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threadedComments/threadedComment1.xml" ContentType="application/vnd.ms-excel.threadedcomments+xml"/>
  <Override PartName="/xl/drawings/drawing6.xml" ContentType="application/vnd.openxmlformats-officedocument.drawing+xml"/>
  <Override PartName="/xl/comments4.xml" ContentType="application/vnd.openxmlformats-officedocument.spreadsheetml.comments+xml"/>
  <Override PartName="/xl/drawings/drawing7.xml" ContentType="application/vnd.openxmlformats-officedocument.drawing+xml"/>
  <Override PartName="/xl/comments5.xml" ContentType="application/vnd.openxmlformats-officedocument.spreadsheetml.comments+xml"/>
  <Override PartName="/xl/drawings/drawing8.xml" ContentType="application/vnd.openxmlformats-officedocument.drawing+xml"/>
  <Override PartName="/xl/comments6.xml" ContentType="application/vnd.openxmlformats-officedocument.spreadsheetml.comment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omments7.xml" ContentType="application/vnd.openxmlformats-officedocument.spreadsheetml.comments+xml"/>
  <Override PartName="/xl/drawings/drawing12.xml" ContentType="application/vnd.openxmlformats-officedocument.drawing+xml"/>
  <Override PartName="/xl/comments8.xml" ContentType="application/vnd.openxmlformats-officedocument.spreadsheetml.comments+xml"/>
  <Override PartName="/xl/drawings/drawing13.xml" ContentType="application/vnd.openxmlformats-officedocument.drawing+xml"/>
  <Override PartName="/xl/comments9.xml" ContentType="application/vnd.openxmlformats-officedocument.spreadsheetml.comments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omments10.xml" ContentType="application/vnd.openxmlformats-officedocument.spreadsheetml.comments+xml"/>
  <Override PartName="/xl/drawings/drawing16.xml" ContentType="application/vnd.openxmlformats-officedocument.drawing+xml"/>
  <Override PartName="/xl/comments11.xml" ContentType="application/vnd.openxmlformats-officedocument.spreadsheetml.comments+xml"/>
  <Override PartName="/xl/threadedComments/threadedComment2.xml" ContentType="application/vnd.ms-excel.threadedcomments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omments12.xml" ContentType="application/vnd.openxmlformats-officedocument.spreadsheetml.comments+xml"/>
  <Override PartName="/xl/drawings/drawing20.xml" ContentType="application/vnd.openxmlformats-officedocument.drawing+xml"/>
  <Override PartName="/xl/comments13.xml" ContentType="application/vnd.openxmlformats-officedocument.spreadsheetml.comments+xml"/>
  <Override PartName="/xl/drawings/drawing21.xml" ContentType="application/vnd.openxmlformats-officedocument.drawing+xml"/>
  <Override PartName="/xl/comments14.xml" ContentType="application/vnd.openxmlformats-officedocument.spreadsheetml.comments+xml"/>
  <Override PartName="/xl/drawings/drawing22.xml" ContentType="application/vnd.openxmlformats-officedocument.drawing+xml"/>
  <Override PartName="/xl/comments15.xml" ContentType="application/vnd.openxmlformats-officedocument.spreadsheetml.comments+xml"/>
  <Override PartName="/xl/drawings/drawing23.xml" ContentType="application/vnd.openxmlformats-officedocument.drawing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omments20.xml" ContentType="application/vnd.openxmlformats-officedocument.spreadsheetml.comments+xml"/>
  <Override PartName="/xl/comments21.xml" ContentType="application/vnd.openxmlformats-officedocument.spreadsheetml.comments+xml"/>
  <Override PartName="/xl/comments22.xml" ContentType="application/vnd.openxmlformats-officedocument.spreadsheetml.comments+xml"/>
  <Override PartName="/xl/comments23.xml" ContentType="application/vnd.openxmlformats-officedocument.spreadsheetml.comments+xml"/>
  <Override PartName="/xl/comments24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T:\1 - RASTS VMVG\Sites\Conteúdo Acesso a Informação\1. Atividades e Resultados - Planilha de Produção\2019\"/>
    </mc:Choice>
  </mc:AlternateContent>
  <xr:revisionPtr revIDLastSave="0" documentId="13_ncr:1_{CE318789-83F6-4A08-956F-6F5FBD6578AA}" xr6:coauthVersionLast="44" xr6:coauthVersionMax="44" xr10:uidLastSave="{00000000-0000-0000-0000-000000000000}"/>
  <bookViews>
    <workbookView xWindow="-120" yWindow="-120" windowWidth="20730" windowHeight="11160" tabRatio="769" firstSheet="1" activeTab="1" xr2:uid="{00000000-000D-0000-FFFF-FFFF00000000}"/>
  </bookViews>
  <sheets>
    <sheet name="Qualidade" sheetId="27" state="hidden" r:id="rId1"/>
    <sheet name="Pque N Mundo I" sheetId="2" r:id="rId2"/>
    <sheet name="Pque N Mundo II" sheetId="3" r:id="rId3"/>
    <sheet name="AMA_UBS J Brasil" sheetId="4" r:id="rId4"/>
    <sheet name="AMA_UBS V Guilherme" sheetId="5" r:id="rId5"/>
    <sheet name="CEO II V EDE" sheetId="19" r:id="rId6"/>
    <sheet name="AMA_UBS V Medeiros" sheetId="6" r:id="rId7"/>
    <sheet name="UBS Izolina Mazzei" sheetId="7" r:id="rId8"/>
    <sheet name="PAI" sheetId="44" r:id="rId9"/>
    <sheet name="UBS Jardim Japão" sheetId="8" r:id="rId10"/>
    <sheet name="EMAD na UBS JD JAPÃO" sheetId="25" r:id="rId11"/>
    <sheet name="UBS Vila Ede" sheetId="9" r:id="rId12"/>
    <sheet name="UBS Vila Leonor" sheetId="10" r:id="rId13"/>
    <sheet name="UBS Vila Sabrina" sheetId="11" r:id="rId14"/>
    <sheet name="UBS Carandiru" sheetId="12" r:id="rId15"/>
    <sheet name="CER Carandiru" sheetId="30" r:id="rId16"/>
    <sheet name="URSI CARANDIRU" sheetId="20" r:id="rId17"/>
    <sheet name="APD no CER III Carandiru" sheetId="29" r:id="rId18"/>
    <sheet name="UBS Vila Maria P Gnecco" sheetId="13" r:id="rId19"/>
    <sheet name="UBS Jardim Julieta" sheetId="14" r:id="rId20"/>
    <sheet name="CAPS INF II VM-VG" sheetId="31" r:id="rId21"/>
    <sheet name="HORA CERTA" sheetId="32" r:id="rId22"/>
    <sheet name="PSM V MARIA BAIXA" sheetId="21" r:id="rId23"/>
    <sheet name="AMA JD BRASIL" sheetId="22" state="hidden" r:id="rId24"/>
    <sheet name="AMA VL QUILHERME" sheetId="23" state="hidden" r:id="rId25"/>
    <sheet name="AMA VL MEDEIROS" sheetId="24" state="hidden" r:id="rId26"/>
    <sheet name="PRODUÇÃO Unidades" sheetId="43" r:id="rId27"/>
    <sheet name="Produção Total CBO UBS" sheetId="42" state="hidden" r:id="rId28"/>
    <sheet name="PRODUÇÃO ODONTO" sheetId="37" r:id="rId29"/>
    <sheet name="PRODUÇÃO Geral" sheetId="33" r:id="rId30"/>
    <sheet name="PRODUÇÃO LINHA SERV" sheetId="36" state="hidden" r:id="rId31"/>
    <sheet name="EQUIPE MINIMA UND" sheetId="34" state="hidden" r:id="rId32"/>
    <sheet name="Eq Minima Unds Horas" sheetId="38" state="hidden" r:id="rId33"/>
    <sheet name="Eq Min. Hrs Medicas" sheetId="39" state="hidden" r:id="rId34"/>
    <sheet name="Eq Min Hrs Odonto" sheetId="40" state="hidden" r:id="rId35"/>
    <sheet name="Eq Min Hrs Enfermagem" sheetId="41" state="hidden" r:id="rId36"/>
  </sheets>
  <definedNames>
    <definedName name="_xlnm.Print_Area" localSheetId="29">'PRODUÇÃO Geral'!$A$1:$V$268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U62" i="32" l="1"/>
  <c r="U11" i="14"/>
  <c r="U16" i="7"/>
  <c r="S11" i="14" l="1"/>
  <c r="S16" i="7"/>
  <c r="O62" i="32" l="1"/>
  <c r="O11" i="14"/>
  <c r="O16" i="7"/>
  <c r="M11" i="14" l="1"/>
  <c r="M16" i="7" l="1"/>
  <c r="M12" i="6"/>
  <c r="M12" i="5"/>
  <c r="M10" i="5"/>
  <c r="M17" i="4"/>
  <c r="AG254" i="33" l="1"/>
  <c r="AH254" i="33"/>
  <c r="AG255" i="33"/>
  <c r="AH255" i="33"/>
  <c r="B254" i="33"/>
  <c r="C254" i="33"/>
  <c r="D254" i="33"/>
  <c r="E254" i="33"/>
  <c r="F254" i="33"/>
  <c r="G254" i="33"/>
  <c r="H254" i="33"/>
  <c r="I254" i="33"/>
  <c r="J254" i="33"/>
  <c r="K254" i="33"/>
  <c r="L254" i="33"/>
  <c r="M254" i="33"/>
  <c r="O254" i="33"/>
  <c r="S254" i="33"/>
  <c r="U254" i="33"/>
  <c r="W254" i="33"/>
  <c r="X254" i="33"/>
  <c r="AA254" i="33"/>
  <c r="AB254" i="33"/>
  <c r="AC254" i="33"/>
  <c r="AD254" i="33"/>
  <c r="AE254" i="33"/>
  <c r="AF254" i="33"/>
  <c r="B255" i="33"/>
  <c r="C255" i="33"/>
  <c r="D255" i="33"/>
  <c r="E255" i="33"/>
  <c r="F255" i="33"/>
  <c r="G255" i="33"/>
  <c r="H255" i="33"/>
  <c r="I255" i="33"/>
  <c r="J255" i="33"/>
  <c r="K255" i="33"/>
  <c r="L255" i="33"/>
  <c r="M255" i="33"/>
  <c r="O255" i="33"/>
  <c r="S255" i="33"/>
  <c r="U255" i="33"/>
  <c r="W255" i="33"/>
  <c r="X255" i="33"/>
  <c r="AA255" i="33"/>
  <c r="AB255" i="33"/>
  <c r="AC255" i="33"/>
  <c r="AD255" i="33"/>
  <c r="AE255" i="33"/>
  <c r="AF255" i="33"/>
  <c r="AI255" i="33" l="1"/>
  <c r="AI254" i="33"/>
  <c r="G62" i="32"/>
  <c r="D60" i="32"/>
  <c r="F60" i="32"/>
  <c r="H60" i="32"/>
  <c r="I60" i="32"/>
  <c r="J60" i="32" s="1"/>
  <c r="L60" i="32"/>
  <c r="N60" i="32"/>
  <c r="N254" i="33" s="1"/>
  <c r="P60" i="32"/>
  <c r="P254" i="33" s="1"/>
  <c r="Q60" i="32"/>
  <c r="T60" i="32"/>
  <c r="T254" i="33" s="1"/>
  <c r="V60" i="32"/>
  <c r="V254" i="33" s="1"/>
  <c r="X60" i="32"/>
  <c r="Y60" i="32"/>
  <c r="AB60" i="32"/>
  <c r="AD60" i="32"/>
  <c r="AF60" i="32"/>
  <c r="D61" i="32"/>
  <c r="F61" i="32"/>
  <c r="H61" i="32"/>
  <c r="I61" i="32"/>
  <c r="J61" i="32" s="1"/>
  <c r="L61" i="32"/>
  <c r="N61" i="32"/>
  <c r="N255" i="33" s="1"/>
  <c r="P61" i="32"/>
  <c r="P255" i="33" s="1"/>
  <c r="Q61" i="32"/>
  <c r="T61" i="32"/>
  <c r="T255" i="33" s="1"/>
  <c r="V61" i="32"/>
  <c r="V255" i="33" s="1"/>
  <c r="X61" i="32"/>
  <c r="Y61" i="32"/>
  <c r="AB61" i="32"/>
  <c r="AD61" i="32"/>
  <c r="AF61" i="32"/>
  <c r="K11" i="14"/>
  <c r="K16" i="7"/>
  <c r="Z61" i="32" l="1"/>
  <c r="Z255" i="33" s="1"/>
  <c r="Y255" i="33"/>
  <c r="Z60" i="32"/>
  <c r="Z254" i="33" s="1"/>
  <c r="Y254" i="33"/>
  <c r="R61" i="32"/>
  <c r="R255" i="33" s="1"/>
  <c r="Q255" i="33"/>
  <c r="R60" i="32"/>
  <c r="R254" i="33" s="1"/>
  <c r="Q254" i="33"/>
  <c r="F9" i="8"/>
  <c r="D9" i="8"/>
  <c r="H9" i="30" l="1"/>
  <c r="G9" i="30"/>
  <c r="G16" i="7" l="1"/>
  <c r="G11" i="14"/>
  <c r="G12" i="5" l="1"/>
  <c r="E16" i="7" l="1"/>
  <c r="F17" i="4"/>
  <c r="F15" i="4"/>
  <c r="G240" i="33" l="1"/>
  <c r="E240" i="33"/>
  <c r="D26" i="2"/>
  <c r="F26" i="2"/>
  <c r="H26" i="2"/>
  <c r="I26" i="2"/>
  <c r="J26" i="2" s="1"/>
  <c r="L26" i="2"/>
  <c r="N26" i="2"/>
  <c r="P26" i="2"/>
  <c r="D25" i="2"/>
  <c r="D35" i="2"/>
  <c r="F35" i="2"/>
  <c r="H35" i="2"/>
  <c r="I35" i="2"/>
  <c r="J35" i="2" s="1"/>
  <c r="L35" i="2"/>
  <c r="N35" i="2"/>
  <c r="P35" i="2"/>
  <c r="D37" i="2"/>
  <c r="F37" i="2"/>
  <c r="H37" i="2"/>
  <c r="I37" i="2"/>
  <c r="J37" i="2"/>
  <c r="L37" i="2"/>
  <c r="N37" i="2"/>
  <c r="P37" i="2"/>
  <c r="B199" i="33"/>
  <c r="C199" i="33"/>
  <c r="E199" i="33"/>
  <c r="F199" i="33" s="1"/>
  <c r="G199" i="33"/>
  <c r="K199" i="33"/>
  <c r="L199" i="33" s="1"/>
  <c r="M199" i="33"/>
  <c r="O199" i="33"/>
  <c r="P199" i="33" s="1"/>
  <c r="S199" i="33"/>
  <c r="U199" i="33"/>
  <c r="V199" i="33" s="1"/>
  <c r="W199" i="33"/>
  <c r="AA199" i="33"/>
  <c r="AB199" i="33" s="1"/>
  <c r="AC199" i="33"/>
  <c r="AE199" i="33"/>
  <c r="AF199" i="33" s="1"/>
  <c r="C11" i="14"/>
  <c r="D10" i="14"/>
  <c r="F10" i="14"/>
  <c r="H10" i="14"/>
  <c r="I10" i="14"/>
  <c r="J10" i="14" s="1"/>
  <c r="L10" i="14"/>
  <c r="N10" i="14"/>
  <c r="P10" i="14"/>
  <c r="Q10" i="14"/>
  <c r="R10" i="14" s="1"/>
  <c r="T10" i="14"/>
  <c r="V10" i="14"/>
  <c r="X10" i="14"/>
  <c r="Y10" i="14"/>
  <c r="Z10" i="14" s="1"/>
  <c r="AB10" i="14"/>
  <c r="AD10" i="14"/>
  <c r="AF10" i="14"/>
  <c r="AG10" i="14"/>
  <c r="AH10" i="14" s="1"/>
  <c r="AD199" i="33" l="1"/>
  <c r="X199" i="33"/>
  <c r="T199" i="33"/>
  <c r="N199" i="33"/>
  <c r="H199" i="33"/>
  <c r="D199" i="33"/>
  <c r="AG199" i="33"/>
  <c r="AH199" i="33" s="1"/>
  <c r="Y199" i="33"/>
  <c r="Z199" i="33" s="1"/>
  <c r="Q199" i="33"/>
  <c r="R199" i="33" s="1"/>
  <c r="I199" i="33"/>
  <c r="J199" i="33" s="1"/>
  <c r="AI199" i="33"/>
  <c r="C27" i="7"/>
  <c r="AH280" i="43" l="1"/>
  <c r="AG280" i="43"/>
  <c r="AF280" i="43"/>
  <c r="AE280" i="43"/>
  <c r="AD280" i="43"/>
  <c r="AC280" i="43"/>
  <c r="AB280" i="43"/>
  <c r="AA280" i="43"/>
  <c r="AH279" i="43"/>
  <c r="AG279" i="43"/>
  <c r="AF279" i="43"/>
  <c r="AE279" i="43"/>
  <c r="AD279" i="43"/>
  <c r="AC279" i="43"/>
  <c r="AB279" i="43"/>
  <c r="AA279" i="43"/>
  <c r="AE274" i="43"/>
  <c r="AF274" i="43" s="1"/>
  <c r="AC274" i="43"/>
  <c r="AD274" i="43" s="1"/>
  <c r="AA274" i="43"/>
  <c r="AE273" i="43"/>
  <c r="AC273" i="43"/>
  <c r="AA273" i="43"/>
  <c r="AE272" i="43"/>
  <c r="AC272" i="43"/>
  <c r="AA272" i="43"/>
  <c r="AE271" i="43"/>
  <c r="AC271" i="43"/>
  <c r="AA271" i="43"/>
  <c r="AE270" i="43"/>
  <c r="AC270" i="43"/>
  <c r="AA270" i="43"/>
  <c r="AE269" i="43"/>
  <c r="AC269" i="43"/>
  <c r="AA269" i="43"/>
  <c r="AE268" i="43"/>
  <c r="AC268" i="43"/>
  <c r="AA268" i="43"/>
  <c r="AE267" i="43"/>
  <c r="AC267" i="43"/>
  <c r="AA267" i="43"/>
  <c r="AE261" i="43"/>
  <c r="AC261" i="43"/>
  <c r="AA261" i="43"/>
  <c r="AE260" i="43"/>
  <c r="AC260" i="43"/>
  <c r="AA260" i="43"/>
  <c r="AE259" i="43"/>
  <c r="AC259" i="43"/>
  <c r="AA259" i="43"/>
  <c r="AE258" i="43"/>
  <c r="AC258" i="43"/>
  <c r="AA258" i="43"/>
  <c r="AE257" i="43"/>
  <c r="AC257" i="43"/>
  <c r="AA257" i="43"/>
  <c r="AE256" i="43"/>
  <c r="AC256" i="43"/>
  <c r="AA256" i="43"/>
  <c r="AE255" i="43"/>
  <c r="AC255" i="43"/>
  <c r="AA255" i="43"/>
  <c r="AE254" i="43"/>
  <c r="AC254" i="43"/>
  <c r="AA254" i="43"/>
  <c r="AH252" i="43"/>
  <c r="AG252" i="43"/>
  <c r="AF252" i="43"/>
  <c r="AE252" i="43"/>
  <c r="AD252" i="43"/>
  <c r="AC252" i="43"/>
  <c r="AB252" i="43"/>
  <c r="AA252" i="43"/>
  <c r="AE251" i="43"/>
  <c r="AC251" i="43"/>
  <c r="AA251" i="43"/>
  <c r="AE250" i="43"/>
  <c r="AC250" i="43"/>
  <c r="AA250" i="43"/>
  <c r="AE249" i="43"/>
  <c r="AC249" i="43"/>
  <c r="AA249" i="43"/>
  <c r="AE248" i="43"/>
  <c r="AC248" i="43"/>
  <c r="AA248" i="43"/>
  <c r="AE247" i="43"/>
  <c r="AC247" i="43"/>
  <c r="AA247" i="43"/>
  <c r="AE246" i="43"/>
  <c r="AC246" i="43"/>
  <c r="AA246" i="43"/>
  <c r="AE245" i="43"/>
  <c r="AC245" i="43"/>
  <c r="AA245" i="43"/>
  <c r="AE244" i="43"/>
  <c r="AC244" i="43"/>
  <c r="AA244" i="43"/>
  <c r="AE243" i="43"/>
  <c r="AC243" i="43"/>
  <c r="AA243" i="43"/>
  <c r="AE242" i="43"/>
  <c r="AC242" i="43"/>
  <c r="AA242" i="43"/>
  <c r="AE241" i="43"/>
  <c r="AC241" i="43"/>
  <c r="AA241" i="43"/>
  <c r="AE240" i="43"/>
  <c r="AC240" i="43"/>
  <c r="AA240" i="43"/>
  <c r="AE239" i="43"/>
  <c r="AC239" i="43"/>
  <c r="AA239" i="43"/>
  <c r="AF234" i="43"/>
  <c r="AE234" i="43"/>
  <c r="AE235" i="43" s="1"/>
  <c r="AF235" i="43" s="1"/>
  <c r="AD234" i="43"/>
  <c r="AC234" i="43"/>
  <c r="AC235" i="43" s="1"/>
  <c r="AD235" i="43" s="1"/>
  <c r="AD35" i="43" s="1"/>
  <c r="AA234" i="43"/>
  <c r="AA235" i="43" s="1"/>
  <c r="AE229" i="43"/>
  <c r="AC229" i="43"/>
  <c r="AA229" i="43"/>
  <c r="AG229" i="43" s="1"/>
  <c r="AE228" i="43"/>
  <c r="AC228" i="43"/>
  <c r="AA228" i="43"/>
  <c r="AG228" i="43" s="1"/>
  <c r="AE227" i="43"/>
  <c r="AC227" i="43"/>
  <c r="AC230" i="43" s="1"/>
  <c r="AC21" i="43" s="1"/>
  <c r="AA227" i="43"/>
  <c r="AF222" i="43"/>
  <c r="AE222" i="43"/>
  <c r="AD222" i="43"/>
  <c r="AC222" i="43"/>
  <c r="AB222" i="43"/>
  <c r="AA222" i="43"/>
  <c r="AG222" i="43" s="1"/>
  <c r="AH222" i="43" s="1"/>
  <c r="AF221" i="43"/>
  <c r="AE221" i="43"/>
  <c r="AD221" i="43"/>
  <c r="AC221" i="43"/>
  <c r="AB221" i="43"/>
  <c r="AA221" i="43"/>
  <c r="AG221" i="43" s="1"/>
  <c r="AH221" i="43" s="1"/>
  <c r="AF220" i="43"/>
  <c r="AE220" i="43"/>
  <c r="AD220" i="43"/>
  <c r="AC220" i="43"/>
  <c r="AB220" i="43"/>
  <c r="AA220" i="43"/>
  <c r="AG220" i="43" s="1"/>
  <c r="AH220" i="43" s="1"/>
  <c r="AF219" i="43"/>
  <c r="AE219" i="43"/>
  <c r="AD219" i="43"/>
  <c r="AC219" i="43"/>
  <c r="AB219" i="43"/>
  <c r="AA219" i="43"/>
  <c r="AG219" i="43" s="1"/>
  <c r="AH219" i="43" s="1"/>
  <c r="AF218" i="43"/>
  <c r="AE218" i="43"/>
  <c r="AE223" i="43" s="1"/>
  <c r="AF223" i="43" s="1"/>
  <c r="AD218" i="43"/>
  <c r="AC218" i="43"/>
  <c r="AC223" i="43" s="1"/>
  <c r="AD223" i="43" s="1"/>
  <c r="AB218" i="43"/>
  <c r="AA218" i="43"/>
  <c r="AA223" i="43" s="1"/>
  <c r="AG223" i="43" s="1"/>
  <c r="AH223" i="43" s="1"/>
  <c r="AE213" i="43"/>
  <c r="AC213" i="43"/>
  <c r="AA213" i="43"/>
  <c r="AG213" i="43" s="1"/>
  <c r="AF212" i="43"/>
  <c r="AE212" i="43"/>
  <c r="AD212" i="43"/>
  <c r="AC212" i="43"/>
  <c r="AB212" i="43"/>
  <c r="AA212" i="43"/>
  <c r="AG212" i="43" s="1"/>
  <c r="AH212" i="43" s="1"/>
  <c r="AF211" i="43"/>
  <c r="AE211" i="43"/>
  <c r="AD211" i="43"/>
  <c r="AC211" i="43"/>
  <c r="AB211" i="43"/>
  <c r="AA211" i="43"/>
  <c r="AG211" i="43" s="1"/>
  <c r="AH211" i="43" s="1"/>
  <c r="AF210" i="43"/>
  <c r="AE210" i="43"/>
  <c r="AD210" i="43"/>
  <c r="AC210" i="43"/>
  <c r="AB210" i="43"/>
  <c r="AA210" i="43"/>
  <c r="AG210" i="43" s="1"/>
  <c r="AH210" i="43" s="1"/>
  <c r="AF209" i="43"/>
  <c r="AE209" i="43"/>
  <c r="AD209" i="43"/>
  <c r="AC209" i="43"/>
  <c r="AB209" i="43"/>
  <c r="AA209" i="43"/>
  <c r="AG209" i="43" s="1"/>
  <c r="AH209" i="43" s="1"/>
  <c r="AF208" i="43"/>
  <c r="AE208" i="43"/>
  <c r="AD208" i="43"/>
  <c r="AC208" i="43"/>
  <c r="AB208" i="43"/>
  <c r="AA208" i="43"/>
  <c r="AG208" i="43" s="1"/>
  <c r="AH208" i="43" s="1"/>
  <c r="AF207" i="43"/>
  <c r="AE207" i="43"/>
  <c r="AE214" i="43" s="1"/>
  <c r="AD207" i="43"/>
  <c r="AC207" i="43"/>
  <c r="AC214" i="43" s="1"/>
  <c r="AB207" i="43"/>
  <c r="AA207" i="43"/>
  <c r="AA214" i="43" s="1"/>
  <c r="AG214" i="43" s="1"/>
  <c r="AF202" i="43"/>
  <c r="AE202" i="43"/>
  <c r="AE203" i="43" s="1"/>
  <c r="AF203" i="43" s="1"/>
  <c r="AC202" i="43"/>
  <c r="AC203" i="43" s="1"/>
  <c r="AD203" i="43" s="1"/>
  <c r="AA202" i="43"/>
  <c r="AA203" i="43" s="1"/>
  <c r="AG203" i="43" s="1"/>
  <c r="AH203" i="43" s="1"/>
  <c r="AF197" i="43"/>
  <c r="AE197" i="43"/>
  <c r="AD197" i="43"/>
  <c r="AC197" i="43"/>
  <c r="AB197" i="43"/>
  <c r="AA197" i="43"/>
  <c r="AG197" i="43" s="1"/>
  <c r="AH197" i="43" s="1"/>
  <c r="AF196" i="43"/>
  <c r="AE196" i="43"/>
  <c r="AE198" i="43" s="1"/>
  <c r="AF198" i="43" s="1"/>
  <c r="AD196" i="43"/>
  <c r="AC196" i="43"/>
  <c r="AC198" i="43" s="1"/>
  <c r="AD198" i="43" s="1"/>
  <c r="AB196" i="43"/>
  <c r="AA196" i="43"/>
  <c r="AA198" i="43" s="1"/>
  <c r="AG198" i="43" s="1"/>
  <c r="AH198" i="43" s="1"/>
  <c r="AF191" i="43"/>
  <c r="AE191" i="43"/>
  <c r="AD191" i="43"/>
  <c r="AC191" i="43"/>
  <c r="AB191" i="43"/>
  <c r="AA191" i="43"/>
  <c r="AG191" i="43" s="1"/>
  <c r="AH191" i="43" s="1"/>
  <c r="AF190" i="43"/>
  <c r="AE190" i="43"/>
  <c r="AD190" i="43"/>
  <c r="AC190" i="43"/>
  <c r="AB190" i="43"/>
  <c r="AA190" i="43"/>
  <c r="AG190" i="43" s="1"/>
  <c r="AH190" i="43" s="1"/>
  <c r="AF189" i="43"/>
  <c r="AE189" i="43"/>
  <c r="AD189" i="43"/>
  <c r="AC189" i="43"/>
  <c r="AB189" i="43"/>
  <c r="AA189" i="43"/>
  <c r="AG189" i="43" s="1"/>
  <c r="AH189" i="43" s="1"/>
  <c r="AF188" i="43"/>
  <c r="AE188" i="43"/>
  <c r="AD188" i="43"/>
  <c r="AC188" i="43"/>
  <c r="AB188" i="43"/>
  <c r="AA188" i="43"/>
  <c r="AG188" i="43" s="1"/>
  <c r="AH188" i="43" s="1"/>
  <c r="AF187" i="43"/>
  <c r="AE187" i="43"/>
  <c r="AD187" i="43"/>
  <c r="AC187" i="43"/>
  <c r="AB187" i="43"/>
  <c r="AA187" i="43"/>
  <c r="AG187" i="43" s="1"/>
  <c r="AH187" i="43" s="1"/>
  <c r="AF186" i="43"/>
  <c r="AE186" i="43"/>
  <c r="AD186" i="43"/>
  <c r="AC186" i="43"/>
  <c r="AB186" i="43"/>
  <c r="AA186" i="43"/>
  <c r="AG186" i="43" s="1"/>
  <c r="AH186" i="43" s="1"/>
  <c r="AF185" i="43"/>
  <c r="AE185" i="43"/>
  <c r="AD185" i="43"/>
  <c r="AC185" i="43"/>
  <c r="AB185" i="43"/>
  <c r="AA185" i="43"/>
  <c r="AG185" i="43" s="1"/>
  <c r="AH185" i="43" s="1"/>
  <c r="AF184" i="43"/>
  <c r="AE184" i="43"/>
  <c r="AE192" i="43" s="1"/>
  <c r="AF192" i="43" s="1"/>
  <c r="AD184" i="43"/>
  <c r="AC184" i="43"/>
  <c r="AC192" i="43" s="1"/>
  <c r="AD192" i="43" s="1"/>
  <c r="AB184" i="43"/>
  <c r="AA184" i="43"/>
  <c r="AA192" i="43" s="1"/>
  <c r="AG192" i="43" s="1"/>
  <c r="AH192" i="43" s="1"/>
  <c r="AF179" i="43"/>
  <c r="AE179" i="43"/>
  <c r="AD179" i="43"/>
  <c r="AC179" i="43"/>
  <c r="AB179" i="43"/>
  <c r="AA179" i="43"/>
  <c r="AG179" i="43" s="1"/>
  <c r="AH179" i="43" s="1"/>
  <c r="AF178" i="43"/>
  <c r="AE178" i="43"/>
  <c r="AD178" i="43"/>
  <c r="AC178" i="43"/>
  <c r="AB178" i="43"/>
  <c r="AA178" i="43"/>
  <c r="AG178" i="43" s="1"/>
  <c r="AH178" i="43" s="1"/>
  <c r="AF177" i="43"/>
  <c r="AE177" i="43"/>
  <c r="AD177" i="43"/>
  <c r="AC177" i="43"/>
  <c r="AB177" i="43"/>
  <c r="AA177" i="43"/>
  <c r="AG177" i="43" s="1"/>
  <c r="AH177" i="43" s="1"/>
  <c r="AE176" i="43"/>
  <c r="AC176" i="43"/>
  <c r="AA176" i="43"/>
  <c r="AG176" i="43" s="1"/>
  <c r="AE175" i="43"/>
  <c r="AE180" i="43" s="1"/>
  <c r="AC175" i="43"/>
  <c r="AC180" i="43" s="1"/>
  <c r="AA175" i="43"/>
  <c r="AA180" i="43" s="1"/>
  <c r="AG180" i="43" s="1"/>
  <c r="AF170" i="43"/>
  <c r="AE170" i="43"/>
  <c r="AD170" i="43"/>
  <c r="AC170" i="43"/>
  <c r="AB170" i="43"/>
  <c r="AA170" i="43"/>
  <c r="AG170" i="43" s="1"/>
  <c r="AH170" i="43" s="1"/>
  <c r="AF169" i="43"/>
  <c r="AE169" i="43"/>
  <c r="AD169" i="43"/>
  <c r="AC169" i="43"/>
  <c r="AB169" i="43"/>
  <c r="AA169" i="43"/>
  <c r="AG169" i="43" s="1"/>
  <c r="AH169" i="43" s="1"/>
  <c r="AE168" i="43"/>
  <c r="AC168" i="43"/>
  <c r="AA168" i="43"/>
  <c r="AG168" i="43" s="1"/>
  <c r="AF167" i="43"/>
  <c r="AE167" i="43"/>
  <c r="AD167" i="43"/>
  <c r="AC167" i="43"/>
  <c r="AB167" i="43"/>
  <c r="AA167" i="43"/>
  <c r="AG167" i="43" s="1"/>
  <c r="AH167" i="43" s="1"/>
  <c r="AE166" i="43"/>
  <c r="AC166" i="43"/>
  <c r="AA166" i="43"/>
  <c r="AE161" i="43"/>
  <c r="AC161" i="43"/>
  <c r="AA161" i="43"/>
  <c r="AE160" i="43"/>
  <c r="AF160" i="43" s="1"/>
  <c r="AC160" i="43"/>
  <c r="AD160" i="43" s="1"/>
  <c r="AA160" i="43"/>
  <c r="AB160" i="43" s="1"/>
  <c r="AE159" i="43"/>
  <c r="AC159" i="43"/>
  <c r="AA159" i="43"/>
  <c r="AE158" i="43"/>
  <c r="AC158" i="43"/>
  <c r="AA158" i="43"/>
  <c r="AE157" i="43"/>
  <c r="AF157" i="43" s="1"/>
  <c r="AC157" i="43"/>
  <c r="AD157" i="43" s="1"/>
  <c r="AA157" i="43"/>
  <c r="AB157" i="43" s="1"/>
  <c r="AE156" i="43"/>
  <c r="AF156" i="43" s="1"/>
  <c r="AC156" i="43"/>
  <c r="AD156" i="43" s="1"/>
  <c r="AA156" i="43"/>
  <c r="AB156" i="43" s="1"/>
  <c r="AE148" i="43"/>
  <c r="AF148" i="43" s="1"/>
  <c r="AC148" i="43"/>
  <c r="AD148" i="43" s="1"/>
  <c r="AA148" i="43"/>
  <c r="AB148" i="43" s="1"/>
  <c r="AE143" i="43"/>
  <c r="AC143" i="43"/>
  <c r="AA143" i="43"/>
  <c r="AE142" i="43"/>
  <c r="AC142" i="43"/>
  <c r="AA142" i="43"/>
  <c r="AE141" i="43"/>
  <c r="AF141" i="43" s="1"/>
  <c r="AC141" i="43"/>
  <c r="AD141" i="43" s="1"/>
  <c r="AA141" i="43"/>
  <c r="AB141" i="43" s="1"/>
  <c r="AE140" i="43"/>
  <c r="AF140" i="43" s="1"/>
  <c r="AC140" i="43"/>
  <c r="AD140" i="43" s="1"/>
  <c r="AA140" i="43"/>
  <c r="AB140" i="43" s="1"/>
  <c r="AE139" i="43"/>
  <c r="AF139" i="43" s="1"/>
  <c r="AC139" i="43"/>
  <c r="AD139" i="43" s="1"/>
  <c r="AA139" i="43"/>
  <c r="AB139" i="43" s="1"/>
  <c r="AE134" i="43"/>
  <c r="AC134" i="43"/>
  <c r="AA134" i="43"/>
  <c r="AE132" i="43"/>
  <c r="AC132" i="43"/>
  <c r="AA132" i="43"/>
  <c r="AE131" i="43"/>
  <c r="AC131" i="43"/>
  <c r="AA131" i="43"/>
  <c r="AE130" i="43"/>
  <c r="AC130" i="43"/>
  <c r="AA130" i="43"/>
  <c r="AE129" i="43"/>
  <c r="AC129" i="43"/>
  <c r="AA129" i="43"/>
  <c r="AE128" i="43"/>
  <c r="AC128" i="43"/>
  <c r="AA128" i="43"/>
  <c r="AE123" i="43"/>
  <c r="AC123" i="43"/>
  <c r="AA123" i="43"/>
  <c r="AE122" i="43"/>
  <c r="AC122" i="43"/>
  <c r="AA122" i="43"/>
  <c r="AE121" i="43"/>
  <c r="AC121" i="43"/>
  <c r="AA121" i="43"/>
  <c r="AE120" i="43"/>
  <c r="AC120" i="43"/>
  <c r="AA120" i="43"/>
  <c r="AE119" i="43"/>
  <c r="AC119" i="43"/>
  <c r="AA119" i="43"/>
  <c r="AE118" i="43"/>
  <c r="AC118" i="43"/>
  <c r="AA118" i="43"/>
  <c r="AE117" i="43"/>
  <c r="AC117" i="43"/>
  <c r="AA117" i="43"/>
  <c r="AE116" i="43"/>
  <c r="AC116" i="43"/>
  <c r="AA116" i="43"/>
  <c r="AE111" i="43"/>
  <c r="AC111" i="43"/>
  <c r="AA111" i="43"/>
  <c r="AG111" i="43" s="1"/>
  <c r="AF110" i="43"/>
  <c r="AE110" i="43"/>
  <c r="AD110" i="43"/>
  <c r="AC110" i="43"/>
  <c r="AB110" i="43"/>
  <c r="AA110" i="43"/>
  <c r="AG110" i="43" s="1"/>
  <c r="AH110" i="43" s="1"/>
  <c r="AF109" i="43"/>
  <c r="AE109" i="43"/>
  <c r="AD109" i="43"/>
  <c r="AC109" i="43"/>
  <c r="AB109" i="43"/>
  <c r="AA109" i="43"/>
  <c r="AG109" i="43" s="1"/>
  <c r="AH109" i="43" s="1"/>
  <c r="AE108" i="43"/>
  <c r="AC108" i="43"/>
  <c r="AA108" i="43"/>
  <c r="AG108" i="43" s="1"/>
  <c r="AF107" i="43"/>
  <c r="AE107" i="43"/>
  <c r="AD107" i="43"/>
  <c r="AC107" i="43"/>
  <c r="AB107" i="43"/>
  <c r="AA107" i="43"/>
  <c r="AG107" i="43" s="1"/>
  <c r="AH107" i="43" s="1"/>
  <c r="AF106" i="43"/>
  <c r="AE106" i="43"/>
  <c r="AE112" i="43" s="1"/>
  <c r="AD106" i="43"/>
  <c r="AC106" i="43"/>
  <c r="AC112" i="43" s="1"/>
  <c r="AB106" i="43"/>
  <c r="AA106" i="43"/>
  <c r="AA112" i="43" s="1"/>
  <c r="AF101" i="43"/>
  <c r="AE101" i="43"/>
  <c r="AD101" i="43"/>
  <c r="AC101" i="43"/>
  <c r="AB101" i="43"/>
  <c r="AA101" i="43"/>
  <c r="AG101" i="43" s="1"/>
  <c r="AH101" i="43" s="1"/>
  <c r="AF100" i="43"/>
  <c r="AE100" i="43"/>
  <c r="AD100" i="43"/>
  <c r="AC100" i="43"/>
  <c r="AB100" i="43"/>
  <c r="AA100" i="43"/>
  <c r="AG100" i="43" s="1"/>
  <c r="AH100" i="43" s="1"/>
  <c r="AF99" i="43"/>
  <c r="AE99" i="43"/>
  <c r="AD99" i="43"/>
  <c r="AC99" i="43"/>
  <c r="AB99" i="43"/>
  <c r="AA99" i="43"/>
  <c r="AG99" i="43" s="1"/>
  <c r="AH99" i="43" s="1"/>
  <c r="AF98" i="43"/>
  <c r="AE98" i="43"/>
  <c r="AD98" i="43"/>
  <c r="AC98" i="43"/>
  <c r="AB98" i="43"/>
  <c r="AA98" i="43"/>
  <c r="AG98" i="43" s="1"/>
  <c r="AH98" i="43" s="1"/>
  <c r="AF97" i="43"/>
  <c r="AE97" i="43"/>
  <c r="AD97" i="43"/>
  <c r="AC97" i="43"/>
  <c r="AB97" i="43"/>
  <c r="AA97" i="43"/>
  <c r="AG97" i="43" s="1"/>
  <c r="AH97" i="43" s="1"/>
  <c r="AF96" i="43"/>
  <c r="AE96" i="43"/>
  <c r="AD96" i="43"/>
  <c r="AC96" i="43"/>
  <c r="AB96" i="43"/>
  <c r="AA96" i="43"/>
  <c r="AG96" i="43" s="1"/>
  <c r="AH96" i="43" s="1"/>
  <c r="AE95" i="43"/>
  <c r="AC95" i="43"/>
  <c r="AB95" i="43"/>
  <c r="AA95" i="43"/>
  <c r="AG95" i="43" s="1"/>
  <c r="AH95" i="43" s="1"/>
  <c r="AF94" i="43"/>
  <c r="AE94" i="43"/>
  <c r="AE102" i="43" s="1"/>
  <c r="AF102" i="43" s="1"/>
  <c r="AD94" i="43"/>
  <c r="AC94" i="43"/>
  <c r="AC102" i="43" s="1"/>
  <c r="AD102" i="43" s="1"/>
  <c r="AB94" i="43"/>
  <c r="AA94" i="43"/>
  <c r="AA102" i="43" s="1"/>
  <c r="AE89" i="43"/>
  <c r="AC89" i="43"/>
  <c r="AA89" i="43"/>
  <c r="AG89" i="43" s="1"/>
  <c r="AF88" i="43"/>
  <c r="AE88" i="43"/>
  <c r="AD88" i="43"/>
  <c r="AC88" i="43"/>
  <c r="AB88" i="43"/>
  <c r="AA88" i="43"/>
  <c r="AG88" i="43" s="1"/>
  <c r="AH88" i="43" s="1"/>
  <c r="AF87" i="43"/>
  <c r="AE87" i="43"/>
  <c r="AD87" i="43"/>
  <c r="AC87" i="43"/>
  <c r="AB87" i="43"/>
  <c r="AA87" i="43"/>
  <c r="AG87" i="43" s="1"/>
  <c r="AH87" i="43" s="1"/>
  <c r="AF86" i="43"/>
  <c r="AE86" i="43"/>
  <c r="AE90" i="43" s="1"/>
  <c r="AD86" i="43"/>
  <c r="AC86" i="43"/>
  <c r="AC90" i="43" s="1"/>
  <c r="AB86" i="43"/>
  <c r="AA86" i="43"/>
  <c r="AA90" i="43" s="1"/>
  <c r="AE81" i="43"/>
  <c r="AC81" i="43"/>
  <c r="AA81" i="43"/>
  <c r="AE80" i="43"/>
  <c r="AC80" i="43"/>
  <c r="AA80" i="43"/>
  <c r="AE79" i="43"/>
  <c r="AC79" i="43"/>
  <c r="AA79" i="43"/>
  <c r="AE78" i="43"/>
  <c r="AC78" i="43"/>
  <c r="AA78" i="43"/>
  <c r="AE77" i="43"/>
  <c r="AC77" i="43"/>
  <c r="AA77" i="43"/>
  <c r="AE76" i="43"/>
  <c r="AC76" i="43"/>
  <c r="AA76" i="43"/>
  <c r="AE75" i="43"/>
  <c r="AC75" i="43"/>
  <c r="AA75" i="43"/>
  <c r="AE74" i="43"/>
  <c r="AC74" i="43"/>
  <c r="AA74" i="43"/>
  <c r="AE73" i="43"/>
  <c r="AC73" i="43"/>
  <c r="AA73" i="43"/>
  <c r="AE67" i="43"/>
  <c r="AF67" i="43" s="1"/>
  <c r="AC67" i="43"/>
  <c r="AD67" i="43" s="1"/>
  <c r="AA67" i="43"/>
  <c r="AB67" i="43" s="1"/>
  <c r="AE66" i="43"/>
  <c r="AC66" i="43"/>
  <c r="AA66" i="43"/>
  <c r="AE65" i="43"/>
  <c r="AF65" i="43" s="1"/>
  <c r="AC65" i="43"/>
  <c r="AD65" i="43" s="1"/>
  <c r="AA65" i="43"/>
  <c r="AB65" i="43" s="1"/>
  <c r="AE64" i="43"/>
  <c r="AC64" i="43"/>
  <c r="AA64" i="43"/>
  <c r="AE63" i="43"/>
  <c r="AC63" i="43"/>
  <c r="AA63" i="43"/>
  <c r="AE62" i="43"/>
  <c r="AF62" i="43" s="1"/>
  <c r="AC62" i="43"/>
  <c r="AD62" i="43" s="1"/>
  <c r="AA62" i="43"/>
  <c r="AB62" i="43" s="1"/>
  <c r="AE61" i="43"/>
  <c r="AF61" i="43" s="1"/>
  <c r="AC61" i="43"/>
  <c r="AD61" i="43" s="1"/>
  <c r="AA61" i="43"/>
  <c r="AB61" i="43" s="1"/>
  <c r="AE60" i="43"/>
  <c r="AF60" i="43" s="1"/>
  <c r="AC60" i="43"/>
  <c r="AD60" i="43" s="1"/>
  <c r="AA60" i="43"/>
  <c r="AB60" i="43" s="1"/>
  <c r="AE59" i="43"/>
  <c r="AF59" i="43" s="1"/>
  <c r="AC59" i="43"/>
  <c r="AD59" i="43" s="1"/>
  <c r="AA59" i="43"/>
  <c r="AB59" i="43" s="1"/>
  <c r="AE58" i="43"/>
  <c r="AC58" i="43"/>
  <c r="AD58" i="43" s="1"/>
  <c r="AA58" i="43"/>
  <c r="AB58" i="43" s="1"/>
  <c r="AE53" i="43"/>
  <c r="AC53" i="43"/>
  <c r="AA53" i="43"/>
  <c r="AG53" i="43" s="1"/>
  <c r="AE52" i="43"/>
  <c r="AC52" i="43"/>
  <c r="AA52" i="43"/>
  <c r="AE51" i="43"/>
  <c r="AC51" i="43"/>
  <c r="AA51" i="43"/>
  <c r="AG51" i="43" s="1"/>
  <c r="AE50" i="43"/>
  <c r="AC50" i="43"/>
  <c r="AA50" i="43"/>
  <c r="AE49" i="43"/>
  <c r="AC49" i="43"/>
  <c r="AA49" i="43"/>
  <c r="AG49" i="43" s="1"/>
  <c r="AE48" i="43"/>
  <c r="AC48" i="43"/>
  <c r="AA48" i="43"/>
  <c r="AE47" i="43"/>
  <c r="AC47" i="43"/>
  <c r="AA47" i="43"/>
  <c r="AG47" i="43" s="1"/>
  <c r="AE46" i="43"/>
  <c r="AC46" i="43"/>
  <c r="AA46" i="43"/>
  <c r="AE45" i="43"/>
  <c r="AE54" i="43" s="1"/>
  <c r="AC45" i="43"/>
  <c r="AA45" i="43"/>
  <c r="AG45" i="43" s="1"/>
  <c r="AF35" i="43"/>
  <c r="AE35" i="43"/>
  <c r="AA35" i="43"/>
  <c r="AG33" i="43"/>
  <c r="AE33" i="43"/>
  <c r="AC33" i="43"/>
  <c r="AA33" i="43"/>
  <c r="AH31" i="43"/>
  <c r="AG31" i="43"/>
  <c r="AF31" i="43"/>
  <c r="AE31" i="43"/>
  <c r="AD31" i="43"/>
  <c r="AC31" i="43"/>
  <c r="AB31" i="43"/>
  <c r="AA31" i="43"/>
  <c r="AH29" i="43"/>
  <c r="AG29" i="43"/>
  <c r="AF29" i="43"/>
  <c r="AE29" i="43"/>
  <c r="AD29" i="43"/>
  <c r="AC29" i="43"/>
  <c r="AA29" i="43"/>
  <c r="AH27" i="43"/>
  <c r="AG27" i="43"/>
  <c r="AF27" i="43"/>
  <c r="AE27" i="43"/>
  <c r="AD27" i="43"/>
  <c r="AC27" i="43"/>
  <c r="AA27" i="43"/>
  <c r="AF23" i="43"/>
  <c r="AE23" i="43"/>
  <c r="AD23" i="43"/>
  <c r="AC23" i="43"/>
  <c r="AA23" i="43"/>
  <c r="AH20" i="43"/>
  <c r="AG20" i="43"/>
  <c r="AF20" i="43"/>
  <c r="AE20" i="43"/>
  <c r="AD20" i="43"/>
  <c r="AC20" i="43"/>
  <c r="AA20" i="43"/>
  <c r="AH19" i="43"/>
  <c r="AG19" i="43"/>
  <c r="AF19" i="43"/>
  <c r="AE19" i="43"/>
  <c r="AD19" i="43"/>
  <c r="AC19" i="43"/>
  <c r="AA19" i="43"/>
  <c r="AG18" i="43"/>
  <c r="AE18" i="43"/>
  <c r="AC18" i="43"/>
  <c r="AA18" i="43"/>
  <c r="AE13" i="43"/>
  <c r="AC13" i="43"/>
  <c r="AA13" i="43"/>
  <c r="AE12" i="43"/>
  <c r="AC12" i="43"/>
  <c r="AA12" i="43"/>
  <c r="C12" i="10"/>
  <c r="AG235" i="43" l="1"/>
  <c r="AC35" i="43"/>
  <c r="AD202" i="43"/>
  <c r="AB234" i="43"/>
  <c r="AB202" i="43"/>
  <c r="AC275" i="43"/>
  <c r="AG268" i="43"/>
  <c r="AG270" i="43"/>
  <c r="AG272" i="43"/>
  <c r="AG274" i="43"/>
  <c r="AH274" i="43" s="1"/>
  <c r="AA82" i="43"/>
  <c r="AA11" i="43" s="1"/>
  <c r="AE82" i="43"/>
  <c r="AE11" i="43" s="1"/>
  <c r="AG75" i="43"/>
  <c r="AG77" i="43"/>
  <c r="AG79" i="43"/>
  <c r="AG81" i="43"/>
  <c r="AC82" i="43"/>
  <c r="AC11" i="43" s="1"/>
  <c r="AC54" i="43"/>
  <c r="AC9" i="43" s="1"/>
  <c r="AG46" i="43"/>
  <c r="AG48" i="43"/>
  <c r="AG50" i="43"/>
  <c r="AG52" i="43"/>
  <c r="AA230" i="43"/>
  <c r="AE230" i="43"/>
  <c r="AE21" i="43" s="1"/>
  <c r="AA275" i="43"/>
  <c r="AE275" i="43"/>
  <c r="AG269" i="43"/>
  <c r="AG271" i="43"/>
  <c r="AG273" i="43"/>
  <c r="AB274" i="43"/>
  <c r="AG74" i="43"/>
  <c r="AG76" i="43"/>
  <c r="AG78" i="43"/>
  <c r="AG80" i="43"/>
  <c r="AE9" i="43"/>
  <c r="AA54" i="43"/>
  <c r="AE68" i="43"/>
  <c r="AF58" i="43"/>
  <c r="AA68" i="43"/>
  <c r="AG58" i="43"/>
  <c r="AH58" i="43" s="1"/>
  <c r="AG59" i="43"/>
  <c r="AH59" i="43" s="1"/>
  <c r="AG60" i="43"/>
  <c r="AH60" i="43" s="1"/>
  <c r="AG61" i="43"/>
  <c r="AH61" i="43" s="1"/>
  <c r="AG62" i="43"/>
  <c r="AH62" i="43" s="1"/>
  <c r="AG63" i="43"/>
  <c r="AG64" i="43"/>
  <c r="AG65" i="43"/>
  <c r="AH65" i="43" s="1"/>
  <c r="AG66" i="43"/>
  <c r="AG67" i="43"/>
  <c r="AH67" i="43" s="1"/>
  <c r="AC68" i="43"/>
  <c r="AG90" i="43"/>
  <c r="AG102" i="43"/>
  <c r="AB102" i="43"/>
  <c r="AB23" i="43" s="1"/>
  <c r="AG112" i="43"/>
  <c r="AA124" i="43"/>
  <c r="AE124" i="43"/>
  <c r="AA135" i="43"/>
  <c r="AE135" i="43"/>
  <c r="AA144" i="43"/>
  <c r="AE144" i="43"/>
  <c r="AA152" i="43"/>
  <c r="AE152" i="43"/>
  <c r="AF152" i="43" s="1"/>
  <c r="AF25" i="43" s="1"/>
  <c r="AA162" i="43"/>
  <c r="AE162" i="43"/>
  <c r="AA171" i="43"/>
  <c r="AG166" i="43"/>
  <c r="AH166" i="43" s="1"/>
  <c r="AB166" i="43"/>
  <c r="AE171" i="43"/>
  <c r="AF166" i="43"/>
  <c r="AG73" i="43"/>
  <c r="AG86" i="43"/>
  <c r="AH86" i="43" s="1"/>
  <c r="AG94" i="43"/>
  <c r="AH94" i="43" s="1"/>
  <c r="AG106" i="43"/>
  <c r="AH106" i="43" s="1"/>
  <c r="AG116" i="43"/>
  <c r="AG117" i="43"/>
  <c r="AG118" i="43"/>
  <c r="AG119" i="43"/>
  <c r="AG120" i="43"/>
  <c r="AG121" i="43"/>
  <c r="AG122" i="43"/>
  <c r="AG123" i="43"/>
  <c r="AC124" i="43"/>
  <c r="AG128" i="43"/>
  <c r="AG129" i="43"/>
  <c r="AG130" i="43"/>
  <c r="AG131" i="43"/>
  <c r="AG132" i="43"/>
  <c r="AG134" i="43"/>
  <c r="AC135" i="43"/>
  <c r="AG139" i="43"/>
  <c r="AH139" i="43" s="1"/>
  <c r="AG140" i="43"/>
  <c r="AH140" i="43" s="1"/>
  <c r="AG141" i="43"/>
  <c r="AH141" i="43" s="1"/>
  <c r="AG142" i="43"/>
  <c r="AG143" i="43"/>
  <c r="AC144" i="43"/>
  <c r="AG148" i="43"/>
  <c r="AH148" i="43" s="1"/>
  <c r="AC152" i="43"/>
  <c r="AD152" i="43" s="1"/>
  <c r="AD25" i="43" s="1"/>
  <c r="AG156" i="43"/>
  <c r="AH156" i="43" s="1"/>
  <c r="AG157" i="43"/>
  <c r="AH157" i="43" s="1"/>
  <c r="AG158" i="43"/>
  <c r="AG159" i="43"/>
  <c r="AG160" i="43"/>
  <c r="AH160" i="43" s="1"/>
  <c r="AG161" i="43"/>
  <c r="AC162" i="43"/>
  <c r="AC171" i="43"/>
  <c r="AD166" i="43"/>
  <c r="AB203" i="43"/>
  <c r="AB29" i="43" s="1"/>
  <c r="AB223" i="43"/>
  <c r="AB20" i="43" s="1"/>
  <c r="AB235" i="43"/>
  <c r="AB35" i="43" s="1"/>
  <c r="AB192" i="43"/>
  <c r="AB19" i="43" s="1"/>
  <c r="AB198" i="43"/>
  <c r="AB27" i="43" s="1"/>
  <c r="AG175" i="43"/>
  <c r="AG184" i="43"/>
  <c r="AH184" i="43" s="1"/>
  <c r="AG196" i="43"/>
  <c r="AH196" i="43" s="1"/>
  <c r="AG202" i="43"/>
  <c r="AH202" i="43" s="1"/>
  <c r="AG207" i="43"/>
  <c r="AH207" i="43" s="1"/>
  <c r="AG218" i="43"/>
  <c r="AH218" i="43" s="1"/>
  <c r="AG227" i="43"/>
  <c r="AG234" i="43"/>
  <c r="AH234" i="43" s="1"/>
  <c r="AG267" i="43"/>
  <c r="AE16" i="7"/>
  <c r="AH235" i="43" l="1"/>
  <c r="AH35" i="43" s="1"/>
  <c r="AG35" i="43"/>
  <c r="AG82" i="43"/>
  <c r="AG11" i="43" s="1"/>
  <c r="AG230" i="43"/>
  <c r="AG21" i="43" s="1"/>
  <c r="AA21" i="43"/>
  <c r="AG275" i="43"/>
  <c r="AC17" i="43"/>
  <c r="AC15" i="43"/>
  <c r="AC39" i="43"/>
  <c r="AG171" i="43"/>
  <c r="AA17" i="43"/>
  <c r="AG162" i="43"/>
  <c r="AA16" i="43"/>
  <c r="AB152" i="43"/>
  <c r="AB25" i="43" s="1"/>
  <c r="AG152" i="43"/>
  <c r="AA25" i="43"/>
  <c r="AG144" i="43"/>
  <c r="AA15" i="43"/>
  <c r="AG135" i="43"/>
  <c r="AA39" i="43"/>
  <c r="AG124" i="43"/>
  <c r="AA14" i="43"/>
  <c r="AC10" i="43"/>
  <c r="AG54" i="43"/>
  <c r="AA9" i="43"/>
  <c r="AC16" i="43"/>
  <c r="AC14" i="43"/>
  <c r="AE17" i="43"/>
  <c r="AE16" i="43"/>
  <c r="AE15" i="43"/>
  <c r="AE39" i="43"/>
  <c r="AE14" i="43"/>
  <c r="AG13" i="43"/>
  <c r="AH102" i="43"/>
  <c r="AH23" i="43" s="1"/>
  <c r="AG23" i="43"/>
  <c r="AG12" i="43"/>
  <c r="AG68" i="43"/>
  <c r="AA10" i="43"/>
  <c r="AE10" i="43"/>
  <c r="AE117" i="33"/>
  <c r="AE109" i="33"/>
  <c r="AE110" i="33"/>
  <c r="AE111" i="33"/>
  <c r="AE112" i="33"/>
  <c r="AG10" i="43" l="1"/>
  <c r="AG9" i="43"/>
  <c r="AG39" i="43"/>
  <c r="AH152" i="43"/>
  <c r="AH25" i="43" s="1"/>
  <c r="AG25" i="43"/>
  <c r="AG14" i="43"/>
  <c r="AG15" i="43"/>
  <c r="AG16" i="43"/>
  <c r="AG17" i="43"/>
  <c r="AF9" i="8"/>
  <c r="AG9" i="8"/>
  <c r="AH9" i="8" s="1"/>
  <c r="AF10" i="8"/>
  <c r="AG10" i="8"/>
  <c r="AH10" i="8" s="1"/>
  <c r="AF11" i="8"/>
  <c r="AG11" i="8"/>
  <c r="AH11" i="8" s="1"/>
  <c r="AF12" i="8"/>
  <c r="AG12" i="8"/>
  <c r="AH12" i="8" s="1"/>
  <c r="AC16" i="7"/>
  <c r="C9" i="33" l="1"/>
  <c r="E9" i="33"/>
  <c r="G9" i="33"/>
  <c r="K9" i="33"/>
  <c r="M9" i="33"/>
  <c r="O9" i="33"/>
  <c r="S9" i="33"/>
  <c r="U9" i="33"/>
  <c r="W9" i="33"/>
  <c r="AA9" i="33"/>
  <c r="AC9" i="33"/>
  <c r="AE9" i="33"/>
  <c r="C10" i="33"/>
  <c r="E10" i="33"/>
  <c r="G10" i="33"/>
  <c r="K10" i="33"/>
  <c r="M10" i="33"/>
  <c r="O10" i="33"/>
  <c r="S10" i="33"/>
  <c r="U10" i="33"/>
  <c r="W10" i="33"/>
  <c r="AA10" i="33"/>
  <c r="AC10" i="33"/>
  <c r="AE10" i="33"/>
  <c r="B9" i="33"/>
  <c r="B10" i="33"/>
  <c r="Y10" i="33" l="1"/>
  <c r="Z10" i="33" s="1"/>
  <c r="Y9" i="33"/>
  <c r="Z9" i="33" s="1"/>
  <c r="Q10" i="33"/>
  <c r="R10" i="33" s="1"/>
  <c r="N9" i="33"/>
  <c r="Q9" i="33"/>
  <c r="R9" i="33" s="1"/>
  <c r="X9" i="33"/>
  <c r="H9" i="33"/>
  <c r="AG10" i="33"/>
  <c r="AH10" i="33" s="1"/>
  <c r="AF9" i="33"/>
  <c r="AB9" i="33"/>
  <c r="V9" i="33"/>
  <c r="F9" i="33"/>
  <c r="AD9" i="33"/>
  <c r="T9" i="33"/>
  <c r="P9" i="33"/>
  <c r="L9" i="33"/>
  <c r="I9" i="33"/>
  <c r="J9" i="33" s="1"/>
  <c r="AG9" i="33"/>
  <c r="AH9" i="33" s="1"/>
  <c r="I10" i="33"/>
  <c r="J10" i="33" s="1"/>
  <c r="AI9" i="33"/>
  <c r="D9" i="33"/>
  <c r="AD10" i="33"/>
  <c r="V10" i="33"/>
  <c r="N10" i="33"/>
  <c r="F10" i="33"/>
  <c r="AI10" i="33"/>
  <c r="AF10" i="33"/>
  <c r="AB10" i="33"/>
  <c r="X10" i="33"/>
  <c r="T10" i="33"/>
  <c r="P10" i="33"/>
  <c r="L10" i="33"/>
  <c r="H10" i="33"/>
  <c r="D10" i="33"/>
  <c r="AE253" i="33"/>
  <c r="AE252" i="33"/>
  <c r="AE251" i="33"/>
  <c r="AE250" i="33"/>
  <c r="AE249" i="33"/>
  <c r="AE248" i="33"/>
  <c r="AC253" i="33"/>
  <c r="AC252" i="33"/>
  <c r="AC251" i="33"/>
  <c r="AG251" i="33" s="1"/>
  <c r="AC250" i="33"/>
  <c r="AC249" i="33"/>
  <c r="AC248" i="33"/>
  <c r="AA253" i="33"/>
  <c r="AA252" i="33"/>
  <c r="AG252" i="33" s="1"/>
  <c r="AA251" i="33"/>
  <c r="AA250" i="33"/>
  <c r="AA249" i="33"/>
  <c r="AG249" i="33" s="1"/>
  <c r="AA248" i="33"/>
  <c r="AG248" i="33" s="1"/>
  <c r="AE247" i="33"/>
  <c r="AC247" i="33"/>
  <c r="AA247" i="33"/>
  <c r="AE204" i="33"/>
  <c r="AE205" i="33" s="1"/>
  <c r="AC204" i="33"/>
  <c r="AC205" i="33" s="1"/>
  <c r="AA204" i="33"/>
  <c r="AA205" i="33" s="1"/>
  <c r="AE170" i="33"/>
  <c r="AC170" i="33"/>
  <c r="AA170" i="33"/>
  <c r="AA171" i="33" s="1"/>
  <c r="AC117" i="33"/>
  <c r="AA117" i="33"/>
  <c r="AH246" i="33"/>
  <c r="AH235" i="33" s="1"/>
  <c r="AG246" i="33"/>
  <c r="AG235" i="33" s="1"/>
  <c r="AH208" i="33"/>
  <c r="AG208" i="33"/>
  <c r="AH203" i="33"/>
  <c r="AG203" i="33"/>
  <c r="AH195" i="33"/>
  <c r="AG195" i="33"/>
  <c r="AH185" i="33"/>
  <c r="AG185" i="33"/>
  <c r="AH174" i="33"/>
  <c r="AG174" i="33"/>
  <c r="AH169" i="33"/>
  <c r="AG169" i="33"/>
  <c r="AH163" i="33"/>
  <c r="AG163" i="33"/>
  <c r="AH152" i="33"/>
  <c r="AG152" i="33"/>
  <c r="AH143" i="33"/>
  <c r="AG143" i="33"/>
  <c r="AH134" i="33"/>
  <c r="AG134" i="33"/>
  <c r="AH124" i="33"/>
  <c r="AG124" i="33"/>
  <c r="AG120" i="33"/>
  <c r="AH120" i="33" s="1"/>
  <c r="AG119" i="33"/>
  <c r="AH119" i="33" s="1"/>
  <c r="AG118" i="33"/>
  <c r="AH118" i="33" s="1"/>
  <c r="AH116" i="33"/>
  <c r="AG116" i="33"/>
  <c r="AH106" i="33"/>
  <c r="AG106" i="33"/>
  <c r="AH101" i="33"/>
  <c r="AG101" i="33"/>
  <c r="AH88" i="33"/>
  <c r="AG88" i="33"/>
  <c r="AH76" i="33"/>
  <c r="AG76" i="33"/>
  <c r="AH63" i="33"/>
  <c r="AG63" i="33"/>
  <c r="AH51" i="33"/>
  <c r="AG51" i="33"/>
  <c r="AH34" i="33"/>
  <c r="AG34" i="33"/>
  <c r="AH20" i="33"/>
  <c r="AG20" i="33"/>
  <c r="AH5" i="33"/>
  <c r="AG5" i="33"/>
  <c r="AE267" i="33"/>
  <c r="AF267" i="33" s="1"/>
  <c r="AC267" i="33"/>
  <c r="AD267" i="33" s="1"/>
  <c r="AA267" i="33"/>
  <c r="AB267" i="33" s="1"/>
  <c r="AE266" i="33"/>
  <c r="AF266" i="33" s="1"/>
  <c r="AC266" i="33"/>
  <c r="AD266" i="33" s="1"/>
  <c r="AA266" i="33"/>
  <c r="AE265" i="33"/>
  <c r="AF265" i="33" s="1"/>
  <c r="AC265" i="33"/>
  <c r="AD265" i="33" s="1"/>
  <c r="AA265" i="33"/>
  <c r="AB265" i="33" s="1"/>
  <c r="AE264" i="33"/>
  <c r="AF264" i="33" s="1"/>
  <c r="AC264" i="33"/>
  <c r="AD264" i="33" s="1"/>
  <c r="AA264" i="33"/>
  <c r="AB264" i="33" s="1"/>
  <c r="AE263" i="33"/>
  <c r="AF263" i="33" s="1"/>
  <c r="AC263" i="33"/>
  <c r="AD263" i="33" s="1"/>
  <c r="AA263" i="33"/>
  <c r="AB263" i="33" s="1"/>
  <c r="AE262" i="33"/>
  <c r="AF262" i="33" s="1"/>
  <c r="AC262" i="33"/>
  <c r="AD262" i="33" s="1"/>
  <c r="AA262" i="33"/>
  <c r="AB262" i="33" s="1"/>
  <c r="AE261" i="33"/>
  <c r="AF261" i="33" s="1"/>
  <c r="AC261" i="33"/>
  <c r="AD261" i="33" s="1"/>
  <c r="AA261" i="33"/>
  <c r="AB261" i="33" s="1"/>
  <c r="AE260" i="33"/>
  <c r="AF260" i="33" s="1"/>
  <c r="AC260" i="33"/>
  <c r="AD260" i="33" s="1"/>
  <c r="AA260" i="33"/>
  <c r="AB260" i="33" s="1"/>
  <c r="AE259" i="33"/>
  <c r="AC259" i="33"/>
  <c r="AA259" i="33"/>
  <c r="AF246" i="33"/>
  <c r="AE246" i="33"/>
  <c r="AE235" i="33" s="1"/>
  <c r="AD246" i="33"/>
  <c r="AD235" i="33" s="1"/>
  <c r="AC246" i="33"/>
  <c r="AC235" i="33" s="1"/>
  <c r="AB246" i="33"/>
  <c r="AB235" i="33" s="1"/>
  <c r="AA246" i="33"/>
  <c r="AA235" i="33" s="1"/>
  <c r="AE242" i="33"/>
  <c r="AC242" i="33"/>
  <c r="AA242" i="33"/>
  <c r="AE240" i="33"/>
  <c r="AC240" i="33"/>
  <c r="AA240" i="33"/>
  <c r="AE239" i="33"/>
  <c r="AC239" i="33"/>
  <c r="AA239" i="33"/>
  <c r="AE238" i="33"/>
  <c r="AC238" i="33"/>
  <c r="AA238" i="33"/>
  <c r="AE237" i="33"/>
  <c r="AC237" i="33"/>
  <c r="AA237" i="33"/>
  <c r="AE236" i="33"/>
  <c r="AC236" i="33"/>
  <c r="AA236" i="33"/>
  <c r="AF235" i="33"/>
  <c r="AE230" i="33"/>
  <c r="AC230" i="33"/>
  <c r="AA230" i="33"/>
  <c r="AE229" i="33"/>
  <c r="AC229" i="33"/>
  <c r="AA229" i="33"/>
  <c r="AE228" i="33"/>
  <c r="AC228" i="33"/>
  <c r="AA228" i="33"/>
  <c r="AE227" i="33"/>
  <c r="AC227" i="33"/>
  <c r="AA227" i="33"/>
  <c r="AE226" i="33"/>
  <c r="AC226" i="33"/>
  <c r="AA226" i="33"/>
  <c r="AE225" i="33"/>
  <c r="AC225" i="33"/>
  <c r="AA225" i="33"/>
  <c r="AE224" i="33"/>
  <c r="AC224" i="33"/>
  <c r="AA224" i="33"/>
  <c r="AE223" i="33"/>
  <c r="AC223" i="33"/>
  <c r="AA223" i="33"/>
  <c r="AE221" i="33"/>
  <c r="AC221" i="33"/>
  <c r="AA221" i="33"/>
  <c r="AE220" i="33"/>
  <c r="AC220" i="33"/>
  <c r="AA220" i="33"/>
  <c r="AE219" i="33"/>
  <c r="AC219" i="33"/>
  <c r="AA219" i="33"/>
  <c r="AE218" i="33"/>
  <c r="AC218" i="33"/>
  <c r="AA218" i="33"/>
  <c r="AE217" i="33"/>
  <c r="AC217" i="33"/>
  <c r="AA217" i="33"/>
  <c r="AE216" i="33"/>
  <c r="AC216" i="33"/>
  <c r="AA216" i="33"/>
  <c r="AE215" i="33"/>
  <c r="AC215" i="33"/>
  <c r="AA215" i="33"/>
  <c r="AE214" i="33"/>
  <c r="AC214" i="33"/>
  <c r="AA214" i="33"/>
  <c r="AE213" i="33"/>
  <c r="AC213" i="33"/>
  <c r="AA213" i="33"/>
  <c r="AE212" i="33"/>
  <c r="AC212" i="33"/>
  <c r="AA212" i="33"/>
  <c r="AE211" i="33"/>
  <c r="AC211" i="33"/>
  <c r="AA211" i="33"/>
  <c r="AE210" i="33"/>
  <c r="AC210" i="33"/>
  <c r="AA210" i="33"/>
  <c r="AE209" i="33"/>
  <c r="AC209" i="33"/>
  <c r="AA209" i="33"/>
  <c r="AF208" i="33"/>
  <c r="AE208" i="33"/>
  <c r="AD208" i="33"/>
  <c r="AC208" i="33"/>
  <c r="AB208" i="33"/>
  <c r="AA208" i="33"/>
  <c r="AF203" i="33"/>
  <c r="AE203" i="33"/>
  <c r="AD203" i="33"/>
  <c r="AC203" i="33"/>
  <c r="AB203" i="33"/>
  <c r="AA203" i="33"/>
  <c r="AE198" i="33"/>
  <c r="AC198" i="33"/>
  <c r="AA198" i="33"/>
  <c r="AE197" i="33"/>
  <c r="AC197" i="33"/>
  <c r="AA197" i="33"/>
  <c r="AE196" i="33"/>
  <c r="AC196" i="33"/>
  <c r="AA196" i="33"/>
  <c r="AF195" i="33"/>
  <c r="AE195" i="33"/>
  <c r="AD195" i="33"/>
  <c r="AC195" i="33"/>
  <c r="AB195" i="33"/>
  <c r="AA195" i="33"/>
  <c r="AE191" i="33"/>
  <c r="AC191" i="33"/>
  <c r="AA191" i="33"/>
  <c r="AE190" i="33"/>
  <c r="AF190" i="33" s="1"/>
  <c r="AC190" i="33"/>
  <c r="AD190" i="33" s="1"/>
  <c r="AA190" i="33"/>
  <c r="AE189" i="33"/>
  <c r="AC189" i="33"/>
  <c r="AA189" i="33"/>
  <c r="AE188" i="33"/>
  <c r="AC188" i="33"/>
  <c r="AA188" i="33"/>
  <c r="AE187" i="33"/>
  <c r="AC187" i="33"/>
  <c r="AA187" i="33"/>
  <c r="AE186" i="33"/>
  <c r="AC186" i="33"/>
  <c r="AA186" i="33"/>
  <c r="AF185" i="33"/>
  <c r="AE185" i="33"/>
  <c r="AD185" i="33"/>
  <c r="AC185" i="33"/>
  <c r="AB185" i="33"/>
  <c r="AA185" i="33"/>
  <c r="AE181" i="33"/>
  <c r="AC181" i="33"/>
  <c r="AA181" i="33"/>
  <c r="AE180" i="33"/>
  <c r="AC180" i="33"/>
  <c r="AA180" i="33"/>
  <c r="AE179" i="33"/>
  <c r="AC179" i="33"/>
  <c r="AA179" i="33"/>
  <c r="AE178" i="33"/>
  <c r="AC178" i="33"/>
  <c r="AA178" i="33"/>
  <c r="AE177" i="33"/>
  <c r="AC177" i="33"/>
  <c r="AA177" i="33"/>
  <c r="AE176" i="33"/>
  <c r="AC176" i="33"/>
  <c r="AA176" i="33"/>
  <c r="AE175" i="33"/>
  <c r="AC175" i="33"/>
  <c r="AA175" i="33"/>
  <c r="AF174" i="33"/>
  <c r="AE174" i="33"/>
  <c r="AD174" i="33"/>
  <c r="AC174" i="33"/>
  <c r="AB174" i="33"/>
  <c r="AA174" i="33"/>
  <c r="AC171" i="33"/>
  <c r="AF169" i="33"/>
  <c r="AE169" i="33"/>
  <c r="AD169" i="33"/>
  <c r="AC169" i="33"/>
  <c r="AB169" i="33"/>
  <c r="AA169" i="33"/>
  <c r="AE165" i="33"/>
  <c r="AC165" i="33"/>
  <c r="AA165" i="33"/>
  <c r="AE164" i="33"/>
  <c r="AC164" i="33"/>
  <c r="AA164" i="33"/>
  <c r="AF163" i="33"/>
  <c r="AE163" i="33"/>
  <c r="AD163" i="33"/>
  <c r="AC163" i="33"/>
  <c r="AB163" i="33"/>
  <c r="AA163" i="33"/>
  <c r="AE159" i="33"/>
  <c r="AC159" i="33"/>
  <c r="AA159" i="33"/>
  <c r="AE158" i="33"/>
  <c r="AC158" i="33"/>
  <c r="AA158" i="33"/>
  <c r="AE157" i="33"/>
  <c r="AC157" i="33"/>
  <c r="AA157" i="33"/>
  <c r="AE156" i="33"/>
  <c r="AC156" i="33"/>
  <c r="AA156" i="33"/>
  <c r="AE155" i="33"/>
  <c r="AC155" i="33"/>
  <c r="AA155" i="33"/>
  <c r="AE154" i="33"/>
  <c r="AC154" i="33"/>
  <c r="AA154" i="33"/>
  <c r="AE153" i="33"/>
  <c r="AC153" i="33"/>
  <c r="AA153" i="33"/>
  <c r="AF152" i="33"/>
  <c r="AE152" i="33"/>
  <c r="AD152" i="33"/>
  <c r="AC152" i="33"/>
  <c r="AB152" i="33"/>
  <c r="AA152" i="33"/>
  <c r="AE148" i="33"/>
  <c r="AC148" i="33"/>
  <c r="AA148" i="33"/>
  <c r="AE147" i="33"/>
  <c r="AC147" i="33"/>
  <c r="AA147" i="33"/>
  <c r="AE146" i="33"/>
  <c r="AC146" i="33"/>
  <c r="AA146" i="33"/>
  <c r="AE145" i="33"/>
  <c r="AC145" i="33"/>
  <c r="AA145" i="33"/>
  <c r="AE144" i="33"/>
  <c r="AC144" i="33"/>
  <c r="AA144" i="33"/>
  <c r="AF143" i="33"/>
  <c r="AE143" i="33"/>
  <c r="AD143" i="33"/>
  <c r="AC143" i="33"/>
  <c r="AB143" i="33"/>
  <c r="AA143" i="33"/>
  <c r="AE139" i="33"/>
  <c r="AC139" i="33"/>
  <c r="AA139" i="33"/>
  <c r="AE138" i="33"/>
  <c r="AC138" i="33"/>
  <c r="AA138" i="33"/>
  <c r="AE137" i="33"/>
  <c r="AC137" i="33"/>
  <c r="AA137" i="33"/>
  <c r="AE136" i="33"/>
  <c r="AC136" i="33"/>
  <c r="AA136" i="33"/>
  <c r="AE135" i="33"/>
  <c r="AC135" i="33"/>
  <c r="AA135" i="33"/>
  <c r="AF134" i="33"/>
  <c r="AE134" i="33"/>
  <c r="AD134" i="33"/>
  <c r="AC134" i="33"/>
  <c r="AB134" i="33"/>
  <c r="AA134" i="33"/>
  <c r="AE130" i="33"/>
  <c r="AC130" i="33"/>
  <c r="AA130" i="33"/>
  <c r="AE129" i="33"/>
  <c r="AC129" i="33"/>
  <c r="AA129" i="33"/>
  <c r="AE128" i="33"/>
  <c r="AC128" i="33"/>
  <c r="AA128" i="33"/>
  <c r="AE127" i="33"/>
  <c r="AC127" i="33"/>
  <c r="AA127" i="33"/>
  <c r="AE126" i="33"/>
  <c r="AC126" i="33"/>
  <c r="AA126" i="33"/>
  <c r="AE125" i="33"/>
  <c r="AC125" i="33"/>
  <c r="AA125" i="33"/>
  <c r="AF124" i="33"/>
  <c r="AE124" i="33"/>
  <c r="AD124" i="33"/>
  <c r="AC124" i="33"/>
  <c r="AB124" i="33"/>
  <c r="AA124" i="33"/>
  <c r="AF120" i="33"/>
  <c r="AD120" i="33"/>
  <c r="AB120" i="33"/>
  <c r="AF119" i="33"/>
  <c r="AD119" i="33"/>
  <c r="AB119" i="33"/>
  <c r="AF118" i="33"/>
  <c r="AD118" i="33"/>
  <c r="AB118" i="33"/>
  <c r="AF116" i="33"/>
  <c r="AE116" i="33"/>
  <c r="AD116" i="33"/>
  <c r="AC116" i="33"/>
  <c r="AB116" i="33"/>
  <c r="AA116" i="33"/>
  <c r="AC112" i="33"/>
  <c r="AA112" i="33"/>
  <c r="AF111" i="33"/>
  <c r="AC111" i="33"/>
  <c r="AD111" i="33" s="1"/>
  <c r="AA111" i="33"/>
  <c r="AB111" i="33" s="1"/>
  <c r="AC110" i="33"/>
  <c r="AA110" i="33"/>
  <c r="AC109" i="33"/>
  <c r="AA109" i="33"/>
  <c r="AE108" i="33"/>
  <c r="AC108" i="33"/>
  <c r="AA108" i="33"/>
  <c r="AE107" i="33"/>
  <c r="AC107" i="33"/>
  <c r="AA107" i="33"/>
  <c r="AF106" i="33"/>
  <c r="AE106" i="33"/>
  <c r="AD106" i="33"/>
  <c r="AC106" i="33"/>
  <c r="AB106" i="33"/>
  <c r="AA106" i="33"/>
  <c r="AE102" i="33"/>
  <c r="AE103" i="33" s="1"/>
  <c r="AC102" i="33"/>
  <c r="AC103" i="33" s="1"/>
  <c r="AA102" i="33"/>
  <c r="AA103" i="33" s="1"/>
  <c r="AE101" i="33"/>
  <c r="AC101" i="33"/>
  <c r="AA101" i="33"/>
  <c r="AE97" i="33"/>
  <c r="AC97" i="33"/>
  <c r="AA97" i="33"/>
  <c r="AE96" i="33"/>
  <c r="AC96" i="33"/>
  <c r="AA96" i="33"/>
  <c r="AE95" i="33"/>
  <c r="AC95" i="33"/>
  <c r="AA95" i="33"/>
  <c r="AE94" i="33"/>
  <c r="AC94" i="33"/>
  <c r="AA94" i="33"/>
  <c r="AE93" i="33"/>
  <c r="AC93" i="33"/>
  <c r="AA93" i="33"/>
  <c r="AE92" i="33"/>
  <c r="AC92" i="33"/>
  <c r="AA92" i="33"/>
  <c r="AE91" i="33"/>
  <c r="AC91" i="33"/>
  <c r="AA91" i="33"/>
  <c r="AE90" i="33"/>
  <c r="AC90" i="33"/>
  <c r="AA90" i="33"/>
  <c r="AE89" i="33"/>
  <c r="AC89" i="33"/>
  <c r="AA89" i="33"/>
  <c r="AF88" i="33"/>
  <c r="AF101" i="33" s="1"/>
  <c r="AE88" i="33"/>
  <c r="AD88" i="33"/>
  <c r="AD101" i="33" s="1"/>
  <c r="AC88" i="33"/>
  <c r="AB88" i="33"/>
  <c r="AB101" i="33" s="1"/>
  <c r="AA88" i="33"/>
  <c r="AE84" i="33"/>
  <c r="AC84" i="33"/>
  <c r="AA84" i="33"/>
  <c r="AE83" i="33"/>
  <c r="AC83" i="33"/>
  <c r="AA83" i="33"/>
  <c r="AE82" i="33"/>
  <c r="AC82" i="33"/>
  <c r="AA82" i="33"/>
  <c r="AE81" i="33"/>
  <c r="AC81" i="33"/>
  <c r="AA81" i="33"/>
  <c r="AE80" i="33"/>
  <c r="AC80" i="33"/>
  <c r="AA80" i="33"/>
  <c r="AE79" i="33"/>
  <c r="AC79" i="33"/>
  <c r="AA79" i="33"/>
  <c r="AE78" i="33"/>
  <c r="AC78" i="33"/>
  <c r="AA78" i="33"/>
  <c r="AE77" i="33"/>
  <c r="AC77" i="33"/>
  <c r="AA77" i="33"/>
  <c r="AF76" i="33"/>
  <c r="AE76" i="33"/>
  <c r="AD76" i="33"/>
  <c r="AC76" i="33"/>
  <c r="AB76" i="33"/>
  <c r="AA76" i="33"/>
  <c r="AE72" i="33"/>
  <c r="AC72" i="33"/>
  <c r="AA72" i="33"/>
  <c r="AE71" i="33"/>
  <c r="AC71" i="33"/>
  <c r="AA71" i="33"/>
  <c r="AE70" i="33"/>
  <c r="AC70" i="33"/>
  <c r="AA70" i="33"/>
  <c r="AE69" i="33"/>
  <c r="AC69" i="33"/>
  <c r="AA69" i="33"/>
  <c r="AE68" i="33"/>
  <c r="AC68" i="33"/>
  <c r="AA68" i="33"/>
  <c r="AE67" i="33"/>
  <c r="AC67" i="33"/>
  <c r="AA67" i="33"/>
  <c r="AE66" i="33"/>
  <c r="AC66" i="33"/>
  <c r="AA66" i="33"/>
  <c r="AE65" i="33"/>
  <c r="AC65" i="33"/>
  <c r="AA65" i="33"/>
  <c r="AE64" i="33"/>
  <c r="AC64" i="33"/>
  <c r="AA64" i="33"/>
  <c r="AF63" i="33"/>
  <c r="AE63" i="33"/>
  <c r="AD63" i="33"/>
  <c r="AC63" i="33"/>
  <c r="AB63" i="33"/>
  <c r="AA63" i="33"/>
  <c r="AE59" i="33"/>
  <c r="AC59" i="33"/>
  <c r="AA59" i="33"/>
  <c r="AE58" i="33"/>
  <c r="AC58" i="33"/>
  <c r="AA58" i="33"/>
  <c r="AE57" i="33"/>
  <c r="AC57" i="33"/>
  <c r="AA57" i="33"/>
  <c r="AE56" i="33"/>
  <c r="AC56" i="33"/>
  <c r="AA56" i="33"/>
  <c r="AE55" i="33"/>
  <c r="AC55" i="33"/>
  <c r="AA55" i="33"/>
  <c r="AE54" i="33"/>
  <c r="AC54" i="33"/>
  <c r="AA54" i="33"/>
  <c r="AE53" i="33"/>
  <c r="AC53" i="33"/>
  <c r="AA53" i="33"/>
  <c r="AE52" i="33"/>
  <c r="AC52" i="33"/>
  <c r="AA52" i="33"/>
  <c r="AF51" i="33"/>
  <c r="AE51" i="33"/>
  <c r="AD51" i="33"/>
  <c r="AC51" i="33"/>
  <c r="AB51" i="33"/>
  <c r="AA51" i="33"/>
  <c r="AE47" i="33"/>
  <c r="AC47" i="33"/>
  <c r="AA47" i="33"/>
  <c r="AE46" i="33"/>
  <c r="AC46" i="33"/>
  <c r="AA46" i="33"/>
  <c r="AE45" i="33"/>
  <c r="AC45" i="33"/>
  <c r="AA45" i="33"/>
  <c r="AE44" i="33"/>
  <c r="AC44" i="33"/>
  <c r="AA44" i="33"/>
  <c r="AE43" i="33"/>
  <c r="AC43" i="33"/>
  <c r="AA43" i="33"/>
  <c r="AE42" i="33"/>
  <c r="AC42" i="33"/>
  <c r="AA42" i="33"/>
  <c r="AE41" i="33"/>
  <c r="AC41" i="33"/>
  <c r="AA41" i="33"/>
  <c r="AE40" i="33"/>
  <c r="AC40" i="33"/>
  <c r="AA40" i="33"/>
  <c r="AE39" i="33"/>
  <c r="AC39" i="33"/>
  <c r="AA39" i="33"/>
  <c r="AE38" i="33"/>
  <c r="AC38" i="33"/>
  <c r="AA38" i="33"/>
  <c r="AE37" i="33"/>
  <c r="AC37" i="33"/>
  <c r="AA37" i="33"/>
  <c r="AE36" i="33"/>
  <c r="AC36" i="33"/>
  <c r="AA36" i="33"/>
  <c r="AE35" i="33"/>
  <c r="AC35" i="33"/>
  <c r="AA35" i="33"/>
  <c r="AF34" i="33"/>
  <c r="AE34" i="33"/>
  <c r="AD34" i="33"/>
  <c r="AC34" i="33"/>
  <c r="AB34" i="33"/>
  <c r="AA34" i="33"/>
  <c r="AE30" i="33"/>
  <c r="AC30" i="33"/>
  <c r="AA30" i="33"/>
  <c r="AE29" i="33"/>
  <c r="AC29" i="33"/>
  <c r="AA29" i="33"/>
  <c r="AE28" i="33"/>
  <c r="AC28" i="33"/>
  <c r="AA28" i="33"/>
  <c r="AE27" i="33"/>
  <c r="AC27" i="33"/>
  <c r="AA27" i="33"/>
  <c r="AE26" i="33"/>
  <c r="AC26" i="33"/>
  <c r="AA26" i="33"/>
  <c r="AE25" i="33"/>
  <c r="AC25" i="33"/>
  <c r="AA25" i="33"/>
  <c r="AE24" i="33"/>
  <c r="AC24" i="33"/>
  <c r="AA24" i="33"/>
  <c r="AE23" i="33"/>
  <c r="AC23" i="33"/>
  <c r="AA23" i="33"/>
  <c r="AE22" i="33"/>
  <c r="AC22" i="33"/>
  <c r="AA22" i="33"/>
  <c r="AE21" i="33"/>
  <c r="AC21" i="33"/>
  <c r="AA21" i="33"/>
  <c r="AF20" i="33"/>
  <c r="AE20" i="33"/>
  <c r="AD20" i="33"/>
  <c r="AC20" i="33"/>
  <c r="AB20" i="33"/>
  <c r="AA20" i="33"/>
  <c r="AE16" i="33"/>
  <c r="AC16" i="33"/>
  <c r="AA16" i="33"/>
  <c r="AE15" i="33"/>
  <c r="AC15" i="33"/>
  <c r="AA15" i="33"/>
  <c r="AE14" i="33"/>
  <c r="AC14" i="33"/>
  <c r="AA14" i="33"/>
  <c r="AE13" i="33"/>
  <c r="AC13" i="33"/>
  <c r="AA13" i="33"/>
  <c r="AE12" i="33"/>
  <c r="AC12" i="33"/>
  <c r="AA12" i="33"/>
  <c r="AE11" i="33"/>
  <c r="AC11" i="33"/>
  <c r="AA11" i="33"/>
  <c r="AE8" i="33"/>
  <c r="AC8" i="33"/>
  <c r="AA8" i="33"/>
  <c r="AE7" i="33"/>
  <c r="AC7" i="33"/>
  <c r="AA7" i="33"/>
  <c r="AE6" i="33"/>
  <c r="AC6" i="33"/>
  <c r="AA6" i="33"/>
  <c r="AF5" i="33"/>
  <c r="AE5" i="33"/>
  <c r="AD5" i="33"/>
  <c r="AC5" i="33"/>
  <c r="AB5" i="33"/>
  <c r="AA5" i="33"/>
  <c r="AG204" i="33" l="1"/>
  <c r="AG6" i="33"/>
  <c r="AG12" i="33"/>
  <c r="AG35" i="33"/>
  <c r="AG37" i="33"/>
  <c r="AG38" i="33"/>
  <c r="AG39" i="33"/>
  <c r="AG40" i="33"/>
  <c r="AG41" i="33"/>
  <c r="AG42" i="33"/>
  <c r="AG43" i="33"/>
  <c r="AG45" i="33"/>
  <c r="AG46" i="33"/>
  <c r="AG65" i="33"/>
  <c r="AG67" i="33"/>
  <c r="AG68" i="33"/>
  <c r="AG70" i="33"/>
  <c r="AG71" i="33"/>
  <c r="AG89" i="33"/>
  <c r="AG90" i="33"/>
  <c r="AG91" i="33"/>
  <c r="AG93" i="33"/>
  <c r="AG95" i="33"/>
  <c r="AE149" i="33"/>
  <c r="AG146" i="33"/>
  <c r="AG147" i="33"/>
  <c r="AG148" i="33"/>
  <c r="AC166" i="33"/>
  <c r="AG165" i="33"/>
  <c r="AG247" i="33"/>
  <c r="AG8" i="33"/>
  <c r="AG190" i="33"/>
  <c r="AH190" i="33" s="1"/>
  <c r="AG189" i="33"/>
  <c r="AB190" i="33"/>
  <c r="AG191" i="33"/>
  <c r="AG177" i="33"/>
  <c r="AG179" i="33"/>
  <c r="AG180" i="33"/>
  <c r="AG181" i="33"/>
  <c r="AC160" i="33"/>
  <c r="AG154" i="33"/>
  <c r="AG156" i="33"/>
  <c r="AG159" i="33"/>
  <c r="AG145" i="33"/>
  <c r="AC140" i="33"/>
  <c r="AG136" i="33"/>
  <c r="AG138" i="33"/>
  <c r="AC131" i="33"/>
  <c r="AG126" i="33"/>
  <c r="AG128" i="33"/>
  <c r="AG130" i="33"/>
  <c r="AG77" i="33"/>
  <c r="AG79" i="33"/>
  <c r="AG81" i="33"/>
  <c r="AG53" i="33"/>
  <c r="AG23" i="33"/>
  <c r="AG27" i="33"/>
  <c r="AG29" i="33"/>
  <c r="AG16" i="33"/>
  <c r="AG7" i="33"/>
  <c r="AG11" i="33"/>
  <c r="AG13" i="33"/>
  <c r="AG15" i="33"/>
  <c r="AE182" i="33"/>
  <c r="AG176" i="33"/>
  <c r="AG92" i="33"/>
  <c r="AG96" i="33"/>
  <c r="AG66" i="33"/>
  <c r="AG57" i="33"/>
  <c r="AG55" i="33"/>
  <c r="AG83" i="33"/>
  <c r="AG59" i="33"/>
  <c r="AG47" i="33"/>
  <c r="AC243" i="33"/>
  <c r="AC256" i="33"/>
  <c r="AG107" i="33"/>
  <c r="AG109" i="33"/>
  <c r="AE200" i="33"/>
  <c r="AG198" i="33"/>
  <c r="AG21" i="33"/>
  <c r="AC192" i="33"/>
  <c r="AG187" i="33"/>
  <c r="AG69" i="33"/>
  <c r="AG25" i="33"/>
  <c r="AA200" i="33"/>
  <c r="AG196" i="33"/>
  <c r="AG111" i="33"/>
  <c r="AH111" i="33" s="1"/>
  <c r="AG14" i="33"/>
  <c r="AG22" i="33"/>
  <c r="AG24" i="33"/>
  <c r="AG26" i="33"/>
  <c r="AG28" i="33"/>
  <c r="AG30" i="33"/>
  <c r="AG36" i="33"/>
  <c r="AG44" i="33"/>
  <c r="AG52" i="33"/>
  <c r="AG54" i="33"/>
  <c r="AG56" i="33"/>
  <c r="AG58" i="33"/>
  <c r="AG64" i="33"/>
  <c r="AG72" i="33"/>
  <c r="AG78" i="33"/>
  <c r="AG80" i="33"/>
  <c r="AG82" i="33"/>
  <c r="AG84" i="33"/>
  <c r="AG94" i="33"/>
  <c r="AG103" i="33"/>
  <c r="AG108" i="33"/>
  <c r="AG110" i="33"/>
  <c r="AG112" i="33"/>
  <c r="AG125" i="33"/>
  <c r="AG127" i="33"/>
  <c r="AG129" i="33"/>
  <c r="AG135" i="33"/>
  <c r="AG153" i="33"/>
  <c r="AG155" i="33"/>
  <c r="AG157" i="33"/>
  <c r="AG158" i="33"/>
  <c r="AG178" i="33"/>
  <c r="AG186" i="33"/>
  <c r="AG188" i="33"/>
  <c r="AG197" i="33"/>
  <c r="AA243" i="33"/>
  <c r="AE243" i="33"/>
  <c r="AG265" i="33"/>
  <c r="AH265" i="33" s="1"/>
  <c r="AA149" i="33"/>
  <c r="AG144" i="33"/>
  <c r="AA182" i="33"/>
  <c r="AG175" i="33"/>
  <c r="AB266" i="33"/>
  <c r="AG266" i="33"/>
  <c r="AH266" i="33" s="1"/>
  <c r="AG102" i="33"/>
  <c r="AH102" i="33" s="1"/>
  <c r="AG164" i="33"/>
  <c r="AG267" i="33"/>
  <c r="AH267" i="33" s="1"/>
  <c r="AG170" i="33"/>
  <c r="AE171" i="33"/>
  <c r="AG171" i="33" s="1"/>
  <c r="AG250" i="33"/>
  <c r="AA17" i="33"/>
  <c r="AE17" i="33"/>
  <c r="AC31" i="33"/>
  <c r="AC48" i="33"/>
  <c r="AE60" i="33"/>
  <c r="AC73" i="33"/>
  <c r="AC85" i="33"/>
  <c r="AC98" i="33"/>
  <c r="AC113" i="33"/>
  <c r="AG137" i="33"/>
  <c r="AG139" i="33"/>
  <c r="AE256" i="33"/>
  <c r="AA60" i="33"/>
  <c r="AA256" i="33"/>
  <c r="AG205" i="33"/>
  <c r="AA73" i="33"/>
  <c r="AE73" i="33"/>
  <c r="AC17" i="33"/>
  <c r="AA31" i="33"/>
  <c r="AE31" i="33"/>
  <c r="AA48" i="33"/>
  <c r="AE48" i="33"/>
  <c r="AC60" i="33"/>
  <c r="AA85" i="33"/>
  <c r="AE85" i="33"/>
  <c r="AA98" i="33"/>
  <c r="AE98" i="33"/>
  <c r="AA113" i="33"/>
  <c r="AE113" i="33"/>
  <c r="AA131" i="33"/>
  <c r="AE131" i="33"/>
  <c r="AA140" i="33"/>
  <c r="AE140" i="33"/>
  <c r="AC149" i="33"/>
  <c r="AA160" i="33"/>
  <c r="AE160" i="33"/>
  <c r="AA166" i="33"/>
  <c r="AE166" i="33"/>
  <c r="AC182" i="33"/>
  <c r="AA192" i="33"/>
  <c r="AE192" i="33"/>
  <c r="AC200" i="33"/>
  <c r="AB102" i="33"/>
  <c r="AD102" i="33"/>
  <c r="AF102" i="33"/>
  <c r="AC121" i="33"/>
  <c r="AA121" i="33"/>
  <c r="AC268" i="33"/>
  <c r="AA268" i="33"/>
  <c r="AE268" i="33"/>
  <c r="AG256" i="33" l="1"/>
  <c r="AG98" i="33"/>
  <c r="AG200" i="33"/>
  <c r="AG166" i="33"/>
  <c r="AG160" i="33"/>
  <c r="AG48" i="33"/>
  <c r="AG31" i="33"/>
  <c r="AG268" i="33"/>
  <c r="AG243" i="33"/>
  <c r="AG17" i="33"/>
  <c r="AG182" i="33"/>
  <c r="AG192" i="33"/>
  <c r="AG140" i="33"/>
  <c r="AG131" i="33"/>
  <c r="AG113" i="33"/>
  <c r="AG85" i="33"/>
  <c r="AG73" i="33"/>
  <c r="AG60" i="33"/>
  <c r="AG149" i="33"/>
  <c r="AA16" i="7"/>
  <c r="AE17" i="3" l="1"/>
  <c r="AC17" i="3"/>
  <c r="AA17" i="3"/>
  <c r="AB8" i="3"/>
  <c r="AD8" i="3"/>
  <c r="AF8" i="3"/>
  <c r="AG8" i="3"/>
  <c r="AH8" i="3" s="1"/>
  <c r="AB9" i="3"/>
  <c r="AD9" i="3"/>
  <c r="AF9" i="3"/>
  <c r="AG9" i="3"/>
  <c r="AH9" i="3" s="1"/>
  <c r="AB10" i="3"/>
  <c r="AD10" i="3"/>
  <c r="AF10" i="3"/>
  <c r="AG10" i="3"/>
  <c r="AH10" i="3" s="1"/>
  <c r="AB11" i="3"/>
  <c r="AD11" i="3"/>
  <c r="AF11" i="3"/>
  <c r="AG11" i="3"/>
  <c r="AH11" i="3" s="1"/>
  <c r="AB12" i="3"/>
  <c r="AD12" i="3"/>
  <c r="AF12" i="3"/>
  <c r="AG12" i="3"/>
  <c r="AH12" i="3" s="1"/>
  <c r="AB13" i="3"/>
  <c r="AD13" i="3"/>
  <c r="AF13" i="3"/>
  <c r="AG13" i="3"/>
  <c r="AH13" i="3" s="1"/>
  <c r="AB14" i="3"/>
  <c r="AD14" i="3"/>
  <c r="AF14" i="3"/>
  <c r="AG14" i="3"/>
  <c r="AH14" i="3" s="1"/>
  <c r="AB15" i="3"/>
  <c r="AD15" i="3"/>
  <c r="AF15" i="3"/>
  <c r="AG15" i="3"/>
  <c r="AH15" i="3" s="1"/>
  <c r="AB16" i="3"/>
  <c r="AD16" i="3"/>
  <c r="AF16" i="3"/>
  <c r="AG16" i="3"/>
  <c r="AH16" i="3" s="1"/>
  <c r="AE20" i="4"/>
  <c r="AC20" i="4"/>
  <c r="AA20" i="4"/>
  <c r="AB8" i="4"/>
  <c r="AD8" i="4"/>
  <c r="AF8" i="4"/>
  <c r="AG8" i="4"/>
  <c r="AH8" i="4" s="1"/>
  <c r="AB9" i="4"/>
  <c r="AD9" i="4"/>
  <c r="AF9" i="4"/>
  <c r="AG9" i="4"/>
  <c r="AH9" i="4" s="1"/>
  <c r="AB10" i="4"/>
  <c r="AD10" i="4"/>
  <c r="AF10" i="4"/>
  <c r="AG10" i="4"/>
  <c r="AH10" i="4" s="1"/>
  <c r="AB11" i="4"/>
  <c r="AD11" i="4"/>
  <c r="AF11" i="4"/>
  <c r="AG11" i="4"/>
  <c r="AH11" i="4" s="1"/>
  <c r="AB12" i="4"/>
  <c r="AD12" i="4"/>
  <c r="AF12" i="4"/>
  <c r="AG12" i="4"/>
  <c r="AH12" i="4" s="1"/>
  <c r="AB13" i="4"/>
  <c r="AD13" i="4"/>
  <c r="AF13" i="4"/>
  <c r="AG13" i="4"/>
  <c r="AH13" i="4" s="1"/>
  <c r="AB14" i="4"/>
  <c r="AD14" i="4"/>
  <c r="AF14" i="4"/>
  <c r="AG14" i="4"/>
  <c r="AH14" i="4" s="1"/>
  <c r="AB15" i="4"/>
  <c r="AD15" i="4"/>
  <c r="AF15" i="4"/>
  <c r="AG15" i="4"/>
  <c r="AH15" i="4" s="1"/>
  <c r="AB16" i="4"/>
  <c r="AD16" i="4"/>
  <c r="AF16" i="4"/>
  <c r="AG16" i="4"/>
  <c r="AH16" i="4" s="1"/>
  <c r="AB17" i="4"/>
  <c r="AD17" i="4"/>
  <c r="AF17" i="4"/>
  <c r="AG17" i="4"/>
  <c r="AH17" i="4" s="1"/>
  <c r="AB18" i="4"/>
  <c r="AD18" i="4"/>
  <c r="AF18" i="4"/>
  <c r="AG18" i="4"/>
  <c r="AH18" i="4" s="1"/>
  <c r="AB19" i="4"/>
  <c r="AD19" i="4"/>
  <c r="AF19" i="4"/>
  <c r="AG19" i="4"/>
  <c r="AH19" i="4" s="1"/>
  <c r="AE15" i="5"/>
  <c r="AC15" i="5"/>
  <c r="AA15" i="5"/>
  <c r="AB8" i="5"/>
  <c r="AD8" i="5"/>
  <c r="AF8" i="5"/>
  <c r="AG8" i="5"/>
  <c r="AH8" i="5" s="1"/>
  <c r="AB9" i="5"/>
  <c r="AD9" i="5"/>
  <c r="AF9" i="5"/>
  <c r="AG9" i="5"/>
  <c r="AH9" i="5" s="1"/>
  <c r="AB10" i="5"/>
  <c r="AD10" i="5"/>
  <c r="AF10" i="5"/>
  <c r="AG10" i="5"/>
  <c r="AH10" i="5" s="1"/>
  <c r="AB11" i="5"/>
  <c r="AD11" i="5"/>
  <c r="AF11" i="5"/>
  <c r="AG11" i="5"/>
  <c r="AH11" i="5" s="1"/>
  <c r="AB12" i="5"/>
  <c r="AD12" i="5"/>
  <c r="AF12" i="5"/>
  <c r="AG12" i="5"/>
  <c r="AH12" i="5" s="1"/>
  <c r="AB13" i="5"/>
  <c r="AD13" i="5"/>
  <c r="AF13" i="5"/>
  <c r="AG13" i="5"/>
  <c r="AH13" i="5" s="1"/>
  <c r="AB14" i="5"/>
  <c r="AD14" i="5"/>
  <c r="AF14" i="5"/>
  <c r="AG14" i="5"/>
  <c r="AH14" i="5" s="1"/>
  <c r="AE16" i="19"/>
  <c r="AC16" i="19"/>
  <c r="AA16" i="19"/>
  <c r="AB8" i="19"/>
  <c r="AD8" i="19"/>
  <c r="AF8" i="19"/>
  <c r="AG8" i="19"/>
  <c r="AH8" i="19" s="1"/>
  <c r="AB9" i="19"/>
  <c r="AD9" i="19"/>
  <c r="AF9" i="19"/>
  <c r="AG9" i="19"/>
  <c r="AH9" i="19" s="1"/>
  <c r="AB10" i="19"/>
  <c r="AD10" i="19"/>
  <c r="AF10" i="19"/>
  <c r="AG10" i="19"/>
  <c r="AH10" i="19" s="1"/>
  <c r="AB11" i="19"/>
  <c r="AD11" i="19"/>
  <c r="AF11" i="19"/>
  <c r="AG11" i="19"/>
  <c r="AH11" i="19" s="1"/>
  <c r="AB12" i="19"/>
  <c r="AD12" i="19"/>
  <c r="AF12" i="19"/>
  <c r="AG12" i="19"/>
  <c r="AH12" i="19" s="1"/>
  <c r="AB13" i="19"/>
  <c r="AD13" i="19"/>
  <c r="AF13" i="19"/>
  <c r="AG13" i="19"/>
  <c r="AH13" i="19" s="1"/>
  <c r="AB14" i="19"/>
  <c r="AD14" i="19"/>
  <c r="AF14" i="19"/>
  <c r="AG14" i="19"/>
  <c r="AH14" i="19" s="1"/>
  <c r="AB15" i="19"/>
  <c r="AD15" i="19"/>
  <c r="AF15" i="19"/>
  <c r="AG15" i="19"/>
  <c r="AH15" i="19" s="1"/>
  <c r="AE15" i="6"/>
  <c r="AC15" i="6"/>
  <c r="AA15" i="6"/>
  <c r="AB8" i="6"/>
  <c r="AD8" i="6"/>
  <c r="AF8" i="6"/>
  <c r="AG8" i="6"/>
  <c r="AH8" i="6" s="1"/>
  <c r="AB9" i="6"/>
  <c r="AD9" i="6"/>
  <c r="AF9" i="6"/>
  <c r="AG9" i="6"/>
  <c r="AH9" i="6" s="1"/>
  <c r="AB10" i="6"/>
  <c r="AD10" i="6"/>
  <c r="AF10" i="6"/>
  <c r="AG10" i="6"/>
  <c r="AH10" i="6" s="1"/>
  <c r="AB11" i="6"/>
  <c r="AD11" i="6"/>
  <c r="AF11" i="6"/>
  <c r="AG11" i="6"/>
  <c r="AH11" i="6" s="1"/>
  <c r="AB12" i="6"/>
  <c r="AD12" i="6"/>
  <c r="AF12" i="6"/>
  <c r="AG12" i="6"/>
  <c r="AH12" i="6" s="1"/>
  <c r="AB13" i="6"/>
  <c r="AD13" i="6"/>
  <c r="AF13" i="6"/>
  <c r="AG13" i="6"/>
  <c r="AH13" i="6" s="1"/>
  <c r="AB14" i="6"/>
  <c r="AD14" i="6"/>
  <c r="AF14" i="6"/>
  <c r="AG14" i="6"/>
  <c r="AH14" i="6" s="1"/>
  <c r="AE13" i="8"/>
  <c r="AC13" i="8"/>
  <c r="AA13" i="8"/>
  <c r="AB8" i="8"/>
  <c r="AD8" i="8"/>
  <c r="AF8" i="8"/>
  <c r="AG8" i="8"/>
  <c r="AH8" i="8" s="1"/>
  <c r="AB9" i="8"/>
  <c r="AD9" i="8"/>
  <c r="AB10" i="8"/>
  <c r="AD10" i="8"/>
  <c r="AB11" i="8"/>
  <c r="AD11" i="8"/>
  <c r="AB12" i="8"/>
  <c r="AD12" i="8"/>
  <c r="AE11" i="25"/>
  <c r="AC11" i="25"/>
  <c r="AA11" i="25"/>
  <c r="AE13" i="9"/>
  <c r="AC13" i="9"/>
  <c r="AA13" i="9"/>
  <c r="AB8" i="9"/>
  <c r="AD8" i="9"/>
  <c r="AF8" i="9"/>
  <c r="AG8" i="9"/>
  <c r="AH8" i="9" s="1"/>
  <c r="AB9" i="9"/>
  <c r="AD9" i="9"/>
  <c r="AF9" i="9"/>
  <c r="AG9" i="9"/>
  <c r="AH9" i="9" s="1"/>
  <c r="AB10" i="9"/>
  <c r="AD10" i="9"/>
  <c r="AF10" i="9"/>
  <c r="AG10" i="9"/>
  <c r="AH10" i="9" s="1"/>
  <c r="AB11" i="9"/>
  <c r="AD11" i="9"/>
  <c r="AF11" i="9"/>
  <c r="AG11" i="9"/>
  <c r="AH11" i="9" s="1"/>
  <c r="AB12" i="9"/>
  <c r="AD12" i="9"/>
  <c r="AF12" i="9"/>
  <c r="AG12" i="9"/>
  <c r="AH12" i="9" s="1"/>
  <c r="AE12" i="10"/>
  <c r="AC12" i="10"/>
  <c r="AA12" i="10"/>
  <c r="AB8" i="10"/>
  <c r="AD8" i="10"/>
  <c r="AF8" i="10"/>
  <c r="AG8" i="10"/>
  <c r="AH8" i="10" s="1"/>
  <c r="AB9" i="10"/>
  <c r="AD9" i="10"/>
  <c r="AF9" i="10"/>
  <c r="AG9" i="10"/>
  <c r="AH9" i="10" s="1"/>
  <c r="AB10" i="10"/>
  <c r="AD10" i="10"/>
  <c r="AF10" i="10"/>
  <c r="AG10" i="10"/>
  <c r="AH10" i="10" s="1"/>
  <c r="AB11" i="10"/>
  <c r="AD11" i="10"/>
  <c r="AF11" i="10"/>
  <c r="AG11" i="10"/>
  <c r="AH11" i="10" s="1"/>
  <c r="AE12" i="11"/>
  <c r="AC12" i="11"/>
  <c r="AA12" i="11"/>
  <c r="AB8" i="11"/>
  <c r="AD8" i="11"/>
  <c r="AF8" i="11"/>
  <c r="AG8" i="11"/>
  <c r="AH8" i="11" s="1"/>
  <c r="AB9" i="11"/>
  <c r="AD9" i="11"/>
  <c r="AF9" i="11"/>
  <c r="AG9" i="11"/>
  <c r="AH9" i="11" s="1"/>
  <c r="AB10" i="11"/>
  <c r="AD10" i="11"/>
  <c r="AF10" i="11"/>
  <c r="AG10" i="11"/>
  <c r="AH10" i="11" s="1"/>
  <c r="AB11" i="11"/>
  <c r="AD11" i="11"/>
  <c r="AF11" i="11"/>
  <c r="AG11" i="11"/>
  <c r="AH11" i="11" s="1"/>
  <c r="AE15" i="12"/>
  <c r="AC15" i="12"/>
  <c r="AA15" i="12"/>
  <c r="AB8" i="12"/>
  <c r="AD8" i="12"/>
  <c r="AF8" i="12"/>
  <c r="AG8" i="12"/>
  <c r="AH8" i="12" s="1"/>
  <c r="AB9" i="12"/>
  <c r="AD9" i="12"/>
  <c r="AF9" i="12"/>
  <c r="AG9" i="12"/>
  <c r="AH9" i="12" s="1"/>
  <c r="AB10" i="12"/>
  <c r="AD10" i="12"/>
  <c r="AF10" i="12"/>
  <c r="AG10" i="12"/>
  <c r="AH10" i="12" s="1"/>
  <c r="AB11" i="12"/>
  <c r="AD11" i="12"/>
  <c r="AF11" i="12"/>
  <c r="AG11" i="12"/>
  <c r="AH11" i="12" s="1"/>
  <c r="AB12" i="12"/>
  <c r="AD12" i="12"/>
  <c r="AF12" i="12"/>
  <c r="AG12" i="12"/>
  <c r="AH12" i="12" s="1"/>
  <c r="AB13" i="12"/>
  <c r="AD13" i="12"/>
  <c r="AF13" i="12"/>
  <c r="AG13" i="12"/>
  <c r="AH13" i="12" s="1"/>
  <c r="AB14" i="12"/>
  <c r="AD14" i="12"/>
  <c r="AF14" i="12"/>
  <c r="AG14" i="12"/>
  <c r="AH14" i="12" s="1"/>
  <c r="AE14" i="20"/>
  <c r="AC14" i="20"/>
  <c r="AA14" i="20"/>
  <c r="AB8" i="20"/>
  <c r="AD8" i="20"/>
  <c r="AF8" i="20"/>
  <c r="AG8" i="20"/>
  <c r="AH8" i="20" s="1"/>
  <c r="AB9" i="20"/>
  <c r="AD9" i="20"/>
  <c r="AF9" i="20"/>
  <c r="AG9" i="20"/>
  <c r="AH9" i="20" s="1"/>
  <c r="AB10" i="20"/>
  <c r="AD10" i="20"/>
  <c r="AF10" i="20"/>
  <c r="AG10" i="20"/>
  <c r="AH10" i="20" s="1"/>
  <c r="AB11" i="20"/>
  <c r="AD11" i="20"/>
  <c r="AF11" i="20"/>
  <c r="AG11" i="20"/>
  <c r="AH11" i="20" s="1"/>
  <c r="AB12" i="20"/>
  <c r="AD12" i="20"/>
  <c r="AF12" i="20"/>
  <c r="AG12" i="20"/>
  <c r="AH12" i="20" s="1"/>
  <c r="AB13" i="20"/>
  <c r="AD13" i="20"/>
  <c r="AF13" i="20"/>
  <c r="AG13" i="20"/>
  <c r="AH13" i="20" s="1"/>
  <c r="AE9" i="30"/>
  <c r="AC9" i="30"/>
  <c r="AA9" i="30"/>
  <c r="AB8" i="30"/>
  <c r="AD8" i="30"/>
  <c r="AF8" i="30"/>
  <c r="AG8" i="30"/>
  <c r="AH8" i="30" s="1"/>
  <c r="AE8" i="29"/>
  <c r="AC8" i="29"/>
  <c r="AA8" i="29"/>
  <c r="AG8" i="29" s="1"/>
  <c r="AE13" i="13"/>
  <c r="AC13" i="13"/>
  <c r="AA13" i="13"/>
  <c r="AB8" i="13"/>
  <c r="AD8" i="13"/>
  <c r="AF8" i="13"/>
  <c r="AG8" i="13"/>
  <c r="AH8" i="13" s="1"/>
  <c r="AB9" i="13"/>
  <c r="AD9" i="13"/>
  <c r="AF9" i="13"/>
  <c r="AG9" i="13"/>
  <c r="AH9" i="13" s="1"/>
  <c r="AB10" i="13"/>
  <c r="AD10" i="13"/>
  <c r="AF10" i="13"/>
  <c r="AG10" i="13"/>
  <c r="AH10" i="13" s="1"/>
  <c r="AB11" i="13"/>
  <c r="AD11" i="13"/>
  <c r="AF11" i="13"/>
  <c r="AG11" i="13"/>
  <c r="AH11" i="13" s="1"/>
  <c r="AB12" i="13"/>
  <c r="AD12" i="13"/>
  <c r="AF12" i="13"/>
  <c r="AG12" i="13"/>
  <c r="AH12" i="13" s="1"/>
  <c r="AE11" i="14"/>
  <c r="AC11" i="14"/>
  <c r="AA11" i="14"/>
  <c r="AG11" i="14" s="1"/>
  <c r="AB8" i="14"/>
  <c r="AD8" i="14"/>
  <c r="AF8" i="14"/>
  <c r="AG8" i="14"/>
  <c r="AH8" i="14" s="1"/>
  <c r="AB9" i="14"/>
  <c r="AD9" i="14"/>
  <c r="AF9" i="14"/>
  <c r="AG9" i="14"/>
  <c r="AH9" i="14" s="1"/>
  <c r="AE8" i="31"/>
  <c r="AC8" i="31"/>
  <c r="AA8" i="31"/>
  <c r="AE8" i="44"/>
  <c r="AC8" i="44"/>
  <c r="AA8" i="44"/>
  <c r="AE62" i="32"/>
  <c r="AC62" i="32"/>
  <c r="AA62" i="32"/>
  <c r="AB53" i="32"/>
  <c r="AD53" i="32"/>
  <c r="AF53" i="32"/>
  <c r="AG53" i="32"/>
  <c r="AH53" i="32" s="1"/>
  <c r="AB54" i="32"/>
  <c r="AD54" i="32"/>
  <c r="AF54" i="32"/>
  <c r="AG54" i="32"/>
  <c r="AH54" i="32" s="1"/>
  <c r="AB55" i="32"/>
  <c r="AD55" i="32"/>
  <c r="AF55" i="32"/>
  <c r="AG55" i="32"/>
  <c r="AH55" i="32" s="1"/>
  <c r="AB56" i="32"/>
  <c r="AD56" i="32"/>
  <c r="AF56" i="32"/>
  <c r="AG56" i="32"/>
  <c r="AH56" i="32" s="1"/>
  <c r="AB57" i="32"/>
  <c r="AD57" i="32"/>
  <c r="AF57" i="32"/>
  <c r="AG57" i="32"/>
  <c r="AH57" i="32" s="1"/>
  <c r="AB58" i="32"/>
  <c r="AD58" i="32"/>
  <c r="AF58" i="32"/>
  <c r="AG58" i="32"/>
  <c r="AH58" i="32" s="1"/>
  <c r="AB59" i="32"/>
  <c r="AB253" i="33" s="1"/>
  <c r="AD59" i="32"/>
  <c r="AD253" i="33" s="1"/>
  <c r="AF59" i="32"/>
  <c r="AF253" i="33" s="1"/>
  <c r="AG59" i="32"/>
  <c r="AG52" i="32"/>
  <c r="AH52" i="32" s="1"/>
  <c r="AF52" i="32"/>
  <c r="AD52" i="32"/>
  <c r="AB52" i="32"/>
  <c r="AE29" i="32"/>
  <c r="AC29" i="32"/>
  <c r="AA29" i="32"/>
  <c r="AG28" i="32"/>
  <c r="AG261" i="43" s="1"/>
  <c r="AF28" i="32"/>
  <c r="AD28" i="32"/>
  <c r="AB28" i="32"/>
  <c r="AG27" i="32"/>
  <c r="AG260" i="43" s="1"/>
  <c r="AF27" i="32"/>
  <c r="AD27" i="32"/>
  <c r="AB27" i="32"/>
  <c r="AG26" i="32"/>
  <c r="AG259" i="43" s="1"/>
  <c r="AF26" i="32"/>
  <c r="AD26" i="32"/>
  <c r="AB26" i="32"/>
  <c r="AG25" i="32"/>
  <c r="AG258" i="43" s="1"/>
  <c r="AF25" i="32"/>
  <c r="AD25" i="32"/>
  <c r="AB25" i="32"/>
  <c r="AG24" i="32"/>
  <c r="AG257" i="43" s="1"/>
  <c r="AF24" i="32"/>
  <c r="AD24" i="32"/>
  <c r="AB24" i="32"/>
  <c r="AG23" i="32"/>
  <c r="AG256" i="43" s="1"/>
  <c r="AF23" i="32"/>
  <c r="AD23" i="32"/>
  <c r="AB23" i="32"/>
  <c r="AG22" i="32"/>
  <c r="AG255" i="43" s="1"/>
  <c r="AF22" i="32"/>
  <c r="AD22" i="32"/>
  <c r="AB22" i="32"/>
  <c r="AG21" i="32"/>
  <c r="AG254" i="43" s="1"/>
  <c r="AF21" i="32"/>
  <c r="AD21" i="32"/>
  <c r="AB21" i="32"/>
  <c r="AE20" i="32"/>
  <c r="AC20" i="32"/>
  <c r="AA20" i="32"/>
  <c r="AB8" i="32"/>
  <c r="AD8" i="32"/>
  <c r="AF8" i="32"/>
  <c r="AG8" i="32"/>
  <c r="AG240" i="43" s="1"/>
  <c r="AB9" i="32"/>
  <c r="AD9" i="32"/>
  <c r="AF9" i="32"/>
  <c r="AG9" i="32"/>
  <c r="AG241" i="43" s="1"/>
  <c r="AB10" i="32"/>
  <c r="AD10" i="32"/>
  <c r="AF10" i="32"/>
  <c r="AG10" i="32"/>
  <c r="AG242" i="43" s="1"/>
  <c r="AB11" i="32"/>
  <c r="AD11" i="32"/>
  <c r="AF11" i="32"/>
  <c r="AG11" i="32"/>
  <c r="AG243" i="43" s="1"/>
  <c r="AB12" i="32"/>
  <c r="AD12" i="32"/>
  <c r="AF12" i="32"/>
  <c r="AG12" i="32"/>
  <c r="AG244" i="43" s="1"/>
  <c r="AB13" i="32"/>
  <c r="AD13" i="32"/>
  <c r="AF13" i="32"/>
  <c r="AG13" i="32"/>
  <c r="AG245" i="43" s="1"/>
  <c r="AB14" i="32"/>
  <c r="AD14" i="32"/>
  <c r="AF14" i="32"/>
  <c r="AG14" i="32"/>
  <c r="AG246" i="43" s="1"/>
  <c r="AB15" i="32"/>
  <c r="AD15" i="32"/>
  <c r="AF15" i="32"/>
  <c r="AG15" i="32"/>
  <c r="AG247" i="43" s="1"/>
  <c r="AB16" i="32"/>
  <c r="AD16" i="32"/>
  <c r="AF16" i="32"/>
  <c r="AG16" i="32"/>
  <c r="AG248" i="43" s="1"/>
  <c r="AB17" i="32"/>
  <c r="AD17" i="32"/>
  <c r="AF17" i="32"/>
  <c r="AG17" i="32"/>
  <c r="AB18" i="32"/>
  <c r="AD18" i="32"/>
  <c r="AF18" i="32"/>
  <c r="AG18" i="32"/>
  <c r="AG250" i="43" s="1"/>
  <c r="AB19" i="32"/>
  <c r="AD19" i="32"/>
  <c r="AF19" i="32"/>
  <c r="AG19" i="32"/>
  <c r="AG251" i="43" s="1"/>
  <c r="AE28" i="21"/>
  <c r="AC28" i="21"/>
  <c r="AA28" i="21"/>
  <c r="AB21" i="21"/>
  <c r="AD21" i="21"/>
  <c r="AF21" i="21"/>
  <c r="AG21" i="21"/>
  <c r="AH21" i="21" s="1"/>
  <c r="AB22" i="21"/>
  <c r="AD22" i="21"/>
  <c r="AF22" i="21"/>
  <c r="AG22" i="21"/>
  <c r="AH22" i="21" s="1"/>
  <c r="AB23" i="21"/>
  <c r="AD23" i="21"/>
  <c r="AF23" i="21"/>
  <c r="AG23" i="21"/>
  <c r="AH23" i="21" s="1"/>
  <c r="AB24" i="21"/>
  <c r="AD24" i="21"/>
  <c r="AF24" i="21"/>
  <c r="AG24" i="21"/>
  <c r="AH24" i="21" s="1"/>
  <c r="AG25" i="21"/>
  <c r="AG26" i="21"/>
  <c r="AG27" i="21"/>
  <c r="AG20" i="21"/>
  <c r="AH20" i="21" s="1"/>
  <c r="AF20" i="21"/>
  <c r="AD20" i="21"/>
  <c r="AB20" i="21"/>
  <c r="AG7" i="32"/>
  <c r="AF7" i="32"/>
  <c r="AD7" i="32"/>
  <c r="AB7" i="32"/>
  <c r="AG7" i="44"/>
  <c r="AH7" i="44" s="1"/>
  <c r="AF7" i="44"/>
  <c r="AD7" i="44"/>
  <c r="AB7" i="44"/>
  <c r="AG7" i="31"/>
  <c r="AH7" i="31" s="1"/>
  <c r="AF7" i="31"/>
  <c r="AD7" i="31"/>
  <c r="AB7" i="31"/>
  <c r="AG7" i="14"/>
  <c r="AG7" i="13"/>
  <c r="AH7" i="13" s="1"/>
  <c r="AF7" i="13"/>
  <c r="AD7" i="13"/>
  <c r="AB7" i="13"/>
  <c r="AG7" i="29"/>
  <c r="AH7" i="29" s="1"/>
  <c r="AF7" i="29"/>
  <c r="AD7" i="29"/>
  <c r="AB7" i="29"/>
  <c r="AG7" i="30"/>
  <c r="AH7" i="30" s="1"/>
  <c r="AF7" i="30"/>
  <c r="AD7" i="30"/>
  <c r="AB7" i="30"/>
  <c r="AG7" i="20"/>
  <c r="AH7" i="20" s="1"/>
  <c r="AF7" i="20"/>
  <c r="AD7" i="20"/>
  <c r="AB7" i="20"/>
  <c r="AG7" i="12"/>
  <c r="AH7" i="12" s="1"/>
  <c r="AF7" i="12"/>
  <c r="AD7" i="12"/>
  <c r="AB7" i="12"/>
  <c r="AG7" i="11"/>
  <c r="AH7" i="11" s="1"/>
  <c r="AF7" i="11"/>
  <c r="AD7" i="11"/>
  <c r="AB7" i="11"/>
  <c r="AG7" i="10"/>
  <c r="AH7" i="10" s="1"/>
  <c r="AF7" i="10"/>
  <c r="AD7" i="10"/>
  <c r="AB7" i="10"/>
  <c r="AG7" i="9"/>
  <c r="AH7" i="9" s="1"/>
  <c r="AF7" i="9"/>
  <c r="AD7" i="9"/>
  <c r="AB7" i="9"/>
  <c r="AG7" i="25"/>
  <c r="AH7" i="25" s="1"/>
  <c r="AF7" i="25"/>
  <c r="AD7" i="25"/>
  <c r="AB7" i="25"/>
  <c r="AG7" i="8"/>
  <c r="AH7" i="8" s="1"/>
  <c r="AF7" i="8"/>
  <c r="AD7" i="8"/>
  <c r="AB7" i="8"/>
  <c r="AG7" i="6"/>
  <c r="AH7" i="6" s="1"/>
  <c r="AF7" i="6"/>
  <c r="AD7" i="6"/>
  <c r="AB7" i="6"/>
  <c r="AG7" i="19"/>
  <c r="AH7" i="19" s="1"/>
  <c r="AF7" i="19"/>
  <c r="AD7" i="19"/>
  <c r="AB7" i="19"/>
  <c r="AG7" i="5"/>
  <c r="AH7" i="5" s="1"/>
  <c r="AF7" i="5"/>
  <c r="AD7" i="5"/>
  <c r="AB7" i="5"/>
  <c r="AG7" i="4"/>
  <c r="AH7" i="4" s="1"/>
  <c r="AF7" i="4"/>
  <c r="AD7" i="4"/>
  <c r="AB7" i="4"/>
  <c r="AG7" i="3"/>
  <c r="AH7" i="3" s="1"/>
  <c r="AF7" i="3"/>
  <c r="AD7" i="3"/>
  <c r="AB7" i="3"/>
  <c r="AE18" i="2"/>
  <c r="AC18" i="2"/>
  <c r="AA18" i="2"/>
  <c r="AG17" i="2"/>
  <c r="AH17" i="2" s="1"/>
  <c r="AF17" i="2"/>
  <c r="AD17" i="2"/>
  <c r="AB17" i="2"/>
  <c r="AG16" i="2"/>
  <c r="AH16" i="2" s="1"/>
  <c r="AF16" i="2"/>
  <c r="AD16" i="2"/>
  <c r="AB16" i="2"/>
  <c r="AG15" i="2"/>
  <c r="AH15" i="2" s="1"/>
  <c r="AF15" i="2"/>
  <c r="AD15" i="2"/>
  <c r="AB15" i="2"/>
  <c r="AG14" i="2"/>
  <c r="AH14" i="2" s="1"/>
  <c r="AF14" i="2"/>
  <c r="AD14" i="2"/>
  <c r="AB14" i="2"/>
  <c r="AG13" i="2"/>
  <c r="AH13" i="2" s="1"/>
  <c r="AF13" i="2"/>
  <c r="AD13" i="2"/>
  <c r="AB13" i="2"/>
  <c r="AG12" i="2"/>
  <c r="AH12" i="2" s="1"/>
  <c r="AF12" i="2"/>
  <c r="AD12" i="2"/>
  <c r="AB12" i="2"/>
  <c r="AG11" i="2"/>
  <c r="AH11" i="2" s="1"/>
  <c r="AF11" i="2"/>
  <c r="AD11" i="2"/>
  <c r="AB11" i="2"/>
  <c r="AG10" i="2"/>
  <c r="AH10" i="2" s="1"/>
  <c r="AF10" i="2"/>
  <c r="AD10" i="2"/>
  <c r="AB10" i="2"/>
  <c r="AG9" i="2"/>
  <c r="AH9" i="2" s="1"/>
  <c r="AF9" i="2"/>
  <c r="AD9" i="2"/>
  <c r="AB9" i="2"/>
  <c r="AG8" i="2"/>
  <c r="AH8" i="2" s="1"/>
  <c r="AF8" i="2"/>
  <c r="AD8" i="2"/>
  <c r="AB8" i="2"/>
  <c r="AG7" i="2"/>
  <c r="AH7" i="2" s="1"/>
  <c r="AF7" i="2"/>
  <c r="AD7" i="2"/>
  <c r="AB7" i="2"/>
  <c r="W253" i="33"/>
  <c r="W252" i="33"/>
  <c r="W251" i="33"/>
  <c r="W250" i="33"/>
  <c r="W249" i="33"/>
  <c r="W248" i="33"/>
  <c r="B82" i="33"/>
  <c r="AH82" i="33" s="1"/>
  <c r="C82" i="33"/>
  <c r="E82" i="33"/>
  <c r="G82" i="33"/>
  <c r="K82" i="33"/>
  <c r="L82" i="33" s="1"/>
  <c r="M82" i="33"/>
  <c r="O82" i="33"/>
  <c r="S82" i="33"/>
  <c r="U82" i="33"/>
  <c r="W82" i="33"/>
  <c r="B80" i="33"/>
  <c r="AH80" i="33" s="1"/>
  <c r="C80" i="33"/>
  <c r="E80" i="33"/>
  <c r="F80" i="33" s="1"/>
  <c r="G80" i="33"/>
  <c r="K80" i="33"/>
  <c r="L80" i="33" s="1"/>
  <c r="M80" i="33"/>
  <c r="O80" i="33"/>
  <c r="P80" i="33" s="1"/>
  <c r="S80" i="33"/>
  <c r="U80" i="33"/>
  <c r="V80" i="33" s="1"/>
  <c r="W80" i="33"/>
  <c r="C57" i="33"/>
  <c r="E57" i="33"/>
  <c r="G57" i="33"/>
  <c r="K57" i="33"/>
  <c r="M57" i="33"/>
  <c r="O57" i="33"/>
  <c r="S57" i="33"/>
  <c r="U57" i="33"/>
  <c r="W57" i="33"/>
  <c r="C55" i="33"/>
  <c r="E55" i="33"/>
  <c r="G55" i="33"/>
  <c r="K55" i="33"/>
  <c r="M55" i="33"/>
  <c r="O55" i="33"/>
  <c r="S55" i="33"/>
  <c r="U55" i="33"/>
  <c r="W55" i="33"/>
  <c r="B55" i="33"/>
  <c r="AH55" i="33" s="1"/>
  <c r="B56" i="33"/>
  <c r="AH56" i="33" s="1"/>
  <c r="B57" i="33"/>
  <c r="AH57" i="33" s="1"/>
  <c r="B43" i="33"/>
  <c r="AH43" i="33" s="1"/>
  <c r="B44" i="33"/>
  <c r="AH44" i="33" s="1"/>
  <c r="B45" i="33"/>
  <c r="AH45" i="33" s="1"/>
  <c r="C45" i="33"/>
  <c r="E45" i="33"/>
  <c r="G45" i="33"/>
  <c r="K45" i="33"/>
  <c r="L45" i="33" s="1"/>
  <c r="M45" i="33"/>
  <c r="O45" i="33"/>
  <c r="S45" i="33"/>
  <c r="U45" i="33"/>
  <c r="V45" i="33" s="1"/>
  <c r="W45" i="33"/>
  <c r="C43" i="33"/>
  <c r="D43" i="33" s="1"/>
  <c r="E43" i="33"/>
  <c r="G43" i="33"/>
  <c r="H43" i="33" s="1"/>
  <c r="K43" i="33"/>
  <c r="M43" i="33"/>
  <c r="N43" i="33" s="1"/>
  <c r="O43" i="33"/>
  <c r="S43" i="33"/>
  <c r="T43" i="33" s="1"/>
  <c r="U43" i="33"/>
  <c r="W43" i="33"/>
  <c r="X43" i="33" s="1"/>
  <c r="P82" i="33" l="1"/>
  <c r="F82" i="33"/>
  <c r="P45" i="33"/>
  <c r="F45" i="33"/>
  <c r="AD209" i="33"/>
  <c r="AD239" i="43"/>
  <c r="AG209" i="33"/>
  <c r="AG239" i="43"/>
  <c r="AD221" i="33"/>
  <c r="AD251" i="43"/>
  <c r="AD220" i="33"/>
  <c r="AD250" i="43"/>
  <c r="AG219" i="33"/>
  <c r="AG249" i="43"/>
  <c r="AD219" i="33"/>
  <c r="AD249" i="43"/>
  <c r="AD218" i="33"/>
  <c r="AD248" i="43"/>
  <c r="AD217" i="33"/>
  <c r="AD247" i="43"/>
  <c r="AD216" i="33"/>
  <c r="AD246" i="43"/>
  <c r="AD215" i="33"/>
  <c r="AD245" i="43"/>
  <c r="AD214" i="33"/>
  <c r="AD244" i="43"/>
  <c r="AD213" i="33"/>
  <c r="AD243" i="43"/>
  <c r="AD212" i="33"/>
  <c r="AD242" i="43"/>
  <c r="AD211" i="33"/>
  <c r="AD241" i="43"/>
  <c r="AD210" i="33"/>
  <c r="AD240" i="43"/>
  <c r="AC222" i="33"/>
  <c r="AC253" i="43"/>
  <c r="AC37" i="43" s="1"/>
  <c r="AB223" i="33"/>
  <c r="AB254" i="43"/>
  <c r="AF223" i="33"/>
  <c r="AF254" i="43"/>
  <c r="AB224" i="33"/>
  <c r="AB255" i="43"/>
  <c r="AF224" i="33"/>
  <c r="AF255" i="43"/>
  <c r="AB225" i="33"/>
  <c r="AB256" i="43"/>
  <c r="AF225" i="33"/>
  <c r="AF256" i="43"/>
  <c r="AB226" i="33"/>
  <c r="AB257" i="43"/>
  <c r="AF226" i="33"/>
  <c r="AF257" i="43"/>
  <c r="AB227" i="33"/>
  <c r="AB258" i="43"/>
  <c r="AF227" i="33"/>
  <c r="AF258" i="43"/>
  <c r="AB228" i="33"/>
  <c r="AB259" i="43"/>
  <c r="AF228" i="33"/>
  <c r="AF259" i="43"/>
  <c r="AB229" i="33"/>
  <c r="AB260" i="43"/>
  <c r="AF229" i="33"/>
  <c r="AF260" i="43"/>
  <c r="AB230" i="33"/>
  <c r="AB261" i="43"/>
  <c r="AF230" i="33"/>
  <c r="AF261" i="43"/>
  <c r="AA231" i="33"/>
  <c r="AA262" i="43"/>
  <c r="AA38" i="43" s="1"/>
  <c r="AE231" i="33"/>
  <c r="AE262" i="43"/>
  <c r="AE38" i="43" s="1"/>
  <c r="AB209" i="33"/>
  <c r="AB239" i="43"/>
  <c r="AF209" i="33"/>
  <c r="AF239" i="43"/>
  <c r="AF221" i="33"/>
  <c r="AF251" i="43"/>
  <c r="AB221" i="33"/>
  <c r="AB251" i="43"/>
  <c r="AF220" i="33"/>
  <c r="AF250" i="43"/>
  <c r="AB220" i="33"/>
  <c r="AB250" i="43"/>
  <c r="AF219" i="33"/>
  <c r="AF249" i="43"/>
  <c r="AB219" i="33"/>
  <c r="AB249" i="43"/>
  <c r="AF218" i="33"/>
  <c r="AF248" i="43"/>
  <c r="AB218" i="33"/>
  <c r="AB248" i="43"/>
  <c r="AF217" i="33"/>
  <c r="AF247" i="43"/>
  <c r="AB217" i="33"/>
  <c r="AB247" i="43"/>
  <c r="AF216" i="33"/>
  <c r="AF246" i="43"/>
  <c r="AB216" i="33"/>
  <c r="AB246" i="43"/>
  <c r="AF215" i="33"/>
  <c r="AF245" i="43"/>
  <c r="AB215" i="33"/>
  <c r="AB245" i="43"/>
  <c r="AF214" i="33"/>
  <c r="AF244" i="43"/>
  <c r="AB214" i="33"/>
  <c r="AB244" i="43"/>
  <c r="AF213" i="33"/>
  <c r="AF243" i="43"/>
  <c r="AB213" i="33"/>
  <c r="AB243" i="43"/>
  <c r="AF212" i="33"/>
  <c r="AF242" i="43"/>
  <c r="AB212" i="33"/>
  <c r="AB242" i="43"/>
  <c r="AF211" i="33"/>
  <c r="AF241" i="43"/>
  <c r="AB211" i="33"/>
  <c r="AB241" i="43"/>
  <c r="AF210" i="33"/>
  <c r="AF240" i="43"/>
  <c r="AB210" i="33"/>
  <c r="AB240" i="43"/>
  <c r="AA222" i="33"/>
  <c r="AA253" i="43"/>
  <c r="AA37" i="43" s="1"/>
  <c r="AE222" i="33"/>
  <c r="AE253" i="43"/>
  <c r="AE37" i="43" s="1"/>
  <c r="AD223" i="33"/>
  <c r="AD254" i="43"/>
  <c r="AD224" i="33"/>
  <c r="AD255" i="43"/>
  <c r="AD225" i="33"/>
  <c r="AD256" i="43"/>
  <c r="AD226" i="33"/>
  <c r="AD257" i="43"/>
  <c r="AD227" i="33"/>
  <c r="AD258" i="43"/>
  <c r="AD228" i="33"/>
  <c r="AD259" i="43"/>
  <c r="AD229" i="33"/>
  <c r="AD260" i="43"/>
  <c r="AD230" i="33"/>
  <c r="AD261" i="43"/>
  <c r="AC231" i="33"/>
  <c r="AC262" i="43"/>
  <c r="AC38" i="43" s="1"/>
  <c r="AG15" i="5"/>
  <c r="AH17" i="32"/>
  <c r="AH7" i="32"/>
  <c r="AG13" i="8"/>
  <c r="AE121" i="33"/>
  <c r="AG121" i="33" s="1"/>
  <c r="AG117" i="33"/>
  <c r="AH19" i="32"/>
  <c r="AG221" i="33"/>
  <c r="AH18" i="32"/>
  <c r="AG220" i="33"/>
  <c r="AH16" i="32"/>
  <c r="AG218" i="33"/>
  <c r="AH15" i="32"/>
  <c r="AG217" i="33"/>
  <c r="AH14" i="32"/>
  <c r="AG216" i="33"/>
  <c r="AH13" i="32"/>
  <c r="AG215" i="33"/>
  <c r="AH12" i="32"/>
  <c r="AG214" i="33"/>
  <c r="AH11" i="32"/>
  <c r="AG213" i="33"/>
  <c r="AH10" i="32"/>
  <c r="AG212" i="33"/>
  <c r="AH9" i="32"/>
  <c r="AG211" i="33"/>
  <c r="AH8" i="32"/>
  <c r="AG210" i="33"/>
  <c r="AH21" i="32"/>
  <c r="AG223" i="33"/>
  <c r="AH22" i="32"/>
  <c r="AG224" i="33"/>
  <c r="AH23" i="32"/>
  <c r="AG225" i="33"/>
  <c r="AH24" i="32"/>
  <c r="AG226" i="33"/>
  <c r="AH25" i="32"/>
  <c r="AG227" i="33"/>
  <c r="AH26" i="32"/>
  <c r="AG228" i="33"/>
  <c r="AH27" i="32"/>
  <c r="AG229" i="33"/>
  <c r="AH28" i="32"/>
  <c r="AG230" i="33"/>
  <c r="AH59" i="32"/>
  <c r="AH253" i="33" s="1"/>
  <c r="AG253" i="33"/>
  <c r="AG13" i="9"/>
  <c r="AG15" i="6"/>
  <c r="AF43" i="33"/>
  <c r="AD43" i="33"/>
  <c r="AB43" i="33"/>
  <c r="AF56" i="33"/>
  <c r="AD56" i="33"/>
  <c r="AB56" i="33"/>
  <c r="Y80" i="33"/>
  <c r="Z80" i="33" s="1"/>
  <c r="AF45" i="33"/>
  <c r="AD45" i="33"/>
  <c r="AB45" i="33"/>
  <c r="AF44" i="33"/>
  <c r="AD44" i="33"/>
  <c r="AB44" i="33"/>
  <c r="AF57" i="33"/>
  <c r="AD57" i="33"/>
  <c r="AB57" i="33"/>
  <c r="AF55" i="33"/>
  <c r="AD55" i="33"/>
  <c r="AB55" i="33"/>
  <c r="AF80" i="33"/>
  <c r="AB80" i="33"/>
  <c r="AD80" i="33"/>
  <c r="AB82" i="33"/>
  <c r="AD82" i="33"/>
  <c r="AF82" i="33"/>
  <c r="X82" i="33"/>
  <c r="T82" i="33"/>
  <c r="H82" i="33"/>
  <c r="D82" i="33"/>
  <c r="X80" i="33"/>
  <c r="T80" i="33"/>
  <c r="I82" i="33"/>
  <c r="Y55" i="33"/>
  <c r="Z55" i="33" s="1"/>
  <c r="Q80" i="33"/>
  <c r="R80" i="33" s="1"/>
  <c r="N80" i="33"/>
  <c r="H80" i="33"/>
  <c r="D80" i="33"/>
  <c r="AI82" i="33"/>
  <c r="I55" i="33"/>
  <c r="J55" i="33" s="1"/>
  <c r="I80" i="33"/>
  <c r="J80" i="33" s="1"/>
  <c r="AG28" i="21"/>
  <c r="Q55" i="33"/>
  <c r="R55" i="33" s="1"/>
  <c r="AI57" i="33"/>
  <c r="AG20" i="32"/>
  <c r="AG17" i="3"/>
  <c r="AG20" i="4"/>
  <c r="AG16" i="19"/>
  <c r="AG11" i="25"/>
  <c r="AG12" i="10"/>
  <c r="AG12" i="11"/>
  <c r="AG15" i="12"/>
  <c r="AG14" i="20"/>
  <c r="AG9" i="30"/>
  <c r="AG13" i="13"/>
  <c r="AG8" i="31"/>
  <c r="AG8" i="44"/>
  <c r="AG62" i="32"/>
  <c r="AG29" i="32"/>
  <c r="AA30" i="32"/>
  <c r="AC30" i="32"/>
  <c r="AE30" i="32"/>
  <c r="AG18" i="2"/>
  <c r="V43" i="33"/>
  <c r="P43" i="33"/>
  <c r="L43" i="33"/>
  <c r="F43" i="33"/>
  <c r="X45" i="33"/>
  <c r="T45" i="33"/>
  <c r="N45" i="33"/>
  <c r="H45" i="33"/>
  <c r="D55" i="33"/>
  <c r="AI55" i="33"/>
  <c r="AI80" i="33"/>
  <c r="Y82" i="33"/>
  <c r="Z82" i="33" s="1"/>
  <c r="V82" i="33"/>
  <c r="Q82" i="33"/>
  <c r="R82" i="33" s="1"/>
  <c r="N82" i="33"/>
  <c r="J82" i="33"/>
  <c r="X55" i="33"/>
  <c r="V55" i="33"/>
  <c r="T55" i="33"/>
  <c r="P55" i="33"/>
  <c r="N55" i="33"/>
  <c r="L55" i="33"/>
  <c r="H55" i="33"/>
  <c r="F55" i="33"/>
  <c r="X57" i="33"/>
  <c r="T57" i="33"/>
  <c r="P57" i="33"/>
  <c r="L57" i="33"/>
  <c r="H57" i="33"/>
  <c r="D57" i="33"/>
  <c r="Y43" i="33"/>
  <c r="Z43" i="33" s="1"/>
  <c r="Q43" i="33"/>
  <c r="R43" i="33" s="1"/>
  <c r="Y57" i="33"/>
  <c r="Z57" i="33" s="1"/>
  <c r="V57" i="33"/>
  <c r="Q57" i="33"/>
  <c r="R57" i="33" s="1"/>
  <c r="N57" i="33"/>
  <c r="I57" i="33"/>
  <c r="J57" i="33" s="1"/>
  <c r="F57" i="33"/>
  <c r="D45" i="33"/>
  <c r="Y45" i="33"/>
  <c r="Z45" i="33" s="1"/>
  <c r="Q45" i="33"/>
  <c r="R45" i="33" s="1"/>
  <c r="I45" i="33"/>
  <c r="J45" i="33" s="1"/>
  <c r="I43" i="33"/>
  <c r="J43" i="33" s="1"/>
  <c r="AI45" i="33"/>
  <c r="AI43" i="33"/>
  <c r="W16" i="7"/>
  <c r="V10" i="6"/>
  <c r="V11" i="6"/>
  <c r="V12" i="6"/>
  <c r="T10" i="6"/>
  <c r="T11" i="6"/>
  <c r="T12" i="6"/>
  <c r="N10" i="6"/>
  <c r="N11" i="6"/>
  <c r="N12" i="6"/>
  <c r="L10" i="6"/>
  <c r="L11" i="6"/>
  <c r="L12" i="6"/>
  <c r="F10" i="6"/>
  <c r="F11" i="6"/>
  <c r="F12" i="6"/>
  <c r="D10" i="6"/>
  <c r="D11" i="6"/>
  <c r="D12" i="6"/>
  <c r="D10" i="5"/>
  <c r="F10" i="5"/>
  <c r="L10" i="5"/>
  <c r="N10" i="5"/>
  <c r="T10" i="5"/>
  <c r="V10" i="5"/>
  <c r="D12" i="5"/>
  <c r="F12" i="5"/>
  <c r="L12" i="5"/>
  <c r="N12" i="5"/>
  <c r="T12" i="5"/>
  <c r="V12" i="5"/>
  <c r="H10" i="6"/>
  <c r="I10" i="6"/>
  <c r="J10" i="6" s="1"/>
  <c r="H11" i="6"/>
  <c r="I11" i="6"/>
  <c r="J11" i="6" s="1"/>
  <c r="H12" i="6"/>
  <c r="I12" i="6"/>
  <c r="J12" i="6" s="1"/>
  <c r="P10" i="6"/>
  <c r="Q10" i="6"/>
  <c r="R10" i="6" s="1"/>
  <c r="P11" i="6"/>
  <c r="Q11" i="6"/>
  <c r="R11" i="6" s="1"/>
  <c r="P12" i="6"/>
  <c r="Q12" i="6"/>
  <c r="R12" i="6" s="1"/>
  <c r="X10" i="6"/>
  <c r="Y10" i="6"/>
  <c r="Z10" i="6" s="1"/>
  <c r="X11" i="6"/>
  <c r="Y11" i="6"/>
  <c r="Z11" i="6" s="1"/>
  <c r="X12" i="6"/>
  <c r="Y12" i="6"/>
  <c r="Z12" i="6" s="1"/>
  <c r="Y12" i="5"/>
  <c r="Z12" i="5" s="1"/>
  <c r="X10" i="5"/>
  <c r="Y10" i="5"/>
  <c r="Z10" i="5" s="1"/>
  <c r="X11" i="5"/>
  <c r="Y11" i="5"/>
  <c r="Z11" i="5" s="1"/>
  <c r="P10" i="5"/>
  <c r="Q10" i="5"/>
  <c r="R10" i="5" s="1"/>
  <c r="P11" i="5"/>
  <c r="Q11" i="5"/>
  <c r="R11" i="5" s="1"/>
  <c r="P12" i="5"/>
  <c r="Q12" i="5"/>
  <c r="R12" i="5" s="1"/>
  <c r="H10" i="5"/>
  <c r="I10" i="5"/>
  <c r="J10" i="5" s="1"/>
  <c r="H11" i="5"/>
  <c r="I11" i="5"/>
  <c r="J11" i="5" s="1"/>
  <c r="H12" i="5"/>
  <c r="I12" i="5"/>
  <c r="J12" i="5" s="1"/>
  <c r="X12" i="5"/>
  <c r="AC232" i="33" l="1"/>
  <c r="AC263" i="43"/>
  <c r="AG231" i="33"/>
  <c r="AG262" i="43"/>
  <c r="AG38" i="43" s="1"/>
  <c r="AG222" i="33"/>
  <c r="AG253" i="43"/>
  <c r="AG37" i="43" s="1"/>
  <c r="AH219" i="33"/>
  <c r="AH249" i="43"/>
  <c r="AE232" i="33"/>
  <c r="AE263" i="43"/>
  <c r="AA232" i="33"/>
  <c r="AA263" i="43"/>
  <c r="AH230" i="33"/>
  <c r="AH261" i="43"/>
  <c r="AH229" i="33"/>
  <c r="AH260" i="43"/>
  <c r="AH228" i="33"/>
  <c r="AH259" i="43"/>
  <c r="AH227" i="33"/>
  <c r="AH258" i="43"/>
  <c r="AH226" i="33"/>
  <c r="AH257" i="43"/>
  <c r="AH225" i="33"/>
  <c r="AH256" i="43"/>
  <c r="AH224" i="33"/>
  <c r="AH255" i="43"/>
  <c r="AH223" i="33"/>
  <c r="AH254" i="43"/>
  <c r="AH210" i="33"/>
  <c r="AH240" i="43"/>
  <c r="AH211" i="33"/>
  <c r="AH241" i="43"/>
  <c r="AH212" i="33"/>
  <c r="AH242" i="43"/>
  <c r="AH213" i="33"/>
  <c r="AH243" i="43"/>
  <c r="AH214" i="33"/>
  <c r="AH244" i="43"/>
  <c r="AH215" i="33"/>
  <c r="AH245" i="43"/>
  <c r="AH216" i="33"/>
  <c r="AH246" i="43"/>
  <c r="AH217" i="33"/>
  <c r="AH247" i="43"/>
  <c r="AH218" i="33"/>
  <c r="AH248" i="43"/>
  <c r="AH220" i="33"/>
  <c r="AH250" i="43"/>
  <c r="AH221" i="33"/>
  <c r="AH251" i="43"/>
  <c r="AH209" i="33"/>
  <c r="AH239" i="43"/>
  <c r="AG30" i="32"/>
  <c r="Y15" i="4"/>
  <c r="Z15" i="4" s="1"/>
  <c r="Y16" i="4"/>
  <c r="Z16" i="4" s="1"/>
  <c r="Y17" i="4"/>
  <c r="Z17" i="4" s="1"/>
  <c r="X15" i="4"/>
  <c r="X16" i="4"/>
  <c r="X17" i="4"/>
  <c r="V15" i="4"/>
  <c r="V16" i="4"/>
  <c r="V17" i="4"/>
  <c r="T15" i="4"/>
  <c r="T16" i="4"/>
  <c r="T17" i="4"/>
  <c r="P15" i="4"/>
  <c r="Q15" i="4"/>
  <c r="R15" i="4" s="1"/>
  <c r="P16" i="4"/>
  <c r="Q16" i="4"/>
  <c r="R16" i="4" s="1"/>
  <c r="P17" i="4"/>
  <c r="Q17" i="4"/>
  <c r="R17" i="4" s="1"/>
  <c r="N15" i="4"/>
  <c r="N16" i="4"/>
  <c r="N17" i="4"/>
  <c r="L15" i="4"/>
  <c r="L16" i="4"/>
  <c r="L17" i="4"/>
  <c r="I15" i="4"/>
  <c r="J15" i="4" s="1"/>
  <c r="I16" i="4"/>
  <c r="J16" i="4" s="1"/>
  <c r="I17" i="4"/>
  <c r="J17" i="4" s="1"/>
  <c r="H15" i="4"/>
  <c r="H16" i="4"/>
  <c r="H17" i="4"/>
  <c r="D17" i="4"/>
  <c r="D15" i="4"/>
  <c r="AG232" i="33" l="1"/>
  <c r="AG263" i="43"/>
  <c r="U251" i="33"/>
  <c r="U238" i="33"/>
  <c r="U253" i="33"/>
  <c r="U252" i="33"/>
  <c r="U250" i="33"/>
  <c r="U249" i="33"/>
  <c r="U248" i="33"/>
  <c r="X10" i="2"/>
  <c r="Y10" i="2"/>
  <c r="Z10" i="2" s="1"/>
  <c r="X11" i="2"/>
  <c r="Y11" i="2"/>
  <c r="Z11" i="2" s="1"/>
  <c r="V10" i="2"/>
  <c r="V11" i="2"/>
  <c r="T10" i="2"/>
  <c r="T11" i="2"/>
  <c r="Q10" i="2"/>
  <c r="R10" i="2" s="1"/>
  <c r="Q11" i="2"/>
  <c r="R11" i="2" s="1"/>
  <c r="P10" i="2"/>
  <c r="P11" i="2"/>
  <c r="N10" i="2"/>
  <c r="N11" i="2"/>
  <c r="L10" i="2"/>
  <c r="L11" i="2"/>
  <c r="I10" i="2"/>
  <c r="J10" i="2" s="1"/>
  <c r="I11" i="2"/>
  <c r="J11" i="2" s="1"/>
  <c r="H10" i="2"/>
  <c r="H11" i="2"/>
  <c r="F11" i="2"/>
  <c r="F10" i="2"/>
  <c r="D10" i="2"/>
  <c r="D11" i="2"/>
  <c r="D12" i="2"/>
  <c r="S108" i="33"/>
  <c r="S219" i="33"/>
  <c r="S253" i="33"/>
  <c r="S252" i="33"/>
  <c r="S251" i="33"/>
  <c r="S250" i="33"/>
  <c r="S249" i="33"/>
  <c r="S248" i="33"/>
  <c r="W247" i="33"/>
  <c r="U247" i="33"/>
  <c r="C111" i="33" l="1"/>
  <c r="D111" i="33" s="1"/>
  <c r="E111" i="33"/>
  <c r="F111" i="33" s="1"/>
  <c r="G111" i="33"/>
  <c r="H111" i="33" s="1"/>
  <c r="K111" i="33"/>
  <c r="L111" i="33" s="1"/>
  <c r="M111" i="33"/>
  <c r="N111" i="33" s="1"/>
  <c r="O111" i="33"/>
  <c r="P111" i="33" s="1"/>
  <c r="S111" i="33"/>
  <c r="T111" i="33" s="1"/>
  <c r="U111" i="33"/>
  <c r="V111" i="33" s="1"/>
  <c r="W111" i="33"/>
  <c r="X111" i="33" s="1"/>
  <c r="T11" i="8"/>
  <c r="V11" i="8"/>
  <c r="X11" i="8"/>
  <c r="Y11" i="8"/>
  <c r="Z11" i="8" s="1"/>
  <c r="Q11" i="8"/>
  <c r="R11" i="8" s="1"/>
  <c r="P11" i="8"/>
  <c r="N11" i="8"/>
  <c r="L11" i="8"/>
  <c r="I11" i="8"/>
  <c r="J11" i="8" s="1"/>
  <c r="H11" i="8"/>
  <c r="AI111" i="33" l="1"/>
  <c r="Q111" i="33"/>
  <c r="R111" i="33" s="1"/>
  <c r="I111" i="33"/>
  <c r="J111" i="33" s="1"/>
  <c r="Y111" i="33"/>
  <c r="Z111" i="33" s="1"/>
  <c r="W202" i="43"/>
  <c r="U202" i="43"/>
  <c r="U203" i="43" s="1"/>
  <c r="S202" i="43"/>
  <c r="S203" i="43" s="1"/>
  <c r="W234" i="43"/>
  <c r="W235" i="43" s="1"/>
  <c r="U234" i="43"/>
  <c r="S234" i="43"/>
  <c r="S235" i="43" s="1"/>
  <c r="W268" i="43"/>
  <c r="W269" i="43"/>
  <c r="W270" i="43"/>
  <c r="W271" i="43"/>
  <c r="W272" i="43"/>
  <c r="W273" i="43"/>
  <c r="W274" i="43"/>
  <c r="X274" i="43" s="1"/>
  <c r="U268" i="43"/>
  <c r="U269" i="43"/>
  <c r="U270" i="43"/>
  <c r="U271" i="43"/>
  <c r="U272" i="43"/>
  <c r="U273" i="43"/>
  <c r="U274" i="43"/>
  <c r="V274" i="43" s="1"/>
  <c r="S268" i="43"/>
  <c r="S269" i="43"/>
  <c r="S270" i="43"/>
  <c r="S271" i="43"/>
  <c r="S272" i="43"/>
  <c r="S273" i="43"/>
  <c r="S274" i="43"/>
  <c r="T274" i="43" s="1"/>
  <c r="W267" i="43"/>
  <c r="U267" i="43"/>
  <c r="S267" i="43"/>
  <c r="W148" i="43"/>
  <c r="U148" i="43"/>
  <c r="U152" i="43" s="1"/>
  <c r="S148" i="43"/>
  <c r="G132" i="43"/>
  <c r="K132" i="43"/>
  <c r="M132" i="43"/>
  <c r="O132" i="43"/>
  <c r="S132" i="43"/>
  <c r="U132" i="43"/>
  <c r="W132" i="43"/>
  <c r="E132" i="43"/>
  <c r="C132" i="43"/>
  <c r="W117" i="33"/>
  <c r="W121" i="33" s="1"/>
  <c r="U117" i="33"/>
  <c r="U121" i="33" s="1"/>
  <c r="S117" i="33"/>
  <c r="S121" i="33" s="1"/>
  <c r="W170" i="33"/>
  <c r="W171" i="33" s="1"/>
  <c r="U170" i="33"/>
  <c r="U171" i="33" s="1"/>
  <c r="S170" i="33"/>
  <c r="S171" i="33" s="1"/>
  <c r="W204" i="33"/>
  <c r="W205" i="33" s="1"/>
  <c r="U204" i="33"/>
  <c r="U205" i="33" s="1"/>
  <c r="S204" i="33"/>
  <c r="S205" i="33" s="1"/>
  <c r="Y249" i="33"/>
  <c r="Y250" i="33"/>
  <c r="Y252" i="33"/>
  <c r="S247" i="33"/>
  <c r="W267" i="33"/>
  <c r="X267" i="33" s="1"/>
  <c r="U267" i="33"/>
  <c r="V267" i="33" s="1"/>
  <c r="S267" i="33"/>
  <c r="T267" i="33" s="1"/>
  <c r="W266" i="33"/>
  <c r="X266" i="33" s="1"/>
  <c r="U266" i="33"/>
  <c r="V266" i="33" s="1"/>
  <c r="S266" i="33"/>
  <c r="T266" i="33" s="1"/>
  <c r="W265" i="33"/>
  <c r="U265" i="33"/>
  <c r="S265" i="33"/>
  <c r="W264" i="33"/>
  <c r="X264" i="33" s="1"/>
  <c r="U264" i="33"/>
  <c r="V264" i="33" s="1"/>
  <c r="S264" i="33"/>
  <c r="T264" i="33" s="1"/>
  <c r="W263" i="33"/>
  <c r="X263" i="33" s="1"/>
  <c r="U263" i="33"/>
  <c r="V263" i="33" s="1"/>
  <c r="S263" i="33"/>
  <c r="T263" i="33" s="1"/>
  <c r="W262" i="33"/>
  <c r="X262" i="33" s="1"/>
  <c r="U262" i="33"/>
  <c r="V262" i="33" s="1"/>
  <c r="S262" i="33"/>
  <c r="T262" i="33" s="1"/>
  <c r="W261" i="33"/>
  <c r="X261" i="33" s="1"/>
  <c r="U261" i="33"/>
  <c r="V261" i="33" s="1"/>
  <c r="S261" i="33"/>
  <c r="T261" i="33" s="1"/>
  <c r="W260" i="33"/>
  <c r="X260" i="33" s="1"/>
  <c r="U260" i="33"/>
  <c r="V260" i="33" s="1"/>
  <c r="S260" i="33"/>
  <c r="T260" i="33" s="1"/>
  <c r="W259" i="33"/>
  <c r="U259" i="33"/>
  <c r="S259" i="33"/>
  <c r="U256" i="33"/>
  <c r="S256" i="33"/>
  <c r="Z246" i="33"/>
  <c r="Z235" i="33" s="1"/>
  <c r="Y246" i="33"/>
  <c r="X246" i="33"/>
  <c r="X235" i="33" s="1"/>
  <c r="W246" i="33"/>
  <c r="W235" i="33" s="1"/>
  <c r="V246" i="33"/>
  <c r="V235" i="33" s="1"/>
  <c r="U246" i="33"/>
  <c r="T246" i="33"/>
  <c r="T235" i="33" s="1"/>
  <c r="S246" i="33"/>
  <c r="S235" i="33" s="1"/>
  <c r="W242" i="33"/>
  <c r="U242" i="33"/>
  <c r="S242" i="33"/>
  <c r="W240" i="33"/>
  <c r="U240" i="33"/>
  <c r="S240" i="33"/>
  <c r="W239" i="33"/>
  <c r="U239" i="33"/>
  <c r="S239" i="33"/>
  <c r="W238" i="33"/>
  <c r="S238" i="33"/>
  <c r="W237" i="33"/>
  <c r="U237" i="33"/>
  <c r="S237" i="33"/>
  <c r="W236" i="33"/>
  <c r="U236" i="33"/>
  <c r="S236" i="33"/>
  <c r="Y235" i="33"/>
  <c r="U235" i="33"/>
  <c r="W230" i="33"/>
  <c r="U230" i="33"/>
  <c r="S230" i="33"/>
  <c r="W229" i="33"/>
  <c r="U229" i="33"/>
  <c r="S229" i="33"/>
  <c r="W228" i="33"/>
  <c r="U228" i="33"/>
  <c r="S228" i="33"/>
  <c r="W227" i="33"/>
  <c r="U227" i="33"/>
  <c r="S227" i="33"/>
  <c r="W226" i="33"/>
  <c r="U226" i="33"/>
  <c r="S226" i="33"/>
  <c r="W225" i="33"/>
  <c r="U225" i="33"/>
  <c r="S225" i="33"/>
  <c r="W224" i="33"/>
  <c r="U224" i="33"/>
  <c r="S224" i="33"/>
  <c r="W223" i="33"/>
  <c r="U223" i="33"/>
  <c r="S223" i="33"/>
  <c r="W221" i="33"/>
  <c r="U221" i="33"/>
  <c r="S221" i="33"/>
  <c r="W220" i="33"/>
  <c r="U220" i="33"/>
  <c r="S220" i="33"/>
  <c r="W219" i="33"/>
  <c r="U219" i="33"/>
  <c r="W218" i="33"/>
  <c r="U218" i="33"/>
  <c r="S218" i="33"/>
  <c r="W217" i="33"/>
  <c r="U217" i="33"/>
  <c r="S217" i="33"/>
  <c r="W216" i="33"/>
  <c r="U216" i="33"/>
  <c r="S216" i="33"/>
  <c r="W215" i="33"/>
  <c r="U215" i="33"/>
  <c r="S215" i="33"/>
  <c r="W214" i="33"/>
  <c r="U214" i="33"/>
  <c r="S214" i="33"/>
  <c r="W213" i="33"/>
  <c r="U213" i="33"/>
  <c r="S213" i="33"/>
  <c r="W212" i="33"/>
  <c r="U212" i="33"/>
  <c r="S212" i="33"/>
  <c r="W211" i="33"/>
  <c r="U211" i="33"/>
  <c r="S211" i="33"/>
  <c r="W210" i="33"/>
  <c r="U210" i="33"/>
  <c r="S210" i="33"/>
  <c r="W209" i="33"/>
  <c r="U209" i="33"/>
  <c r="S209" i="33"/>
  <c r="Z208" i="33"/>
  <c r="Y208" i="33"/>
  <c r="X208" i="33"/>
  <c r="W208" i="33"/>
  <c r="V208" i="33"/>
  <c r="U208" i="33"/>
  <c r="T208" i="33"/>
  <c r="S208" i="33"/>
  <c r="Z203" i="33"/>
  <c r="Y203" i="33"/>
  <c r="X203" i="33"/>
  <c r="W203" i="33"/>
  <c r="V203" i="33"/>
  <c r="U203" i="33"/>
  <c r="T203" i="33"/>
  <c r="S203" i="33"/>
  <c r="W198" i="33"/>
  <c r="U198" i="33"/>
  <c r="S198" i="33"/>
  <c r="W197" i="33"/>
  <c r="U197" i="33"/>
  <c r="S197" i="33"/>
  <c r="W196" i="33"/>
  <c r="U196" i="33"/>
  <c r="S196" i="33"/>
  <c r="Z195" i="33"/>
  <c r="Y195" i="33"/>
  <c r="X195" i="33"/>
  <c r="W195" i="33"/>
  <c r="V195" i="33"/>
  <c r="U195" i="33"/>
  <c r="T195" i="33"/>
  <c r="S195" i="33"/>
  <c r="W191" i="33"/>
  <c r="U191" i="33"/>
  <c r="S191" i="33"/>
  <c r="W190" i="33"/>
  <c r="X190" i="33" s="1"/>
  <c r="U190" i="33"/>
  <c r="V190" i="33" s="1"/>
  <c r="S190" i="33"/>
  <c r="W189" i="33"/>
  <c r="U189" i="33"/>
  <c r="S189" i="33"/>
  <c r="W188" i="33"/>
  <c r="U188" i="33"/>
  <c r="S188" i="33"/>
  <c r="W187" i="33"/>
  <c r="U187" i="33"/>
  <c r="S187" i="33"/>
  <c r="W186" i="33"/>
  <c r="U186" i="33"/>
  <c r="S186" i="33"/>
  <c r="Z185" i="33"/>
  <c r="Y185" i="33"/>
  <c r="X185" i="33"/>
  <c r="W185" i="33"/>
  <c r="V185" i="33"/>
  <c r="U185" i="33"/>
  <c r="T185" i="33"/>
  <c r="S185" i="33"/>
  <c r="W181" i="33"/>
  <c r="U181" i="33"/>
  <c r="S181" i="33"/>
  <c r="W180" i="33"/>
  <c r="U180" i="33"/>
  <c r="S180" i="33"/>
  <c r="W179" i="33"/>
  <c r="U179" i="33"/>
  <c r="S179" i="33"/>
  <c r="W178" i="33"/>
  <c r="U178" i="33"/>
  <c r="S178" i="33"/>
  <c r="W177" i="33"/>
  <c r="U177" i="33"/>
  <c r="S177" i="33"/>
  <c r="W176" i="33"/>
  <c r="U176" i="33"/>
  <c r="S176" i="33"/>
  <c r="W175" i="33"/>
  <c r="U175" i="33"/>
  <c r="S175" i="33"/>
  <c r="Z174" i="33"/>
  <c r="Y174" i="33"/>
  <c r="X174" i="33"/>
  <c r="W174" i="33"/>
  <c r="V174" i="33"/>
  <c r="U174" i="33"/>
  <c r="T174" i="33"/>
  <c r="S174" i="33"/>
  <c r="Z169" i="33"/>
  <c r="Y169" i="33"/>
  <c r="X169" i="33"/>
  <c r="W169" i="33"/>
  <c r="V169" i="33"/>
  <c r="U169" i="33"/>
  <c r="T169" i="33"/>
  <c r="S169" i="33"/>
  <c r="W165" i="33"/>
  <c r="U165" i="33"/>
  <c r="S165" i="33"/>
  <c r="W164" i="33"/>
  <c r="U164" i="33"/>
  <c r="S164" i="33"/>
  <c r="Z163" i="33"/>
  <c r="Y163" i="33"/>
  <c r="X163" i="33"/>
  <c r="W163" i="33"/>
  <c r="V163" i="33"/>
  <c r="U163" i="33"/>
  <c r="T163" i="33"/>
  <c r="S163" i="33"/>
  <c r="W159" i="33"/>
  <c r="U159" i="33"/>
  <c r="S159" i="33"/>
  <c r="W158" i="33"/>
  <c r="U158" i="33"/>
  <c r="S158" i="33"/>
  <c r="W157" i="33"/>
  <c r="U157" i="33"/>
  <c r="S157" i="33"/>
  <c r="W156" i="33"/>
  <c r="U156" i="33"/>
  <c r="S156" i="33"/>
  <c r="W155" i="33"/>
  <c r="U155" i="33"/>
  <c r="S155" i="33"/>
  <c r="W154" i="33"/>
  <c r="U154" i="33"/>
  <c r="S154" i="33"/>
  <c r="W153" i="33"/>
  <c r="U153" i="33"/>
  <c r="S153" i="33"/>
  <c r="Z152" i="33"/>
  <c r="Y152" i="33"/>
  <c r="X152" i="33"/>
  <c r="W152" i="33"/>
  <c r="V152" i="33"/>
  <c r="U152" i="33"/>
  <c r="T152" i="33"/>
  <c r="S152" i="33"/>
  <c r="W148" i="33"/>
  <c r="U148" i="33"/>
  <c r="S148" i="33"/>
  <c r="W147" i="33"/>
  <c r="U147" i="33"/>
  <c r="S147" i="33"/>
  <c r="W146" i="33"/>
  <c r="U146" i="33"/>
  <c r="S146" i="33"/>
  <c r="W145" i="33"/>
  <c r="U145" i="33"/>
  <c r="S145" i="33"/>
  <c r="W144" i="33"/>
  <c r="U144" i="33"/>
  <c r="S144" i="33"/>
  <c r="Z143" i="33"/>
  <c r="Y143" i="33"/>
  <c r="X143" i="33"/>
  <c r="W143" i="33"/>
  <c r="V143" i="33"/>
  <c r="U143" i="33"/>
  <c r="T143" i="33"/>
  <c r="S143" i="33"/>
  <c r="W139" i="33"/>
  <c r="U139" i="33"/>
  <c r="S139" i="33"/>
  <c r="W138" i="33"/>
  <c r="U138" i="33"/>
  <c r="S138" i="33"/>
  <c r="W137" i="33"/>
  <c r="U137" i="33"/>
  <c r="S137" i="33"/>
  <c r="W136" i="33"/>
  <c r="U136" i="33"/>
  <c r="S136" i="33"/>
  <c r="W135" i="33"/>
  <c r="U135" i="33"/>
  <c r="S135" i="33"/>
  <c r="Z134" i="33"/>
  <c r="Y134" i="33"/>
  <c r="X134" i="33"/>
  <c r="W134" i="33"/>
  <c r="V134" i="33"/>
  <c r="U134" i="33"/>
  <c r="T134" i="33"/>
  <c r="S134" i="33"/>
  <c r="W130" i="33"/>
  <c r="U130" i="33"/>
  <c r="S130" i="33"/>
  <c r="W129" i="33"/>
  <c r="U129" i="33"/>
  <c r="S129" i="33"/>
  <c r="W128" i="33"/>
  <c r="U128" i="33"/>
  <c r="S128" i="33"/>
  <c r="W127" i="33"/>
  <c r="U127" i="33"/>
  <c r="S127" i="33"/>
  <c r="W126" i="33"/>
  <c r="U126" i="33"/>
  <c r="S126" i="33"/>
  <c r="W125" i="33"/>
  <c r="U125" i="33"/>
  <c r="S125" i="33"/>
  <c r="Z124" i="33"/>
  <c r="Y124" i="33"/>
  <c r="X124" i="33"/>
  <c r="W124" i="33"/>
  <c r="V124" i="33"/>
  <c r="U124" i="33"/>
  <c r="T124" i="33"/>
  <c r="S124" i="33"/>
  <c r="Y120" i="33"/>
  <c r="Z120" i="33" s="1"/>
  <c r="X120" i="33"/>
  <c r="V120" i="33"/>
  <c r="T120" i="33"/>
  <c r="Y119" i="33"/>
  <c r="Z119" i="33" s="1"/>
  <c r="X119" i="33"/>
  <c r="V119" i="33"/>
  <c r="T119" i="33"/>
  <c r="Y118" i="33"/>
  <c r="Z118" i="33" s="1"/>
  <c r="X118" i="33"/>
  <c r="V118" i="33"/>
  <c r="T118" i="33"/>
  <c r="Z116" i="33"/>
  <c r="Y116" i="33"/>
  <c r="X116" i="33"/>
  <c r="W116" i="33"/>
  <c r="V116" i="33"/>
  <c r="U116" i="33"/>
  <c r="T116" i="33"/>
  <c r="S116" i="33"/>
  <c r="W112" i="33"/>
  <c r="U112" i="33"/>
  <c r="S112" i="33"/>
  <c r="W110" i="33"/>
  <c r="U110" i="33"/>
  <c r="S110" i="33"/>
  <c r="W109" i="33"/>
  <c r="U109" i="33"/>
  <c r="S109" i="33"/>
  <c r="W108" i="33"/>
  <c r="U108" i="33"/>
  <c r="W107" i="33"/>
  <c r="U107" i="33"/>
  <c r="S107" i="33"/>
  <c r="Z106" i="33"/>
  <c r="Y106" i="33"/>
  <c r="X106" i="33"/>
  <c r="W106" i="33"/>
  <c r="V106" i="33"/>
  <c r="U106" i="33"/>
  <c r="T106" i="33"/>
  <c r="S106" i="33"/>
  <c r="W102" i="33"/>
  <c r="W103" i="33" s="1"/>
  <c r="U102" i="33"/>
  <c r="U103" i="33" s="1"/>
  <c r="S102" i="33"/>
  <c r="S103" i="33" s="1"/>
  <c r="Z101" i="33"/>
  <c r="Y101" i="33"/>
  <c r="W101" i="33"/>
  <c r="U101" i="33"/>
  <c r="S101" i="33"/>
  <c r="W97" i="33"/>
  <c r="U97" i="33"/>
  <c r="S97" i="33"/>
  <c r="W96" i="33"/>
  <c r="U96" i="33"/>
  <c r="S96" i="33"/>
  <c r="W95" i="33"/>
  <c r="U95" i="33"/>
  <c r="S95" i="33"/>
  <c r="W94" i="33"/>
  <c r="U94" i="33"/>
  <c r="S94" i="33"/>
  <c r="W93" i="33"/>
  <c r="U93" i="33"/>
  <c r="S93" i="33"/>
  <c r="W92" i="33"/>
  <c r="U92" i="33"/>
  <c r="S92" i="33"/>
  <c r="W91" i="33"/>
  <c r="U91" i="33"/>
  <c r="S91" i="33"/>
  <c r="W90" i="33"/>
  <c r="U90" i="33"/>
  <c r="S90" i="33"/>
  <c r="W89" i="33"/>
  <c r="U89" i="33"/>
  <c r="S89" i="33"/>
  <c r="Z88" i="33"/>
  <c r="Y88" i="33"/>
  <c r="X88" i="33"/>
  <c r="X101" i="33" s="1"/>
  <c r="W88" i="33"/>
  <c r="V88" i="33"/>
  <c r="V101" i="33" s="1"/>
  <c r="U88" i="33"/>
  <c r="T88" i="33"/>
  <c r="T101" i="33" s="1"/>
  <c r="S88" i="33"/>
  <c r="W84" i="33"/>
  <c r="U84" i="33"/>
  <c r="S84" i="33"/>
  <c r="W83" i="33"/>
  <c r="U83" i="33"/>
  <c r="S83" i="33"/>
  <c r="W81" i="33"/>
  <c r="U81" i="33"/>
  <c r="S81" i="33"/>
  <c r="W79" i="33"/>
  <c r="U79" i="33"/>
  <c r="S79" i="33"/>
  <c r="W78" i="33"/>
  <c r="U78" i="33"/>
  <c r="S78" i="33"/>
  <c r="W77" i="33"/>
  <c r="U77" i="33"/>
  <c r="S77" i="33"/>
  <c r="Z76" i="33"/>
  <c r="Y76" i="33"/>
  <c r="X76" i="33"/>
  <c r="W76" i="33"/>
  <c r="V76" i="33"/>
  <c r="U76" i="33"/>
  <c r="T76" i="33"/>
  <c r="S76" i="33"/>
  <c r="W72" i="33"/>
  <c r="U72" i="33"/>
  <c r="S72" i="33"/>
  <c r="W71" i="33"/>
  <c r="U71" i="33"/>
  <c r="S71" i="33"/>
  <c r="W70" i="33"/>
  <c r="U70" i="33"/>
  <c r="S70" i="33"/>
  <c r="W69" i="33"/>
  <c r="U69" i="33"/>
  <c r="S69" i="33"/>
  <c r="W68" i="33"/>
  <c r="U68" i="33"/>
  <c r="S68" i="33"/>
  <c r="W67" i="33"/>
  <c r="U67" i="33"/>
  <c r="S67" i="33"/>
  <c r="W66" i="33"/>
  <c r="U66" i="33"/>
  <c r="S66" i="33"/>
  <c r="W65" i="33"/>
  <c r="U65" i="33"/>
  <c r="S65" i="33"/>
  <c r="W64" i="33"/>
  <c r="U64" i="33"/>
  <c r="S64" i="33"/>
  <c r="Z63" i="33"/>
  <c r="Y63" i="33"/>
  <c r="X63" i="33"/>
  <c r="W63" i="33"/>
  <c r="V63" i="33"/>
  <c r="U63" i="33"/>
  <c r="T63" i="33"/>
  <c r="S63" i="33"/>
  <c r="W59" i="33"/>
  <c r="U59" i="33"/>
  <c r="S59" i="33"/>
  <c r="W58" i="33"/>
  <c r="U58" i="33"/>
  <c r="S58" i="33"/>
  <c r="W56" i="33"/>
  <c r="U56" i="33"/>
  <c r="S56" i="33"/>
  <c r="W54" i="33"/>
  <c r="U54" i="33"/>
  <c r="S54" i="33"/>
  <c r="W53" i="33"/>
  <c r="U53" i="33"/>
  <c r="S53" i="33"/>
  <c r="W52" i="33"/>
  <c r="U52" i="33"/>
  <c r="S52" i="33"/>
  <c r="Z51" i="33"/>
  <c r="Y51" i="33"/>
  <c r="X51" i="33"/>
  <c r="W51" i="33"/>
  <c r="V51" i="33"/>
  <c r="U51" i="33"/>
  <c r="T51" i="33"/>
  <c r="S51" i="33"/>
  <c r="W47" i="33"/>
  <c r="U47" i="33"/>
  <c r="S47" i="33"/>
  <c r="W46" i="33"/>
  <c r="U46" i="33"/>
  <c r="S46" i="33"/>
  <c r="W44" i="33"/>
  <c r="U44" i="33"/>
  <c r="S44" i="33"/>
  <c r="W42" i="33"/>
  <c r="U42" i="33"/>
  <c r="S42" i="33"/>
  <c r="W41" i="33"/>
  <c r="U41" i="33"/>
  <c r="S41" i="33"/>
  <c r="W40" i="33"/>
  <c r="U40" i="33"/>
  <c r="S40" i="33"/>
  <c r="W39" i="33"/>
  <c r="U39" i="33"/>
  <c r="S39" i="33"/>
  <c r="W38" i="33"/>
  <c r="U38" i="33"/>
  <c r="S38" i="33"/>
  <c r="W37" i="33"/>
  <c r="U37" i="33"/>
  <c r="S37" i="33"/>
  <c r="W36" i="33"/>
  <c r="U36" i="33"/>
  <c r="S36" i="33"/>
  <c r="W35" i="33"/>
  <c r="U35" i="33"/>
  <c r="S35" i="33"/>
  <c r="Z34" i="33"/>
  <c r="Y34" i="33"/>
  <c r="X34" i="33"/>
  <c r="W34" i="33"/>
  <c r="V34" i="33"/>
  <c r="U34" i="33"/>
  <c r="T34" i="33"/>
  <c r="S34" i="33"/>
  <c r="W30" i="33"/>
  <c r="U30" i="33"/>
  <c r="S30" i="33"/>
  <c r="W29" i="33"/>
  <c r="U29" i="33"/>
  <c r="S29" i="33"/>
  <c r="W28" i="33"/>
  <c r="U28" i="33"/>
  <c r="S28" i="33"/>
  <c r="W27" i="33"/>
  <c r="U27" i="33"/>
  <c r="S27" i="33"/>
  <c r="W26" i="33"/>
  <c r="U26" i="33"/>
  <c r="S26" i="33"/>
  <c r="W25" i="33"/>
  <c r="U25" i="33"/>
  <c r="S25" i="33"/>
  <c r="W24" i="33"/>
  <c r="U24" i="33"/>
  <c r="S24" i="33"/>
  <c r="W23" i="33"/>
  <c r="U23" i="33"/>
  <c r="S23" i="33"/>
  <c r="W22" i="33"/>
  <c r="U22" i="33"/>
  <c r="S22" i="33"/>
  <c r="W21" i="33"/>
  <c r="U21" i="33"/>
  <c r="S21" i="33"/>
  <c r="Z20" i="33"/>
  <c r="Y20" i="33"/>
  <c r="X20" i="33"/>
  <c r="W20" i="33"/>
  <c r="V20" i="33"/>
  <c r="U20" i="33"/>
  <c r="T20" i="33"/>
  <c r="S20" i="33"/>
  <c r="W16" i="33"/>
  <c r="U16" i="33"/>
  <c r="S16" i="33"/>
  <c r="W15" i="33"/>
  <c r="U15" i="33"/>
  <c r="S15" i="33"/>
  <c r="W14" i="33"/>
  <c r="U14" i="33"/>
  <c r="S14" i="33"/>
  <c r="W13" i="33"/>
  <c r="U13" i="33"/>
  <c r="S13" i="33"/>
  <c r="W12" i="33"/>
  <c r="U12" i="33"/>
  <c r="S12" i="33"/>
  <c r="W11" i="33"/>
  <c r="U11" i="33"/>
  <c r="S11" i="33"/>
  <c r="W8" i="33"/>
  <c r="U8" i="33"/>
  <c r="S8" i="33"/>
  <c r="W7" i="33"/>
  <c r="U7" i="33"/>
  <c r="S7" i="33"/>
  <c r="W6" i="33"/>
  <c r="U6" i="33"/>
  <c r="S6" i="33"/>
  <c r="Z5" i="33"/>
  <c r="Y5" i="33"/>
  <c r="X5" i="33"/>
  <c r="W5" i="33"/>
  <c r="V5" i="33"/>
  <c r="U5" i="33"/>
  <c r="T5" i="33"/>
  <c r="S5" i="33"/>
  <c r="W87" i="37"/>
  <c r="U87" i="37"/>
  <c r="S87" i="37"/>
  <c r="W86" i="37"/>
  <c r="U86" i="37"/>
  <c r="S86" i="37"/>
  <c r="W85" i="37"/>
  <c r="U85" i="37"/>
  <c r="S85" i="37"/>
  <c r="W84" i="37"/>
  <c r="U84" i="37"/>
  <c r="S84" i="37"/>
  <c r="W83" i="37"/>
  <c r="U83" i="37"/>
  <c r="S83" i="37"/>
  <c r="W82" i="37"/>
  <c r="U82" i="37"/>
  <c r="S82" i="37"/>
  <c r="W81" i="37"/>
  <c r="U81" i="37"/>
  <c r="S81" i="37"/>
  <c r="W80" i="37"/>
  <c r="U80" i="37"/>
  <c r="S80" i="37"/>
  <c r="Y79" i="37"/>
  <c r="X79" i="37"/>
  <c r="W79" i="37"/>
  <c r="V79" i="37"/>
  <c r="U79" i="37"/>
  <c r="T79" i="37"/>
  <c r="S79" i="37"/>
  <c r="W74" i="37"/>
  <c r="U74" i="37"/>
  <c r="S74" i="37"/>
  <c r="W73" i="37"/>
  <c r="U73" i="37"/>
  <c r="S73" i="37"/>
  <c r="W72" i="37"/>
  <c r="U72" i="37"/>
  <c r="S72" i="37"/>
  <c r="W71" i="37"/>
  <c r="U71" i="37"/>
  <c r="S71" i="37"/>
  <c r="W70" i="37"/>
  <c r="U70" i="37"/>
  <c r="S70" i="37"/>
  <c r="W69" i="37"/>
  <c r="U69" i="37"/>
  <c r="S69" i="37"/>
  <c r="W68" i="37"/>
  <c r="U68" i="37"/>
  <c r="S68" i="37"/>
  <c r="Y68" i="37" s="1"/>
  <c r="W67" i="37"/>
  <c r="U67" i="37"/>
  <c r="S67" i="37"/>
  <c r="W66" i="37"/>
  <c r="U66" i="37"/>
  <c r="S66" i="37"/>
  <c r="W65" i="37"/>
  <c r="U65" i="37"/>
  <c r="S65" i="37"/>
  <c r="W64" i="37"/>
  <c r="U64" i="37"/>
  <c r="S64" i="37"/>
  <c r="Y64" i="37" s="1"/>
  <c r="W63" i="37"/>
  <c r="U63" i="37"/>
  <c r="S63" i="37"/>
  <c r="Z62" i="37"/>
  <c r="Y62" i="37"/>
  <c r="X62" i="37"/>
  <c r="W62" i="37"/>
  <c r="V62" i="37"/>
  <c r="U62" i="37"/>
  <c r="T62" i="37"/>
  <c r="S62" i="37"/>
  <c r="W57" i="37"/>
  <c r="U57" i="37"/>
  <c r="S57" i="37"/>
  <c r="W56" i="37"/>
  <c r="U56" i="37"/>
  <c r="S56" i="37"/>
  <c r="W55" i="37"/>
  <c r="U55" i="37"/>
  <c r="S55" i="37"/>
  <c r="W54" i="37"/>
  <c r="U54" i="37"/>
  <c r="S54" i="37"/>
  <c r="W53" i="37"/>
  <c r="U53" i="37"/>
  <c r="S53" i="37"/>
  <c r="W52" i="37"/>
  <c r="U52" i="37"/>
  <c r="S52" i="37"/>
  <c r="W51" i="37"/>
  <c r="U51" i="37"/>
  <c r="S51" i="37"/>
  <c r="W50" i="37"/>
  <c r="U50" i="37"/>
  <c r="S50" i="37"/>
  <c r="W49" i="37"/>
  <c r="U49" i="37"/>
  <c r="S49" i="37"/>
  <c r="W48" i="37"/>
  <c r="U48" i="37"/>
  <c r="S48" i="37"/>
  <c r="W47" i="37"/>
  <c r="U47" i="37"/>
  <c r="S47" i="37"/>
  <c r="W46" i="37"/>
  <c r="U46" i="37"/>
  <c r="S46" i="37"/>
  <c r="Z45" i="37"/>
  <c r="Y45" i="37"/>
  <c r="X45" i="37"/>
  <c r="W45" i="37"/>
  <c r="V45" i="37"/>
  <c r="U45" i="37"/>
  <c r="T45" i="37"/>
  <c r="S45" i="37"/>
  <c r="W279" i="43"/>
  <c r="U279" i="43"/>
  <c r="S279" i="43"/>
  <c r="W261" i="43"/>
  <c r="U261" i="43"/>
  <c r="S261" i="43"/>
  <c r="W260" i="43"/>
  <c r="U260" i="43"/>
  <c r="S260" i="43"/>
  <c r="W259" i="43"/>
  <c r="U259" i="43"/>
  <c r="S259" i="43"/>
  <c r="W258" i="43"/>
  <c r="U258" i="43"/>
  <c r="S258" i="43"/>
  <c r="W257" i="43"/>
  <c r="U257" i="43"/>
  <c r="S257" i="43"/>
  <c r="W256" i="43"/>
  <c r="U256" i="43"/>
  <c r="S256" i="43"/>
  <c r="W255" i="43"/>
  <c r="U255" i="43"/>
  <c r="S255" i="43"/>
  <c r="W254" i="43"/>
  <c r="U254" i="43"/>
  <c r="S254" i="43"/>
  <c r="W252" i="43"/>
  <c r="U252" i="43"/>
  <c r="S252" i="43"/>
  <c r="W251" i="43"/>
  <c r="U251" i="43"/>
  <c r="S251" i="43"/>
  <c r="W250" i="43"/>
  <c r="U250" i="43"/>
  <c r="S250" i="43"/>
  <c r="W249" i="43"/>
  <c r="U249" i="43"/>
  <c r="S249" i="43"/>
  <c r="W248" i="43"/>
  <c r="U248" i="43"/>
  <c r="S248" i="43"/>
  <c r="W247" i="43"/>
  <c r="U247" i="43"/>
  <c r="S247" i="43"/>
  <c r="W246" i="43"/>
  <c r="U246" i="43"/>
  <c r="S246" i="43"/>
  <c r="W245" i="43"/>
  <c r="U245" i="43"/>
  <c r="S245" i="43"/>
  <c r="W244" i="43"/>
  <c r="U244" i="43"/>
  <c r="S244" i="43"/>
  <c r="W243" i="43"/>
  <c r="U243" i="43"/>
  <c r="S243" i="43"/>
  <c r="W242" i="43"/>
  <c r="U242" i="43"/>
  <c r="S242" i="43"/>
  <c r="W241" i="43"/>
  <c r="U241" i="43"/>
  <c r="S241" i="43"/>
  <c r="W240" i="43"/>
  <c r="U240" i="43"/>
  <c r="S240" i="43"/>
  <c r="W239" i="43"/>
  <c r="U239" i="43"/>
  <c r="S239" i="43"/>
  <c r="W229" i="43"/>
  <c r="U229" i="43"/>
  <c r="S229" i="43"/>
  <c r="W228" i="43"/>
  <c r="U228" i="43"/>
  <c r="S228" i="43"/>
  <c r="W227" i="43"/>
  <c r="U227" i="43"/>
  <c r="S227" i="43"/>
  <c r="W222" i="43"/>
  <c r="U222" i="43"/>
  <c r="S222" i="43"/>
  <c r="W221" i="43"/>
  <c r="U221" i="43"/>
  <c r="S221" i="43"/>
  <c r="W220" i="43"/>
  <c r="U220" i="43"/>
  <c r="S220" i="43"/>
  <c r="W219" i="43"/>
  <c r="U219" i="43"/>
  <c r="S219" i="43"/>
  <c r="W218" i="43"/>
  <c r="U218" i="43"/>
  <c r="S218" i="43"/>
  <c r="W213" i="43"/>
  <c r="U213" i="43"/>
  <c r="S213" i="43"/>
  <c r="W212" i="43"/>
  <c r="U212" i="43"/>
  <c r="S212" i="43"/>
  <c r="W211" i="43"/>
  <c r="U211" i="43"/>
  <c r="S211" i="43"/>
  <c r="W210" i="43"/>
  <c r="U210" i="43"/>
  <c r="S210" i="43"/>
  <c r="W209" i="43"/>
  <c r="U209" i="43"/>
  <c r="S209" i="43"/>
  <c r="W208" i="43"/>
  <c r="U208" i="43"/>
  <c r="S208" i="43"/>
  <c r="W207" i="43"/>
  <c r="U207" i="43"/>
  <c r="S207" i="43"/>
  <c r="W197" i="43"/>
  <c r="U197" i="43"/>
  <c r="S197" i="43"/>
  <c r="W196" i="43"/>
  <c r="U196" i="43"/>
  <c r="S196" i="43"/>
  <c r="W191" i="43"/>
  <c r="U191" i="43"/>
  <c r="S191" i="43"/>
  <c r="W190" i="43"/>
  <c r="U190" i="43"/>
  <c r="S190" i="43"/>
  <c r="W189" i="43"/>
  <c r="U189" i="43"/>
  <c r="S189" i="43"/>
  <c r="W188" i="43"/>
  <c r="U188" i="43"/>
  <c r="S188" i="43"/>
  <c r="W187" i="43"/>
  <c r="U187" i="43"/>
  <c r="S187" i="43"/>
  <c r="W186" i="43"/>
  <c r="U186" i="43"/>
  <c r="S186" i="43"/>
  <c r="W185" i="43"/>
  <c r="U185" i="43"/>
  <c r="S185" i="43"/>
  <c r="W184" i="43"/>
  <c r="U184" i="43"/>
  <c r="S184" i="43"/>
  <c r="W179" i="43"/>
  <c r="U179" i="43"/>
  <c r="S179" i="43"/>
  <c r="W178" i="43"/>
  <c r="U178" i="43"/>
  <c r="S178" i="43"/>
  <c r="W177" i="43"/>
  <c r="U177" i="43"/>
  <c r="S177" i="43"/>
  <c r="W176" i="43"/>
  <c r="U176" i="43"/>
  <c r="S176" i="43"/>
  <c r="W175" i="43"/>
  <c r="U175" i="43"/>
  <c r="S175" i="43"/>
  <c r="W170" i="43"/>
  <c r="U170" i="43"/>
  <c r="S170" i="43"/>
  <c r="W169" i="43"/>
  <c r="U169" i="43"/>
  <c r="S169" i="43"/>
  <c r="W168" i="43"/>
  <c r="U168" i="43"/>
  <c r="S168" i="43"/>
  <c r="W167" i="43"/>
  <c r="U167" i="43"/>
  <c r="S167" i="43"/>
  <c r="W166" i="43"/>
  <c r="U166" i="43"/>
  <c r="S166" i="43"/>
  <c r="W161" i="43"/>
  <c r="U161" i="43"/>
  <c r="S161" i="43"/>
  <c r="W160" i="43"/>
  <c r="U160" i="43"/>
  <c r="S160" i="43"/>
  <c r="W159" i="43"/>
  <c r="U159" i="43"/>
  <c r="S159" i="43"/>
  <c r="W158" i="43"/>
  <c r="U158" i="43"/>
  <c r="S158" i="43"/>
  <c r="W157" i="43"/>
  <c r="U157" i="43"/>
  <c r="S157" i="43"/>
  <c r="W156" i="43"/>
  <c r="U156" i="43"/>
  <c r="S156" i="43"/>
  <c r="W152" i="43"/>
  <c r="S152" i="43"/>
  <c r="S25" i="43" s="1"/>
  <c r="W143" i="43"/>
  <c r="U143" i="43"/>
  <c r="S143" i="43"/>
  <c r="W142" i="43"/>
  <c r="U142" i="43"/>
  <c r="S142" i="43"/>
  <c r="W141" i="43"/>
  <c r="U141" i="43"/>
  <c r="S141" i="43"/>
  <c r="W140" i="43"/>
  <c r="U140" i="43"/>
  <c r="S140" i="43"/>
  <c r="W139" i="43"/>
  <c r="U139" i="43"/>
  <c r="S139" i="43"/>
  <c r="W134" i="43"/>
  <c r="U134" i="43"/>
  <c r="S134" i="43"/>
  <c r="W131" i="43"/>
  <c r="U131" i="43"/>
  <c r="S131" i="43"/>
  <c r="W130" i="43"/>
  <c r="U130" i="43"/>
  <c r="S130" i="43"/>
  <c r="W129" i="43"/>
  <c r="U129" i="43"/>
  <c r="S129" i="43"/>
  <c r="W128" i="43"/>
  <c r="U128" i="43"/>
  <c r="S128" i="43"/>
  <c r="W123" i="43"/>
  <c r="U123" i="43"/>
  <c r="S123" i="43"/>
  <c r="W122" i="43"/>
  <c r="U122" i="43"/>
  <c r="S122" i="43"/>
  <c r="W121" i="43"/>
  <c r="U121" i="43"/>
  <c r="S121" i="43"/>
  <c r="W120" i="43"/>
  <c r="U120" i="43"/>
  <c r="S120" i="43"/>
  <c r="W119" i="43"/>
  <c r="U119" i="43"/>
  <c r="S119" i="43"/>
  <c r="W118" i="43"/>
  <c r="U118" i="43"/>
  <c r="S118" i="43"/>
  <c r="W117" i="43"/>
  <c r="U117" i="43"/>
  <c r="S117" i="43"/>
  <c r="W116" i="43"/>
  <c r="U116" i="43"/>
  <c r="S116" i="43"/>
  <c r="W111" i="43"/>
  <c r="U111" i="43"/>
  <c r="S111" i="43"/>
  <c r="W110" i="43"/>
  <c r="U110" i="43"/>
  <c r="S110" i="43"/>
  <c r="W109" i="43"/>
  <c r="U109" i="43"/>
  <c r="S109" i="43"/>
  <c r="W108" i="43"/>
  <c r="U108" i="43"/>
  <c r="S108" i="43"/>
  <c r="W107" i="43"/>
  <c r="U107" i="43"/>
  <c r="S107" i="43"/>
  <c r="W106" i="43"/>
  <c r="U106" i="43"/>
  <c r="S106" i="43"/>
  <c r="W101" i="43"/>
  <c r="U101" i="43"/>
  <c r="S101" i="43"/>
  <c r="W100" i="43"/>
  <c r="U100" i="43"/>
  <c r="S100" i="43"/>
  <c r="W99" i="43"/>
  <c r="U99" i="43"/>
  <c r="S99" i="43"/>
  <c r="W98" i="43"/>
  <c r="U98" i="43"/>
  <c r="S98" i="43"/>
  <c r="W97" i="43"/>
  <c r="U97" i="43"/>
  <c r="S97" i="43"/>
  <c r="W96" i="43"/>
  <c r="U96" i="43"/>
  <c r="S96" i="43"/>
  <c r="W95" i="43"/>
  <c r="U95" i="43"/>
  <c r="S95" i="43"/>
  <c r="W94" i="43"/>
  <c r="U94" i="43"/>
  <c r="S94" i="43"/>
  <c r="W89" i="43"/>
  <c r="U89" i="43"/>
  <c r="S89" i="43"/>
  <c r="W88" i="43"/>
  <c r="U88" i="43"/>
  <c r="S88" i="43"/>
  <c r="W87" i="43"/>
  <c r="U87" i="43"/>
  <c r="S87" i="43"/>
  <c r="W86" i="43"/>
  <c r="U86" i="43"/>
  <c r="S86" i="43"/>
  <c r="W81" i="43"/>
  <c r="U81" i="43"/>
  <c r="S81" i="43"/>
  <c r="W80" i="43"/>
  <c r="U80" i="43"/>
  <c r="S80" i="43"/>
  <c r="W79" i="43"/>
  <c r="U79" i="43"/>
  <c r="S79" i="43"/>
  <c r="W78" i="43"/>
  <c r="U78" i="43"/>
  <c r="S78" i="43"/>
  <c r="W77" i="43"/>
  <c r="U77" i="43"/>
  <c r="S77" i="43"/>
  <c r="W76" i="43"/>
  <c r="U76" i="43"/>
  <c r="S76" i="43"/>
  <c r="W75" i="43"/>
  <c r="U75" i="43"/>
  <c r="S75" i="43"/>
  <c r="W74" i="43"/>
  <c r="U74" i="43"/>
  <c r="S74" i="43"/>
  <c r="W73" i="43"/>
  <c r="U73" i="43"/>
  <c r="S73" i="43"/>
  <c r="W67" i="43"/>
  <c r="U67" i="43"/>
  <c r="S67" i="43"/>
  <c r="W66" i="43"/>
  <c r="U66" i="43"/>
  <c r="S66" i="43"/>
  <c r="W65" i="43"/>
  <c r="U65" i="43"/>
  <c r="S65" i="43"/>
  <c r="W64" i="43"/>
  <c r="U64" i="43"/>
  <c r="S64" i="43"/>
  <c r="W63" i="43"/>
  <c r="U63" i="43"/>
  <c r="S63" i="43"/>
  <c r="W62" i="43"/>
  <c r="U62" i="43"/>
  <c r="S62" i="43"/>
  <c r="W61" i="43"/>
  <c r="U61" i="43"/>
  <c r="S61" i="43"/>
  <c r="W60" i="43"/>
  <c r="U60" i="43"/>
  <c r="S60" i="43"/>
  <c r="W59" i="43"/>
  <c r="U59" i="43"/>
  <c r="S59" i="43"/>
  <c r="W58" i="43"/>
  <c r="U58" i="43"/>
  <c r="S58" i="43"/>
  <c r="W53" i="43"/>
  <c r="U53" i="43"/>
  <c r="S53" i="43"/>
  <c r="W52" i="43"/>
  <c r="U52" i="43"/>
  <c r="S52" i="43"/>
  <c r="W51" i="43"/>
  <c r="U51" i="43"/>
  <c r="S51" i="43"/>
  <c r="W50" i="43"/>
  <c r="U50" i="43"/>
  <c r="S50" i="43"/>
  <c r="W49" i="43"/>
  <c r="U49" i="43"/>
  <c r="S49" i="43"/>
  <c r="W48" i="43"/>
  <c r="U48" i="43"/>
  <c r="S48" i="43"/>
  <c r="W47" i="43"/>
  <c r="U47" i="43"/>
  <c r="S47" i="43"/>
  <c r="W46" i="43"/>
  <c r="U46" i="43"/>
  <c r="S46" i="43"/>
  <c r="W45" i="43"/>
  <c r="U45" i="43"/>
  <c r="S45" i="43"/>
  <c r="W28" i="21"/>
  <c r="U28" i="21"/>
  <c r="S28" i="21"/>
  <c r="Y27" i="21"/>
  <c r="Y26" i="21"/>
  <c r="Y25" i="21"/>
  <c r="X24" i="21"/>
  <c r="V24" i="21"/>
  <c r="T24" i="21"/>
  <c r="X23" i="21"/>
  <c r="V23" i="21"/>
  <c r="T23" i="21"/>
  <c r="X22" i="21"/>
  <c r="V22" i="21"/>
  <c r="T22" i="21"/>
  <c r="X21" i="21"/>
  <c r="V21" i="21"/>
  <c r="T21" i="21"/>
  <c r="X20" i="21"/>
  <c r="V20" i="21"/>
  <c r="T20" i="21"/>
  <c r="W62" i="32"/>
  <c r="S62" i="32"/>
  <c r="Y59" i="32"/>
  <c r="Z59" i="32" s="1"/>
  <c r="Z253" i="33" s="1"/>
  <c r="X59" i="32"/>
  <c r="X253" i="33" s="1"/>
  <c r="V59" i="32"/>
  <c r="V253" i="33" s="1"/>
  <c r="T59" i="32"/>
  <c r="T253" i="33" s="1"/>
  <c r="Y58" i="32"/>
  <c r="Z58" i="32" s="1"/>
  <c r="X58" i="32"/>
  <c r="V58" i="32"/>
  <c r="T58" i="32"/>
  <c r="Y57" i="32"/>
  <c r="Z57" i="32" s="1"/>
  <c r="X57" i="32"/>
  <c r="V57" i="32"/>
  <c r="T57" i="32"/>
  <c r="Y56" i="32"/>
  <c r="Z56" i="32" s="1"/>
  <c r="X56" i="32"/>
  <c r="V56" i="32"/>
  <c r="T56" i="32"/>
  <c r="Y55" i="32"/>
  <c r="Z55" i="32" s="1"/>
  <c r="X55" i="32"/>
  <c r="V55" i="32"/>
  <c r="T55" i="32"/>
  <c r="Y54" i="32"/>
  <c r="Z54" i="32" s="1"/>
  <c r="X54" i="32"/>
  <c r="V54" i="32"/>
  <c r="T54" i="32"/>
  <c r="Y53" i="32"/>
  <c r="Z53" i="32" s="1"/>
  <c r="X53" i="32"/>
  <c r="V53" i="32"/>
  <c r="T53" i="32"/>
  <c r="Y52" i="32"/>
  <c r="Z52" i="32" s="1"/>
  <c r="X52" i="32"/>
  <c r="V52" i="32"/>
  <c r="T52" i="32"/>
  <c r="W29" i="32"/>
  <c r="U29" i="32"/>
  <c r="S29" i="32"/>
  <c r="S262" i="43" s="1"/>
  <c r="S38" i="43" s="1"/>
  <c r="Y28" i="32"/>
  <c r="Z28" i="32" s="1"/>
  <c r="Z230" i="33" s="1"/>
  <c r="X28" i="32"/>
  <c r="X230" i="33" s="1"/>
  <c r="V28" i="32"/>
  <c r="V230" i="33" s="1"/>
  <c r="T28" i="32"/>
  <c r="T230" i="33" s="1"/>
  <c r="Y27" i="32"/>
  <c r="Z27" i="32" s="1"/>
  <c r="Z229" i="33" s="1"/>
  <c r="X27" i="32"/>
  <c r="X229" i="33" s="1"/>
  <c r="V27" i="32"/>
  <c r="V260" i="43" s="1"/>
  <c r="T27" i="32"/>
  <c r="T229" i="33" s="1"/>
  <c r="Y26" i="32"/>
  <c r="Z26" i="32" s="1"/>
  <c r="Z228" i="33" s="1"/>
  <c r="X26" i="32"/>
  <c r="X228" i="33" s="1"/>
  <c r="V26" i="32"/>
  <c r="V228" i="33" s="1"/>
  <c r="T26" i="32"/>
  <c r="T228" i="33" s="1"/>
  <c r="Y25" i="32"/>
  <c r="Z25" i="32" s="1"/>
  <c r="Z227" i="33" s="1"/>
  <c r="X25" i="32"/>
  <c r="X227" i="33" s="1"/>
  <c r="V25" i="32"/>
  <c r="V258" i="43" s="1"/>
  <c r="T25" i="32"/>
  <c r="T227" i="33" s="1"/>
  <c r="Y24" i="32"/>
  <c r="Z24" i="32" s="1"/>
  <c r="Z226" i="33" s="1"/>
  <c r="X24" i="32"/>
  <c r="X226" i="33" s="1"/>
  <c r="V24" i="32"/>
  <c r="V257" i="43" s="1"/>
  <c r="T24" i="32"/>
  <c r="T257" i="43" s="1"/>
  <c r="Y23" i="32"/>
  <c r="Z23" i="32" s="1"/>
  <c r="Z225" i="33" s="1"/>
  <c r="X23" i="32"/>
  <c r="X225" i="33" s="1"/>
  <c r="V23" i="32"/>
  <c r="V225" i="33" s="1"/>
  <c r="T23" i="32"/>
  <c r="T225" i="33" s="1"/>
  <c r="Y22" i="32"/>
  <c r="Z22" i="32" s="1"/>
  <c r="Z224" i="33" s="1"/>
  <c r="X22" i="32"/>
  <c r="X224" i="33" s="1"/>
  <c r="V22" i="32"/>
  <c r="V224" i="33" s="1"/>
  <c r="T22" i="32"/>
  <c r="T224" i="33" s="1"/>
  <c r="Y21" i="32"/>
  <c r="Y29" i="32" s="1"/>
  <c r="Y231" i="33" s="1"/>
  <c r="X21" i="32"/>
  <c r="X223" i="33" s="1"/>
  <c r="V21" i="32"/>
  <c r="V223" i="33" s="1"/>
  <c r="T21" i="32"/>
  <c r="T223" i="33" s="1"/>
  <c r="W20" i="32"/>
  <c r="U20" i="32"/>
  <c r="S20" i="32"/>
  <c r="Y252" i="43"/>
  <c r="Y19" i="32"/>
  <c r="Z19" i="32" s="1"/>
  <c r="Z221" i="33" s="1"/>
  <c r="X19" i="32"/>
  <c r="X221" i="33" s="1"/>
  <c r="V19" i="32"/>
  <c r="V221" i="33" s="1"/>
  <c r="T19" i="32"/>
  <c r="T221" i="33" s="1"/>
  <c r="Y18" i="32"/>
  <c r="Z18" i="32" s="1"/>
  <c r="Z220" i="33" s="1"/>
  <c r="X18" i="32"/>
  <c r="X220" i="33" s="1"/>
  <c r="V18" i="32"/>
  <c r="V220" i="33" s="1"/>
  <c r="T18" i="32"/>
  <c r="T220" i="33" s="1"/>
  <c r="Y17" i="32"/>
  <c r="Z17" i="32" s="1"/>
  <c r="Z219" i="33" s="1"/>
  <c r="X17" i="32"/>
  <c r="X219" i="33" s="1"/>
  <c r="V17" i="32"/>
  <c r="V249" i="43" s="1"/>
  <c r="T17" i="32"/>
  <c r="T219" i="33" s="1"/>
  <c r="Y16" i="32"/>
  <c r="Z16" i="32" s="1"/>
  <c r="Z248" i="43" s="1"/>
  <c r="X16" i="32"/>
  <c r="X218" i="33" s="1"/>
  <c r="V16" i="32"/>
  <c r="V248" i="43" s="1"/>
  <c r="T16" i="32"/>
  <c r="T248" i="43" s="1"/>
  <c r="Y15" i="32"/>
  <c r="Z15" i="32" s="1"/>
  <c r="Z217" i="33" s="1"/>
  <c r="X15" i="32"/>
  <c r="X247" i="43" s="1"/>
  <c r="V15" i="32"/>
  <c r="V217" i="33" s="1"/>
  <c r="T15" i="32"/>
  <c r="T217" i="33" s="1"/>
  <c r="Y14" i="32"/>
  <c r="Y216" i="33" s="1"/>
  <c r="X14" i="32"/>
  <c r="X216" i="33" s="1"/>
  <c r="V14" i="32"/>
  <c r="V246" i="43" s="1"/>
  <c r="T14" i="32"/>
  <c r="T246" i="43" s="1"/>
  <c r="Y13" i="32"/>
  <c r="Z13" i="32" s="1"/>
  <c r="Z215" i="33" s="1"/>
  <c r="X13" i="32"/>
  <c r="X245" i="43" s="1"/>
  <c r="V13" i="32"/>
  <c r="V215" i="33" s="1"/>
  <c r="T13" i="32"/>
  <c r="T215" i="33" s="1"/>
  <c r="Y12" i="32"/>
  <c r="Z12" i="32" s="1"/>
  <c r="Z214" i="33" s="1"/>
  <c r="X12" i="32"/>
  <c r="X214" i="33" s="1"/>
  <c r="V12" i="32"/>
  <c r="V244" i="43" s="1"/>
  <c r="T12" i="32"/>
  <c r="T214" i="33" s="1"/>
  <c r="Y11" i="32"/>
  <c r="Z11" i="32" s="1"/>
  <c r="Z213" i="33" s="1"/>
  <c r="X11" i="32"/>
  <c r="X243" i="43" s="1"/>
  <c r="V11" i="32"/>
  <c r="V243" i="43" s="1"/>
  <c r="T11" i="32"/>
  <c r="T213" i="33" s="1"/>
  <c r="Y10" i="32"/>
  <c r="Z10" i="32" s="1"/>
  <c r="Z212" i="33" s="1"/>
  <c r="X10" i="32"/>
  <c r="X212" i="33" s="1"/>
  <c r="V10" i="32"/>
  <c r="V212" i="33" s="1"/>
  <c r="T10" i="32"/>
  <c r="T212" i="33" s="1"/>
  <c r="Y9" i="32"/>
  <c r="Z9" i="32" s="1"/>
  <c r="Z241" i="43" s="1"/>
  <c r="X9" i="32"/>
  <c r="X241" i="43" s="1"/>
  <c r="V9" i="32"/>
  <c r="V241" i="43" s="1"/>
  <c r="T9" i="32"/>
  <c r="T241" i="43" s="1"/>
  <c r="Y8" i="32"/>
  <c r="Z8" i="32" s="1"/>
  <c r="Z240" i="43" s="1"/>
  <c r="X8" i="32"/>
  <c r="X210" i="33" s="1"/>
  <c r="V8" i="32"/>
  <c r="V210" i="33" s="1"/>
  <c r="T8" i="32"/>
  <c r="T240" i="43" s="1"/>
  <c r="Y7" i="32"/>
  <c r="X7" i="32"/>
  <c r="X239" i="43" s="1"/>
  <c r="V7" i="32"/>
  <c r="V239" i="43" s="1"/>
  <c r="T7" i="32"/>
  <c r="T209" i="33" s="1"/>
  <c r="W8" i="44"/>
  <c r="W280" i="43" s="1"/>
  <c r="W31" i="43" s="1"/>
  <c r="U8" i="44"/>
  <c r="S8" i="44"/>
  <c r="Y7" i="44"/>
  <c r="Z7" i="44" s="1"/>
  <c r="Z279" i="43" s="1"/>
  <c r="X7" i="44"/>
  <c r="X279" i="43" s="1"/>
  <c r="V7" i="44"/>
  <c r="V279" i="43" s="1"/>
  <c r="T7" i="44"/>
  <c r="T279" i="43" s="1"/>
  <c r="W8" i="31"/>
  <c r="U8" i="31"/>
  <c r="S8" i="31"/>
  <c r="Y7" i="31"/>
  <c r="Z7" i="31" s="1"/>
  <c r="X7" i="31"/>
  <c r="V7" i="31"/>
  <c r="T7" i="31"/>
  <c r="W11" i="14"/>
  <c r="Y9" i="14"/>
  <c r="Z9" i="14" s="1"/>
  <c r="X9" i="14"/>
  <c r="V9" i="14"/>
  <c r="T9" i="14"/>
  <c r="Y8" i="14"/>
  <c r="Z8" i="14" s="1"/>
  <c r="X8" i="14"/>
  <c r="V8" i="14"/>
  <c r="T8" i="14"/>
  <c r="Y7" i="14"/>
  <c r="W13" i="13"/>
  <c r="U13" i="13"/>
  <c r="S13" i="13"/>
  <c r="Y12" i="13"/>
  <c r="Z12" i="13" s="1"/>
  <c r="X12" i="13"/>
  <c r="V12" i="13"/>
  <c r="T12" i="13"/>
  <c r="Y11" i="13"/>
  <c r="Z11" i="13" s="1"/>
  <c r="X11" i="13"/>
  <c r="V11" i="13"/>
  <c r="T11" i="13"/>
  <c r="Y10" i="13"/>
  <c r="Z10" i="13" s="1"/>
  <c r="X10" i="13"/>
  <c r="V10" i="13"/>
  <c r="T10" i="13"/>
  <c r="Y9" i="13"/>
  <c r="Z9" i="13" s="1"/>
  <c r="X9" i="13"/>
  <c r="V9" i="13"/>
  <c r="T9" i="13"/>
  <c r="Y8" i="13"/>
  <c r="Z8" i="13" s="1"/>
  <c r="X8" i="13"/>
  <c r="V8" i="13"/>
  <c r="T8" i="13"/>
  <c r="Y7" i="13"/>
  <c r="Z7" i="13" s="1"/>
  <c r="X7" i="13"/>
  <c r="V7" i="13"/>
  <c r="T7" i="13"/>
  <c r="W8" i="29"/>
  <c r="U8" i="29"/>
  <c r="S8" i="29"/>
  <c r="Y7" i="29"/>
  <c r="Z7" i="29" s="1"/>
  <c r="X7" i="29"/>
  <c r="V7" i="29"/>
  <c r="T7" i="29"/>
  <c r="W9" i="30"/>
  <c r="U9" i="30"/>
  <c r="S9" i="30"/>
  <c r="Y8" i="30"/>
  <c r="Z8" i="30" s="1"/>
  <c r="X8" i="30"/>
  <c r="V8" i="30"/>
  <c r="T8" i="30"/>
  <c r="Y7" i="30"/>
  <c r="Z7" i="30" s="1"/>
  <c r="X7" i="30"/>
  <c r="V7" i="30"/>
  <c r="T7" i="30"/>
  <c r="W14" i="20"/>
  <c r="U14" i="20"/>
  <c r="S14" i="20"/>
  <c r="Y13" i="20"/>
  <c r="Z13" i="20" s="1"/>
  <c r="X13" i="20"/>
  <c r="V13" i="20"/>
  <c r="T13" i="20"/>
  <c r="Y12" i="20"/>
  <c r="Z12" i="20" s="1"/>
  <c r="X12" i="20"/>
  <c r="V12" i="20"/>
  <c r="T12" i="20"/>
  <c r="Y11" i="20"/>
  <c r="Z11" i="20" s="1"/>
  <c r="X11" i="20"/>
  <c r="V11" i="20"/>
  <c r="T11" i="20"/>
  <c r="Y10" i="20"/>
  <c r="Z10" i="20" s="1"/>
  <c r="X10" i="20"/>
  <c r="V10" i="20"/>
  <c r="T10" i="20"/>
  <c r="Y9" i="20"/>
  <c r="Z9" i="20" s="1"/>
  <c r="X9" i="20"/>
  <c r="V9" i="20"/>
  <c r="T9" i="20"/>
  <c r="Y8" i="20"/>
  <c r="Z8" i="20" s="1"/>
  <c r="X8" i="20"/>
  <c r="V8" i="20"/>
  <c r="T8" i="20"/>
  <c r="Y7" i="20"/>
  <c r="Z7" i="20" s="1"/>
  <c r="X7" i="20"/>
  <c r="V7" i="20"/>
  <c r="T7" i="20"/>
  <c r="W15" i="12"/>
  <c r="U15" i="12"/>
  <c r="S15" i="12"/>
  <c r="Y14" i="12"/>
  <c r="Z14" i="12" s="1"/>
  <c r="X14" i="12"/>
  <c r="V14" i="12"/>
  <c r="T14" i="12"/>
  <c r="Y13" i="12"/>
  <c r="Z13" i="12" s="1"/>
  <c r="X13" i="12"/>
  <c r="V13" i="12"/>
  <c r="T13" i="12"/>
  <c r="Y12" i="12"/>
  <c r="Z12" i="12" s="1"/>
  <c r="X12" i="12"/>
  <c r="V12" i="12"/>
  <c r="T12" i="12"/>
  <c r="Y11" i="12"/>
  <c r="Z11" i="12" s="1"/>
  <c r="X11" i="12"/>
  <c r="V11" i="12"/>
  <c r="T11" i="12"/>
  <c r="Y10" i="12"/>
  <c r="Z10" i="12" s="1"/>
  <c r="X10" i="12"/>
  <c r="V10" i="12"/>
  <c r="T10" i="12"/>
  <c r="Y9" i="12"/>
  <c r="Z9" i="12" s="1"/>
  <c r="X9" i="12"/>
  <c r="V9" i="12"/>
  <c r="T9" i="12"/>
  <c r="Y8" i="12"/>
  <c r="Z8" i="12" s="1"/>
  <c r="X8" i="12"/>
  <c r="V8" i="12"/>
  <c r="T8" i="12"/>
  <c r="Y7" i="12"/>
  <c r="Z7" i="12" s="1"/>
  <c r="X7" i="12"/>
  <c r="V7" i="12"/>
  <c r="T7" i="12"/>
  <c r="W12" i="11"/>
  <c r="U12" i="11"/>
  <c r="S12" i="11"/>
  <c r="Y11" i="11"/>
  <c r="Z11" i="11" s="1"/>
  <c r="X11" i="11"/>
  <c r="V11" i="11"/>
  <c r="T11" i="11"/>
  <c r="Y10" i="11"/>
  <c r="Z10" i="11" s="1"/>
  <c r="X10" i="11"/>
  <c r="V10" i="11"/>
  <c r="T10" i="11"/>
  <c r="Y9" i="11"/>
  <c r="Z9" i="11" s="1"/>
  <c r="X9" i="11"/>
  <c r="V9" i="11"/>
  <c r="T9" i="11"/>
  <c r="Y8" i="11"/>
  <c r="Z8" i="11" s="1"/>
  <c r="X8" i="11"/>
  <c r="V8" i="11"/>
  <c r="T8" i="11"/>
  <c r="Y7" i="11"/>
  <c r="Z7" i="11" s="1"/>
  <c r="X7" i="11"/>
  <c r="V7" i="11"/>
  <c r="T7" i="11"/>
  <c r="W12" i="10"/>
  <c r="U12" i="10"/>
  <c r="S12" i="10"/>
  <c r="Y11" i="10"/>
  <c r="Z11" i="10" s="1"/>
  <c r="X11" i="10"/>
  <c r="V11" i="10"/>
  <c r="T11" i="10"/>
  <c r="Y10" i="10"/>
  <c r="Z10" i="10" s="1"/>
  <c r="X10" i="10"/>
  <c r="V10" i="10"/>
  <c r="T10" i="10"/>
  <c r="Y9" i="10"/>
  <c r="Z9" i="10" s="1"/>
  <c r="X9" i="10"/>
  <c r="V9" i="10"/>
  <c r="T9" i="10"/>
  <c r="Y8" i="10"/>
  <c r="Z8" i="10" s="1"/>
  <c r="X8" i="10"/>
  <c r="V8" i="10"/>
  <c r="T8" i="10"/>
  <c r="Y7" i="10"/>
  <c r="Z7" i="10" s="1"/>
  <c r="X7" i="10"/>
  <c r="V7" i="10"/>
  <c r="T7" i="10"/>
  <c r="W13" i="9"/>
  <c r="U13" i="9"/>
  <c r="S13" i="9"/>
  <c r="Y12" i="9"/>
  <c r="Z12" i="9" s="1"/>
  <c r="X12" i="9"/>
  <c r="V12" i="9"/>
  <c r="T12" i="9"/>
  <c r="Y11" i="9"/>
  <c r="Z11" i="9" s="1"/>
  <c r="X11" i="9"/>
  <c r="V11" i="9"/>
  <c r="T11" i="9"/>
  <c r="Y10" i="9"/>
  <c r="Z10" i="9" s="1"/>
  <c r="X10" i="9"/>
  <c r="V10" i="9"/>
  <c r="T10" i="9"/>
  <c r="Y9" i="9"/>
  <c r="Z9" i="9" s="1"/>
  <c r="X9" i="9"/>
  <c r="V9" i="9"/>
  <c r="T9" i="9"/>
  <c r="Y8" i="9"/>
  <c r="Z8" i="9" s="1"/>
  <c r="X8" i="9"/>
  <c r="V8" i="9"/>
  <c r="T8" i="9"/>
  <c r="Y7" i="9"/>
  <c r="Z7" i="9" s="1"/>
  <c r="X7" i="9"/>
  <c r="V7" i="9"/>
  <c r="T7" i="9"/>
  <c r="W11" i="25"/>
  <c r="U11" i="25"/>
  <c r="S11" i="25"/>
  <c r="Y10" i="25"/>
  <c r="Z10" i="25" s="1"/>
  <c r="X10" i="25"/>
  <c r="V10" i="25"/>
  <c r="T10" i="25"/>
  <c r="Y9" i="25"/>
  <c r="Z9" i="25" s="1"/>
  <c r="X9" i="25"/>
  <c r="V9" i="25"/>
  <c r="T9" i="25"/>
  <c r="Y8" i="25"/>
  <c r="Z8" i="25" s="1"/>
  <c r="X8" i="25"/>
  <c r="V8" i="25"/>
  <c r="T8" i="25"/>
  <c r="Y7" i="25"/>
  <c r="Z7" i="25" s="1"/>
  <c r="X7" i="25"/>
  <c r="V7" i="25"/>
  <c r="T7" i="25"/>
  <c r="W13" i="8"/>
  <c r="U13" i="8"/>
  <c r="S13" i="8"/>
  <c r="Y12" i="8"/>
  <c r="Z12" i="8" s="1"/>
  <c r="X12" i="8"/>
  <c r="V12" i="8"/>
  <c r="T12" i="8"/>
  <c r="Y10" i="8"/>
  <c r="Z10" i="8" s="1"/>
  <c r="X10" i="8"/>
  <c r="V10" i="8"/>
  <c r="T10" i="8"/>
  <c r="Y9" i="8"/>
  <c r="Z9" i="8" s="1"/>
  <c r="X9" i="8"/>
  <c r="V9" i="8"/>
  <c r="T9" i="8"/>
  <c r="Y8" i="8"/>
  <c r="Z8" i="8" s="1"/>
  <c r="X8" i="8"/>
  <c r="V8" i="8"/>
  <c r="T8" i="8"/>
  <c r="Y7" i="8"/>
  <c r="Z7" i="8" s="1"/>
  <c r="X7" i="8"/>
  <c r="V7" i="8"/>
  <c r="T7" i="8"/>
  <c r="W15" i="6"/>
  <c r="U15" i="6"/>
  <c r="S15" i="6"/>
  <c r="Y14" i="6"/>
  <c r="Z14" i="6" s="1"/>
  <c r="X14" i="6"/>
  <c r="V14" i="6"/>
  <c r="T14" i="6"/>
  <c r="Y13" i="6"/>
  <c r="Z13" i="6" s="1"/>
  <c r="X13" i="6"/>
  <c r="V13" i="6"/>
  <c r="T13" i="6"/>
  <c r="Y9" i="6"/>
  <c r="Z9" i="6" s="1"/>
  <c r="X9" i="6"/>
  <c r="V9" i="6"/>
  <c r="T9" i="6"/>
  <c r="Y8" i="6"/>
  <c r="Z8" i="6" s="1"/>
  <c r="X8" i="6"/>
  <c r="V8" i="6"/>
  <c r="T8" i="6"/>
  <c r="Y7" i="6"/>
  <c r="Z7" i="6" s="1"/>
  <c r="X7" i="6"/>
  <c r="V7" i="6"/>
  <c r="T7" i="6"/>
  <c r="W16" i="19"/>
  <c r="U16" i="19"/>
  <c r="S16" i="19"/>
  <c r="Y15" i="19"/>
  <c r="Z15" i="19" s="1"/>
  <c r="X15" i="19"/>
  <c r="V15" i="19"/>
  <c r="T15" i="19"/>
  <c r="Y14" i="19"/>
  <c r="Z14" i="19" s="1"/>
  <c r="X14" i="19"/>
  <c r="V14" i="19"/>
  <c r="T14" i="19"/>
  <c r="Y13" i="19"/>
  <c r="Z13" i="19" s="1"/>
  <c r="X13" i="19"/>
  <c r="V13" i="19"/>
  <c r="T13" i="19"/>
  <c r="Y12" i="19"/>
  <c r="Z12" i="19" s="1"/>
  <c r="X12" i="19"/>
  <c r="V12" i="19"/>
  <c r="T12" i="19"/>
  <c r="Y11" i="19"/>
  <c r="Z11" i="19" s="1"/>
  <c r="X11" i="19"/>
  <c r="V11" i="19"/>
  <c r="T11" i="19"/>
  <c r="Y10" i="19"/>
  <c r="Z10" i="19" s="1"/>
  <c r="X10" i="19"/>
  <c r="V10" i="19"/>
  <c r="T10" i="19"/>
  <c r="Y9" i="19"/>
  <c r="Z9" i="19" s="1"/>
  <c r="X9" i="19"/>
  <c r="V9" i="19"/>
  <c r="T9" i="19"/>
  <c r="Y8" i="19"/>
  <c r="Z8" i="19" s="1"/>
  <c r="X8" i="19"/>
  <c r="V8" i="19"/>
  <c r="T8" i="19"/>
  <c r="Y7" i="19"/>
  <c r="Z7" i="19" s="1"/>
  <c r="X7" i="19"/>
  <c r="V7" i="19"/>
  <c r="T7" i="19"/>
  <c r="W15" i="5"/>
  <c r="U15" i="5"/>
  <c r="S15" i="5"/>
  <c r="Y14" i="5"/>
  <c r="Z14" i="5" s="1"/>
  <c r="X14" i="5"/>
  <c r="V14" i="5"/>
  <c r="T14" i="5"/>
  <c r="Y13" i="5"/>
  <c r="Z13" i="5" s="1"/>
  <c r="X13" i="5"/>
  <c r="V13" i="5"/>
  <c r="T13" i="5"/>
  <c r="V11" i="5"/>
  <c r="T11" i="5"/>
  <c r="Y9" i="5"/>
  <c r="Z9" i="5" s="1"/>
  <c r="X9" i="5"/>
  <c r="V9" i="5"/>
  <c r="T9" i="5"/>
  <c r="Y8" i="5"/>
  <c r="Z8" i="5" s="1"/>
  <c r="X8" i="5"/>
  <c r="V8" i="5"/>
  <c r="T8" i="5"/>
  <c r="Y7" i="5"/>
  <c r="Z7" i="5" s="1"/>
  <c r="X7" i="5"/>
  <c r="V7" i="5"/>
  <c r="T7" i="5"/>
  <c r="W20" i="4"/>
  <c r="U20" i="4"/>
  <c r="S20" i="4"/>
  <c r="Y19" i="4"/>
  <c r="Z19" i="4" s="1"/>
  <c r="X19" i="4"/>
  <c r="V19" i="4"/>
  <c r="T19" i="4"/>
  <c r="Y18" i="4"/>
  <c r="Z18" i="4" s="1"/>
  <c r="X18" i="4"/>
  <c r="V18" i="4"/>
  <c r="T18" i="4"/>
  <c r="Y14" i="4"/>
  <c r="Z14" i="4" s="1"/>
  <c r="X14" i="4"/>
  <c r="V14" i="4"/>
  <c r="T14" i="4"/>
  <c r="Y13" i="4"/>
  <c r="Z13" i="4" s="1"/>
  <c r="X13" i="4"/>
  <c r="V13" i="4"/>
  <c r="T13" i="4"/>
  <c r="Y12" i="4"/>
  <c r="Z12" i="4" s="1"/>
  <c r="X12" i="4"/>
  <c r="V12" i="4"/>
  <c r="T12" i="4"/>
  <c r="Y11" i="4"/>
  <c r="Z11" i="4" s="1"/>
  <c r="X11" i="4"/>
  <c r="V11" i="4"/>
  <c r="T11" i="4"/>
  <c r="Y10" i="4"/>
  <c r="Z10" i="4" s="1"/>
  <c r="X10" i="4"/>
  <c r="V10" i="4"/>
  <c r="T10" i="4"/>
  <c r="Y9" i="4"/>
  <c r="Z9" i="4" s="1"/>
  <c r="X9" i="4"/>
  <c r="V9" i="4"/>
  <c r="T9" i="4"/>
  <c r="Y8" i="4"/>
  <c r="Z8" i="4" s="1"/>
  <c r="X8" i="4"/>
  <c r="V8" i="4"/>
  <c r="T8" i="4"/>
  <c r="Y7" i="4"/>
  <c r="Z7" i="4" s="1"/>
  <c r="X7" i="4"/>
  <c r="V7" i="4"/>
  <c r="T7" i="4"/>
  <c r="W17" i="3"/>
  <c r="U17" i="3"/>
  <c r="S17" i="3"/>
  <c r="T8" i="3"/>
  <c r="V8" i="3"/>
  <c r="X8" i="3"/>
  <c r="Y8" i="3"/>
  <c r="Z8" i="3" s="1"/>
  <c r="T9" i="3"/>
  <c r="V9" i="3"/>
  <c r="X9" i="3"/>
  <c r="Y9" i="3"/>
  <c r="Z9" i="3" s="1"/>
  <c r="T10" i="3"/>
  <c r="V10" i="3"/>
  <c r="X10" i="3"/>
  <c r="Y10" i="3"/>
  <c r="Z10" i="3" s="1"/>
  <c r="T11" i="3"/>
  <c r="V11" i="3"/>
  <c r="X11" i="3"/>
  <c r="Y11" i="3"/>
  <c r="Z11" i="3" s="1"/>
  <c r="T12" i="3"/>
  <c r="V12" i="3"/>
  <c r="X12" i="3"/>
  <c r="Y12" i="3"/>
  <c r="Z12" i="3" s="1"/>
  <c r="T13" i="3"/>
  <c r="V13" i="3"/>
  <c r="X13" i="3"/>
  <c r="Y13" i="3"/>
  <c r="Z13" i="3" s="1"/>
  <c r="T14" i="3"/>
  <c r="V14" i="3"/>
  <c r="X14" i="3"/>
  <c r="Y14" i="3"/>
  <c r="Z14" i="3" s="1"/>
  <c r="T15" i="3"/>
  <c r="V15" i="3"/>
  <c r="X15" i="3"/>
  <c r="Y15" i="3"/>
  <c r="Z15" i="3" s="1"/>
  <c r="T16" i="3"/>
  <c r="V16" i="3"/>
  <c r="X16" i="3"/>
  <c r="Y16" i="3"/>
  <c r="Z16" i="3" s="1"/>
  <c r="Y7" i="3"/>
  <c r="Z7" i="3" s="1"/>
  <c r="X7" i="3"/>
  <c r="V7" i="3"/>
  <c r="T7" i="3"/>
  <c r="W18" i="2"/>
  <c r="U18" i="2"/>
  <c r="S18" i="2"/>
  <c r="Y17" i="2"/>
  <c r="Z17" i="2" s="1"/>
  <c r="X17" i="2"/>
  <c r="V17" i="2"/>
  <c r="T17" i="2"/>
  <c r="Y16" i="2"/>
  <c r="Z16" i="2" s="1"/>
  <c r="X16" i="2"/>
  <c r="V16" i="2"/>
  <c r="T16" i="2"/>
  <c r="Y15" i="2"/>
  <c r="Z15" i="2" s="1"/>
  <c r="X15" i="2"/>
  <c r="V15" i="2"/>
  <c r="T15" i="2"/>
  <c r="Y14" i="2"/>
  <c r="Z14" i="2" s="1"/>
  <c r="X14" i="2"/>
  <c r="V14" i="2"/>
  <c r="T14" i="2"/>
  <c r="Y13" i="2"/>
  <c r="Z13" i="2" s="1"/>
  <c r="X13" i="2"/>
  <c r="V13" i="2"/>
  <c r="T13" i="2"/>
  <c r="Y12" i="2"/>
  <c r="Z12" i="2" s="1"/>
  <c r="X12" i="2"/>
  <c r="V12" i="2"/>
  <c r="T12" i="2"/>
  <c r="Y9" i="2"/>
  <c r="Z9" i="2" s="1"/>
  <c r="X9" i="2"/>
  <c r="V9" i="2"/>
  <c r="T9" i="2"/>
  <c r="Y8" i="2"/>
  <c r="Z8" i="2" s="1"/>
  <c r="X8" i="2"/>
  <c r="V8" i="2"/>
  <c r="T8" i="2"/>
  <c r="Y7" i="2"/>
  <c r="Z7" i="2" s="1"/>
  <c r="X7" i="2"/>
  <c r="V7" i="2"/>
  <c r="T7" i="2"/>
  <c r="B240" i="33"/>
  <c r="C240" i="33"/>
  <c r="K240" i="33"/>
  <c r="M240" i="33"/>
  <c r="O240" i="33"/>
  <c r="Y84" i="37" l="1"/>
  <c r="Y28" i="21"/>
  <c r="Y271" i="43"/>
  <c r="I132" i="43"/>
  <c r="Y132" i="43"/>
  <c r="Y8" i="31"/>
  <c r="Y62" i="43"/>
  <c r="Y64" i="43"/>
  <c r="Y66" i="43"/>
  <c r="Y95" i="43"/>
  <c r="U180" i="43"/>
  <c r="U18" i="43" s="1"/>
  <c r="Y176" i="43"/>
  <c r="Y178" i="43"/>
  <c r="Y188" i="43"/>
  <c r="Y190" i="43"/>
  <c r="W198" i="43"/>
  <c r="W27" i="43" s="1"/>
  <c r="S223" i="43"/>
  <c r="Y220" i="43"/>
  <c r="Y222" i="43"/>
  <c r="U230" i="43"/>
  <c r="U21" i="43" s="1"/>
  <c r="Y228" i="43"/>
  <c r="Q132" i="43"/>
  <c r="Y90" i="33"/>
  <c r="Y94" i="33"/>
  <c r="Y96" i="33"/>
  <c r="S243" i="33"/>
  <c r="W243" i="33"/>
  <c r="Y11" i="25"/>
  <c r="Y51" i="43"/>
  <c r="Y53" i="43"/>
  <c r="Y59" i="43"/>
  <c r="Y63" i="43"/>
  <c r="Y65" i="43"/>
  <c r="Y67" i="43"/>
  <c r="S90" i="43"/>
  <c r="S12" i="43" s="1"/>
  <c r="Y88" i="43"/>
  <c r="Y98" i="43"/>
  <c r="S112" i="43"/>
  <c r="W112" i="43"/>
  <c r="S124" i="43"/>
  <c r="S14" i="43" s="1"/>
  <c r="Y118" i="43"/>
  <c r="S135" i="43"/>
  <c r="W135" i="43"/>
  <c r="Y130" i="43"/>
  <c r="U144" i="43"/>
  <c r="U15" i="43" s="1"/>
  <c r="Y140" i="43"/>
  <c r="U162" i="43"/>
  <c r="Y161" i="43"/>
  <c r="Y189" i="43"/>
  <c r="Y191" i="43"/>
  <c r="U198" i="43"/>
  <c r="Y197" i="43"/>
  <c r="W214" i="43"/>
  <c r="Y209" i="43"/>
  <c r="Y211" i="43"/>
  <c r="Y213" i="43"/>
  <c r="U223" i="43"/>
  <c r="S58" i="37"/>
  <c r="W58" i="37"/>
  <c r="Y48" i="37"/>
  <c r="Y50" i="37"/>
  <c r="Y52" i="37"/>
  <c r="Y54" i="37"/>
  <c r="Y56" i="37"/>
  <c r="S75" i="37"/>
  <c r="W75" i="37"/>
  <c r="Y65" i="37"/>
  <c r="Y67" i="37"/>
  <c r="Y178" i="33"/>
  <c r="Y188" i="33"/>
  <c r="S200" i="33"/>
  <c r="Y198" i="33"/>
  <c r="Y269" i="43"/>
  <c r="V252" i="43"/>
  <c r="U268" i="33"/>
  <c r="W102" i="43"/>
  <c r="Y100" i="43"/>
  <c r="Y158" i="43"/>
  <c r="Y160" i="43"/>
  <c r="Y70" i="37"/>
  <c r="Y72" i="37"/>
  <c r="Y74" i="37"/>
  <c r="U275" i="43"/>
  <c r="S275" i="43"/>
  <c r="W203" i="43"/>
  <c r="Y203" i="43" s="1"/>
  <c r="U68" i="43"/>
  <c r="U10" i="43" s="1"/>
  <c r="Y61" i="43"/>
  <c r="Y97" i="43"/>
  <c r="Y101" i="43"/>
  <c r="Y159" i="43"/>
  <c r="Y168" i="43"/>
  <c r="Y170" i="43"/>
  <c r="S192" i="43"/>
  <c r="S19" i="43" s="1"/>
  <c r="U235" i="43"/>
  <c r="U35" i="43" s="1"/>
  <c r="T252" i="43"/>
  <c r="X252" i="43"/>
  <c r="Y273" i="43"/>
  <c r="Y87" i="37"/>
  <c r="Y8" i="29"/>
  <c r="Y8" i="44"/>
  <c r="Y50" i="43"/>
  <c r="S68" i="43"/>
  <c r="S10" i="43" s="1"/>
  <c r="Y60" i="43"/>
  <c r="W82" i="43"/>
  <c r="Y75" i="43"/>
  <c r="Y77" i="43"/>
  <c r="Y79" i="43"/>
  <c r="Y81" i="43"/>
  <c r="U102" i="43"/>
  <c r="U23" i="43" s="1"/>
  <c r="Y96" i="43"/>
  <c r="Y99" i="43"/>
  <c r="U112" i="43"/>
  <c r="U13" i="43" s="1"/>
  <c r="Y107" i="43"/>
  <c r="Y111" i="43"/>
  <c r="W124" i="43"/>
  <c r="W14" i="43" s="1"/>
  <c r="Y120" i="43"/>
  <c r="Y121" i="43"/>
  <c r="Y122" i="43"/>
  <c r="Y123" i="43"/>
  <c r="U135" i="43"/>
  <c r="Y129" i="43"/>
  <c r="Y134" i="43"/>
  <c r="W144" i="43"/>
  <c r="W15" i="43" s="1"/>
  <c r="Y141" i="43"/>
  <c r="Y143" i="43"/>
  <c r="W162" i="43"/>
  <c r="Y157" i="43"/>
  <c r="S171" i="43"/>
  <c r="W171" i="43"/>
  <c r="W17" i="43" s="1"/>
  <c r="Y167" i="43"/>
  <c r="S180" i="43"/>
  <c r="Y177" i="43"/>
  <c r="Y179" i="43"/>
  <c r="U192" i="43"/>
  <c r="W192" i="43"/>
  <c r="Y185" i="43"/>
  <c r="Y186" i="43"/>
  <c r="Y187" i="43"/>
  <c r="S198" i="43"/>
  <c r="U214" i="43"/>
  <c r="Y208" i="43"/>
  <c r="Y210" i="43"/>
  <c r="Y212" i="43"/>
  <c r="Y71" i="37"/>
  <c r="Y73" i="37"/>
  <c r="U88" i="37"/>
  <c r="Y83" i="37"/>
  <c r="Y219" i="43"/>
  <c r="Y221" i="43"/>
  <c r="S230" i="43"/>
  <c r="S21" i="43" s="1"/>
  <c r="W230" i="43"/>
  <c r="Y229" i="43"/>
  <c r="U58" i="37"/>
  <c r="Y47" i="37"/>
  <c r="Y49" i="37"/>
  <c r="Y51" i="37"/>
  <c r="Y53" i="37"/>
  <c r="Y55" i="37"/>
  <c r="Y57" i="37"/>
  <c r="U75" i="37"/>
  <c r="Y66" i="37"/>
  <c r="Y69" i="37"/>
  <c r="W88" i="37"/>
  <c r="Y82" i="37"/>
  <c r="Y85" i="37"/>
  <c r="Y86" i="37"/>
  <c r="Y8" i="33"/>
  <c r="U31" i="33"/>
  <c r="Y22" i="33"/>
  <c r="Y24" i="33"/>
  <c r="Y26" i="33"/>
  <c r="Y28" i="33"/>
  <c r="Y30" i="33"/>
  <c r="Y65" i="33"/>
  <c r="Y66" i="33"/>
  <c r="Y68" i="33"/>
  <c r="Y70" i="33"/>
  <c r="Y72" i="33"/>
  <c r="Y108" i="33"/>
  <c r="U149" i="33"/>
  <c r="Y145" i="33"/>
  <c r="Y147" i="33"/>
  <c r="Y155" i="33"/>
  <c r="Y157" i="33"/>
  <c r="Y158" i="33"/>
  <c r="Y25" i="33"/>
  <c r="Y53" i="33"/>
  <c r="U60" i="33"/>
  <c r="U113" i="33"/>
  <c r="U131" i="33"/>
  <c r="Y126" i="33"/>
  <c r="Y128" i="33"/>
  <c r="Y130" i="33"/>
  <c r="U140" i="33"/>
  <c r="Y136" i="33"/>
  <c r="Y138" i="33"/>
  <c r="U166" i="33"/>
  <c r="Y165" i="33"/>
  <c r="Y177" i="33"/>
  <c r="Y179" i="33"/>
  <c r="Y181" i="33"/>
  <c r="U192" i="33"/>
  <c r="Y187" i="33"/>
  <c r="Y189" i="33"/>
  <c r="Y191" i="33"/>
  <c r="U243" i="33"/>
  <c r="Y23" i="33"/>
  <c r="Y27" i="33"/>
  <c r="Y56" i="33"/>
  <c r="Y59" i="33"/>
  <c r="Y83" i="33"/>
  <c r="Y93" i="33"/>
  <c r="Y95" i="33"/>
  <c r="Y146" i="33"/>
  <c r="Y148" i="33"/>
  <c r="AI240" i="33"/>
  <c r="Y127" i="33"/>
  <c r="Y129" i="33"/>
  <c r="Y180" i="33"/>
  <c r="W268" i="33"/>
  <c r="X251" i="43"/>
  <c r="X250" i="43"/>
  <c r="X249" i="43"/>
  <c r="X248" i="43"/>
  <c r="X217" i="33"/>
  <c r="X246" i="43"/>
  <c r="X215" i="33"/>
  <c r="X244" i="43"/>
  <c r="X213" i="33"/>
  <c r="X242" i="43"/>
  <c r="X211" i="33"/>
  <c r="X240" i="43"/>
  <c r="W253" i="43"/>
  <c r="W37" i="43" s="1"/>
  <c r="X209" i="33"/>
  <c r="W222" i="33"/>
  <c r="Y131" i="43"/>
  <c r="W200" i="33"/>
  <c r="W223" i="43"/>
  <c r="W182" i="33"/>
  <c r="Y78" i="33"/>
  <c r="Y108" i="43"/>
  <c r="Y109" i="43"/>
  <c r="Y110" i="43"/>
  <c r="Y81" i="33"/>
  <c r="W90" i="43"/>
  <c r="W12" i="43" s="1"/>
  <c r="U90" i="43"/>
  <c r="Y89" i="43"/>
  <c r="Y52" i="33"/>
  <c r="S60" i="33"/>
  <c r="U82" i="43"/>
  <c r="U11" i="43" s="1"/>
  <c r="Y74" i="43"/>
  <c r="Y76" i="43"/>
  <c r="Y78" i="43"/>
  <c r="Y80" i="43"/>
  <c r="W60" i="33"/>
  <c r="W68" i="43"/>
  <c r="W10" i="43" s="1"/>
  <c r="W31" i="33"/>
  <c r="W98" i="33"/>
  <c r="W192" i="33"/>
  <c r="W160" i="33"/>
  <c r="W149" i="33"/>
  <c r="W180" i="43"/>
  <c r="W131" i="33"/>
  <c r="W113" i="33"/>
  <c r="W17" i="33"/>
  <c r="W166" i="33"/>
  <c r="Y81" i="37"/>
  <c r="U124" i="43"/>
  <c r="Y124" i="43" s="1"/>
  <c r="Y117" i="43"/>
  <c r="Y49" i="43"/>
  <c r="Y12" i="33"/>
  <c r="S54" i="43"/>
  <c r="S9" i="43" s="1"/>
  <c r="U54" i="43"/>
  <c r="U9" i="43" s="1"/>
  <c r="W54" i="43"/>
  <c r="Y46" i="43"/>
  <c r="Y48" i="43"/>
  <c r="Y52" i="43"/>
  <c r="U17" i="33"/>
  <c r="Y7" i="33"/>
  <c r="Y13" i="33"/>
  <c r="Y15" i="33"/>
  <c r="U280" i="43"/>
  <c r="U31" i="43" s="1"/>
  <c r="Y16" i="19"/>
  <c r="Y11" i="33"/>
  <c r="V261" i="43"/>
  <c r="V229" i="33"/>
  <c r="V259" i="43"/>
  <c r="V227" i="33"/>
  <c r="V256" i="43"/>
  <c r="V255" i="43"/>
  <c r="V254" i="43"/>
  <c r="V226" i="33"/>
  <c r="U231" i="33"/>
  <c r="U262" i="43"/>
  <c r="U38" i="43" s="1"/>
  <c r="V251" i="43"/>
  <c r="Z250" i="43"/>
  <c r="V250" i="43"/>
  <c r="V219" i="33"/>
  <c r="V218" i="33"/>
  <c r="V247" i="43"/>
  <c r="V216" i="33"/>
  <c r="Z14" i="32"/>
  <c r="Z246" i="43" s="1"/>
  <c r="V245" i="43"/>
  <c r="V214" i="33"/>
  <c r="Y243" i="43"/>
  <c r="V213" i="33"/>
  <c r="Y213" i="33"/>
  <c r="V242" i="43"/>
  <c r="V211" i="33"/>
  <c r="V240" i="43"/>
  <c r="U253" i="43"/>
  <c r="U37" i="43" s="1"/>
  <c r="V209" i="33"/>
  <c r="U222" i="33"/>
  <c r="Y9" i="30"/>
  <c r="Y14" i="20"/>
  <c r="U182" i="33"/>
  <c r="Y176" i="33"/>
  <c r="Y47" i="43"/>
  <c r="Y119" i="43"/>
  <c r="U98" i="33"/>
  <c r="Y92" i="33"/>
  <c r="Y91" i="33"/>
  <c r="Y11" i="14"/>
  <c r="U200" i="33"/>
  <c r="Y190" i="33"/>
  <c r="Z190" i="33" s="1"/>
  <c r="Y13" i="13"/>
  <c r="Y15" i="12"/>
  <c r="Y12" i="11"/>
  <c r="U171" i="43"/>
  <c r="U17" i="43" s="1"/>
  <c r="Y169" i="43"/>
  <c r="Y12" i="10"/>
  <c r="Y13" i="9"/>
  <c r="Y13" i="8"/>
  <c r="Y15" i="6"/>
  <c r="Y87" i="43"/>
  <c r="Y15" i="5"/>
  <c r="Y17" i="3"/>
  <c r="Y18" i="2"/>
  <c r="Y20" i="4"/>
  <c r="Y62" i="32"/>
  <c r="Y279" i="43"/>
  <c r="S280" i="43"/>
  <c r="S31" i="43" s="1"/>
  <c r="S98" i="33"/>
  <c r="S192" i="33"/>
  <c r="S149" i="33"/>
  <c r="S162" i="43"/>
  <c r="S16" i="43" s="1"/>
  <c r="S144" i="43"/>
  <c r="S15" i="43" s="1"/>
  <c r="S113" i="33"/>
  <c r="S102" i="43"/>
  <c r="S88" i="37"/>
  <c r="S182" i="33"/>
  <c r="S214" i="43"/>
  <c r="S33" i="43" s="1"/>
  <c r="S166" i="33"/>
  <c r="S268" i="33"/>
  <c r="Y253" i="33"/>
  <c r="Y274" i="43"/>
  <c r="Z274" i="43" s="1"/>
  <c r="Y272" i="43"/>
  <c r="Y270" i="43"/>
  <c r="Y268" i="43"/>
  <c r="T261" i="43"/>
  <c r="T260" i="43"/>
  <c r="T259" i="43"/>
  <c r="T258" i="43"/>
  <c r="T256" i="43"/>
  <c r="T255" i="43"/>
  <c r="T254" i="43"/>
  <c r="T226" i="33"/>
  <c r="S231" i="33"/>
  <c r="Y251" i="43"/>
  <c r="Y221" i="33"/>
  <c r="T251" i="43"/>
  <c r="Z251" i="43"/>
  <c r="T250" i="43"/>
  <c r="Y250" i="43"/>
  <c r="Y220" i="33"/>
  <c r="Y248" i="43"/>
  <c r="T218" i="33"/>
  <c r="Z218" i="33"/>
  <c r="Y218" i="33"/>
  <c r="T247" i="43"/>
  <c r="Z247" i="43"/>
  <c r="Y20" i="32"/>
  <c r="Y30" i="32" s="1"/>
  <c r="Y247" i="43"/>
  <c r="Y217" i="33"/>
  <c r="Y246" i="43"/>
  <c r="T216" i="33"/>
  <c r="T245" i="43"/>
  <c r="Z245" i="43"/>
  <c r="Y245" i="43"/>
  <c r="Y215" i="33"/>
  <c r="T243" i="43"/>
  <c r="Z243" i="43"/>
  <c r="T249" i="43"/>
  <c r="Z249" i="43"/>
  <c r="Y219" i="33"/>
  <c r="Y249" i="43"/>
  <c r="T242" i="43"/>
  <c r="Z242" i="43"/>
  <c r="Y242" i="43"/>
  <c r="Y212" i="33"/>
  <c r="Y241" i="43"/>
  <c r="T211" i="33"/>
  <c r="Z211" i="33"/>
  <c r="Y211" i="33"/>
  <c r="Y239" i="43"/>
  <c r="Y209" i="33"/>
  <c r="T239" i="43"/>
  <c r="Y240" i="43"/>
  <c r="T210" i="33"/>
  <c r="Z210" i="33"/>
  <c r="Y210" i="33"/>
  <c r="S31" i="33"/>
  <c r="S82" i="43"/>
  <c r="S11" i="43" s="1"/>
  <c r="S17" i="33"/>
  <c r="S131" i="33"/>
  <c r="Y109" i="33"/>
  <c r="Y112" i="33"/>
  <c r="S140" i="33"/>
  <c r="W140" i="33"/>
  <c r="Y137" i="33"/>
  <c r="Y139" i="33"/>
  <c r="U160" i="33"/>
  <c r="Y154" i="33"/>
  <c r="Y156" i="33"/>
  <c r="Y159" i="33"/>
  <c r="Y197" i="33"/>
  <c r="Y14" i="33"/>
  <c r="Y16" i="33"/>
  <c r="Y29" i="33"/>
  <c r="Y58" i="33"/>
  <c r="S73" i="33"/>
  <c r="U73" i="33"/>
  <c r="W73" i="33"/>
  <c r="Y67" i="33"/>
  <c r="Y69" i="33"/>
  <c r="Y71" i="33"/>
  <c r="S85" i="33"/>
  <c r="U85" i="33"/>
  <c r="W85" i="33"/>
  <c r="Y79" i="33"/>
  <c r="Y84" i="33"/>
  <c r="T102" i="33"/>
  <c r="V102" i="33"/>
  <c r="X102" i="33"/>
  <c r="Y267" i="33"/>
  <c r="Z267" i="33" s="1"/>
  <c r="Y251" i="33"/>
  <c r="Y248" i="33"/>
  <c r="Y142" i="43"/>
  <c r="Y110" i="33"/>
  <c r="S160" i="33"/>
  <c r="T244" i="43"/>
  <c r="Z244" i="43"/>
  <c r="Y214" i="33"/>
  <c r="S222" i="33"/>
  <c r="Y244" i="43"/>
  <c r="S253" i="43"/>
  <c r="S37" i="43" s="1"/>
  <c r="W275" i="43"/>
  <c r="X254" i="43"/>
  <c r="X255" i="43"/>
  <c r="Z255" i="43"/>
  <c r="X256" i="43"/>
  <c r="Z256" i="43"/>
  <c r="X257" i="43"/>
  <c r="Z257" i="43"/>
  <c r="X258" i="43"/>
  <c r="Z258" i="43"/>
  <c r="X259" i="43"/>
  <c r="Z259" i="43"/>
  <c r="X260" i="43"/>
  <c r="Z260" i="43"/>
  <c r="X261" i="43"/>
  <c r="Z261" i="43"/>
  <c r="Y254" i="43"/>
  <c r="Y255" i="43"/>
  <c r="Y256" i="43"/>
  <c r="Y257" i="43"/>
  <c r="Y258" i="43"/>
  <c r="Y259" i="43"/>
  <c r="Y260" i="43"/>
  <c r="Y261" i="43"/>
  <c r="W262" i="43"/>
  <c r="W38" i="43" s="1"/>
  <c r="Y262" i="43"/>
  <c r="Y38" i="43" s="1"/>
  <c r="Y223" i="33"/>
  <c r="Y224" i="33"/>
  <c r="Y225" i="33"/>
  <c r="Y226" i="33"/>
  <c r="Y227" i="33"/>
  <c r="Y228" i="33"/>
  <c r="Y229" i="33"/>
  <c r="Y230" i="33"/>
  <c r="W231" i="33"/>
  <c r="W256" i="33"/>
  <c r="Y256" i="33" s="1"/>
  <c r="Y265" i="33"/>
  <c r="Y266" i="33"/>
  <c r="Z266" i="33" s="1"/>
  <c r="T265" i="33"/>
  <c r="V265" i="33"/>
  <c r="X265" i="33"/>
  <c r="Y247" i="33"/>
  <c r="Y205" i="33"/>
  <c r="Y204" i="33"/>
  <c r="Y196" i="33"/>
  <c r="T190" i="33"/>
  <c r="Y186" i="33"/>
  <c r="Y175" i="33"/>
  <c r="Y171" i="33"/>
  <c r="Y170" i="33"/>
  <c r="Y164" i="33"/>
  <c r="Y153" i="33"/>
  <c r="Y144" i="33"/>
  <c r="Y135" i="33"/>
  <c r="Y125" i="33"/>
  <c r="Y121" i="33"/>
  <c r="Y117" i="33"/>
  <c r="Y107" i="33"/>
  <c r="Y103" i="33"/>
  <c r="Y102" i="33"/>
  <c r="Z102" i="33" s="1"/>
  <c r="Y89" i="33"/>
  <c r="Y77" i="33"/>
  <c r="Y64" i="33"/>
  <c r="Y54" i="33"/>
  <c r="Y35" i="33"/>
  <c r="Y36" i="33"/>
  <c r="Y37" i="33"/>
  <c r="Y38" i="33"/>
  <c r="Y39" i="33"/>
  <c r="Y40" i="33"/>
  <c r="Y41" i="33"/>
  <c r="Y42" i="33"/>
  <c r="Y44" i="33"/>
  <c r="Y46" i="33"/>
  <c r="Y47" i="33"/>
  <c r="S48" i="33"/>
  <c r="U48" i="33"/>
  <c r="W48" i="33"/>
  <c r="Y21" i="33"/>
  <c r="Y6" i="33"/>
  <c r="Y80" i="37"/>
  <c r="Y63" i="37"/>
  <c r="Y46" i="37"/>
  <c r="Y267" i="43"/>
  <c r="S35" i="43"/>
  <c r="T235" i="43"/>
  <c r="T35" i="43" s="1"/>
  <c r="W35" i="43"/>
  <c r="X235" i="43"/>
  <c r="X35" i="43" s="1"/>
  <c r="Y234" i="43"/>
  <c r="Y227" i="43"/>
  <c r="S20" i="43"/>
  <c r="U20" i="43"/>
  <c r="Y218" i="43"/>
  <c r="W33" i="43"/>
  <c r="Y207" i="43"/>
  <c r="S29" i="43"/>
  <c r="U29" i="43"/>
  <c r="Y202" i="43"/>
  <c r="U27" i="43"/>
  <c r="Y196" i="43"/>
  <c r="U19" i="43"/>
  <c r="Y184" i="43"/>
  <c r="W18" i="43"/>
  <c r="Y175" i="43"/>
  <c r="Y166" i="43"/>
  <c r="U16" i="43"/>
  <c r="W16" i="43"/>
  <c r="Y156" i="43"/>
  <c r="Y152" i="43"/>
  <c r="Y148" i="43"/>
  <c r="Y139" i="43"/>
  <c r="Y128" i="43"/>
  <c r="Y116" i="43"/>
  <c r="W13" i="43"/>
  <c r="Y106" i="43"/>
  <c r="W23" i="43"/>
  <c r="Y94" i="43"/>
  <c r="Y86" i="43"/>
  <c r="W11" i="43"/>
  <c r="Y73" i="43"/>
  <c r="Y58" i="43"/>
  <c r="W9" i="43"/>
  <c r="Y45" i="43"/>
  <c r="W30" i="32"/>
  <c r="U30" i="32"/>
  <c r="S30" i="32"/>
  <c r="Z7" i="32"/>
  <c r="Z21" i="32"/>
  <c r="O97" i="33"/>
  <c r="M97" i="33"/>
  <c r="K97" i="33"/>
  <c r="G97" i="33"/>
  <c r="E97" i="33"/>
  <c r="C97" i="33"/>
  <c r="B97" i="33"/>
  <c r="A97" i="33"/>
  <c r="C16" i="7"/>
  <c r="D15" i="7"/>
  <c r="D97" i="33" s="1"/>
  <c r="F15" i="7"/>
  <c r="F97" i="33" s="1"/>
  <c r="H15" i="7"/>
  <c r="H97" i="33" s="1"/>
  <c r="I15" i="7"/>
  <c r="L15" i="7"/>
  <c r="L97" i="33" s="1"/>
  <c r="N15" i="7"/>
  <c r="N97" i="33" s="1"/>
  <c r="P15" i="7"/>
  <c r="P97" i="33" s="1"/>
  <c r="Q15" i="7"/>
  <c r="R15" i="7" s="1"/>
  <c r="T15" i="7"/>
  <c r="T97" i="33" s="1"/>
  <c r="V15" i="7"/>
  <c r="V97" i="33" s="1"/>
  <c r="X15" i="7"/>
  <c r="X97" i="33" s="1"/>
  <c r="Y15" i="7"/>
  <c r="Y97" i="33" s="1"/>
  <c r="AB15" i="7"/>
  <c r="AB97" i="33" s="1"/>
  <c r="AD15" i="7"/>
  <c r="AD97" i="33" s="1"/>
  <c r="AF15" i="7"/>
  <c r="AF97" i="33" s="1"/>
  <c r="AG15" i="7"/>
  <c r="Y223" i="43" l="1"/>
  <c r="Y135" i="43"/>
  <c r="S39" i="43"/>
  <c r="Z216" i="33"/>
  <c r="U39" i="43"/>
  <c r="U14" i="43"/>
  <c r="W20" i="43"/>
  <c r="Y171" i="43"/>
  <c r="Y17" i="43" s="1"/>
  <c r="S17" i="43"/>
  <c r="Y112" i="43"/>
  <c r="Y13" i="43" s="1"/>
  <c r="S13" i="43"/>
  <c r="Y68" i="43"/>
  <c r="Y10" i="43" s="1"/>
  <c r="AH15" i="7"/>
  <c r="AG97" i="33"/>
  <c r="AH97" i="33" s="1"/>
  <c r="Y162" i="43"/>
  <c r="Y16" i="43" s="1"/>
  <c r="Z252" i="43"/>
  <c r="Y243" i="33"/>
  <c r="Y131" i="33"/>
  <c r="Y113" i="33"/>
  <c r="Y166" i="33"/>
  <c r="Y31" i="33"/>
  <c r="Y200" i="33"/>
  <c r="Y82" i="43"/>
  <c r="Y11" i="43" s="1"/>
  <c r="Y85" i="33"/>
  <c r="Y253" i="43"/>
  <c r="Y37" i="43" s="1"/>
  <c r="Y102" i="43"/>
  <c r="Y23" i="43" s="1"/>
  <c r="S23" i="43"/>
  <c r="Y90" i="43"/>
  <c r="Y12" i="43" s="1"/>
  <c r="U12" i="43"/>
  <c r="Y149" i="33"/>
  <c r="Y230" i="43"/>
  <c r="Y21" i="43" s="1"/>
  <c r="W21" i="43"/>
  <c r="Y214" i="43"/>
  <c r="Y33" i="43" s="1"/>
  <c r="Y280" i="43"/>
  <c r="Y31" i="43" s="1"/>
  <c r="Y235" i="43"/>
  <c r="Y35" i="43" s="1"/>
  <c r="V235" i="43"/>
  <c r="V35" i="43" s="1"/>
  <c r="J15" i="7"/>
  <c r="I97" i="33"/>
  <c r="J97" i="33" s="1"/>
  <c r="Q97" i="33"/>
  <c r="R97" i="33" s="1"/>
  <c r="Y144" i="43"/>
  <c r="Y15" i="43" s="1"/>
  <c r="U33" i="43"/>
  <c r="Y222" i="33"/>
  <c r="Y73" i="33"/>
  <c r="Y140" i="33"/>
  <c r="Y88" i="37"/>
  <c r="Y198" i="43"/>
  <c r="Y27" i="43" s="1"/>
  <c r="S27" i="43"/>
  <c r="Y192" i="43"/>
  <c r="Y19" i="43" s="1"/>
  <c r="W19" i="43"/>
  <c r="Y180" i="43"/>
  <c r="Y18" i="43" s="1"/>
  <c r="S18" i="43"/>
  <c r="Y275" i="43"/>
  <c r="AI97" i="33"/>
  <c r="W29" i="43"/>
  <c r="Y17" i="33"/>
  <c r="Y182" i="33"/>
  <c r="Y192" i="33"/>
  <c r="Y160" i="33"/>
  <c r="Y60" i="33"/>
  <c r="Y54" i="43"/>
  <c r="Y9" i="43" s="1"/>
  <c r="U232" i="33"/>
  <c r="U263" i="43"/>
  <c r="Z15" i="7"/>
  <c r="Z209" i="33"/>
  <c r="Z239" i="43"/>
  <c r="Z97" i="33"/>
  <c r="S263" i="43"/>
  <c r="S232" i="33"/>
  <c r="W39" i="43"/>
  <c r="Y232" i="33"/>
  <c r="Y263" i="43"/>
  <c r="Z223" i="33"/>
  <c r="Z254" i="43"/>
  <c r="W232" i="33"/>
  <c r="W263" i="43"/>
  <c r="Y268" i="33"/>
  <c r="Z265" i="33"/>
  <c r="Y98" i="33"/>
  <c r="Y48" i="33"/>
  <c r="Y75" i="37"/>
  <c r="Y58" i="37"/>
  <c r="Y20" i="43"/>
  <c r="Y29" i="43"/>
  <c r="Y25" i="43"/>
  <c r="Y14" i="43"/>
  <c r="O190" i="33"/>
  <c r="M190" i="33"/>
  <c r="N190" i="33" s="1"/>
  <c r="K190" i="33"/>
  <c r="L190" i="33" s="1"/>
  <c r="G190" i="33"/>
  <c r="H190" i="33" s="1"/>
  <c r="E190" i="33"/>
  <c r="C190" i="33"/>
  <c r="D190" i="33" s="1"/>
  <c r="P190" i="33"/>
  <c r="F190" i="33"/>
  <c r="P11" i="13"/>
  <c r="Q11" i="13"/>
  <c r="R11" i="13" s="1"/>
  <c r="N11" i="13"/>
  <c r="L11" i="13"/>
  <c r="H11" i="13"/>
  <c r="I11" i="13"/>
  <c r="J11" i="13" s="1"/>
  <c r="F11" i="13"/>
  <c r="D11" i="13"/>
  <c r="Y39" i="43" l="1"/>
  <c r="AI190" i="33"/>
  <c r="Q190" i="33"/>
  <c r="R190" i="33" s="1"/>
  <c r="I190" i="33"/>
  <c r="J190" i="33" s="1"/>
  <c r="B7" i="14"/>
  <c r="AD7" i="14" l="1"/>
  <c r="AF7" i="14"/>
  <c r="AB7" i="14"/>
  <c r="AH7" i="14"/>
  <c r="X7" i="14"/>
  <c r="T7" i="14"/>
  <c r="V7" i="14"/>
  <c r="Z7" i="14"/>
  <c r="B132" i="43"/>
  <c r="B131" i="43"/>
  <c r="O134" i="43"/>
  <c r="AF132" i="43" l="1"/>
  <c r="AD132" i="43"/>
  <c r="AB132" i="43"/>
  <c r="AH132" i="43"/>
  <c r="AD131" i="43"/>
  <c r="AB131" i="43"/>
  <c r="AF131" i="43"/>
  <c r="AH131" i="43"/>
  <c r="D132" i="43"/>
  <c r="Z132" i="43"/>
  <c r="R132" i="43"/>
  <c r="J132" i="43"/>
  <c r="F132" i="43"/>
  <c r="X132" i="43"/>
  <c r="P132" i="43"/>
  <c r="V132" i="43"/>
  <c r="N132" i="43"/>
  <c r="T132" i="43"/>
  <c r="H132" i="43"/>
  <c r="L132" i="43"/>
  <c r="V131" i="43"/>
  <c r="T131" i="43"/>
  <c r="X131" i="43"/>
  <c r="Z131" i="43"/>
  <c r="D7" i="7"/>
  <c r="D8" i="7"/>
  <c r="D9" i="7"/>
  <c r="D10" i="7"/>
  <c r="D11" i="7"/>
  <c r="D12" i="7"/>
  <c r="D13" i="7"/>
  <c r="D14" i="7"/>
  <c r="D240" i="33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C47" i="7"/>
  <c r="I7" i="7"/>
  <c r="I8" i="7"/>
  <c r="I9" i="7"/>
  <c r="I10" i="7"/>
  <c r="I11" i="7"/>
  <c r="I12" i="7"/>
  <c r="I13" i="7"/>
  <c r="I14" i="7"/>
  <c r="AE27" i="7" l="1"/>
  <c r="AC27" i="7"/>
  <c r="AA27" i="7"/>
  <c r="AG26" i="7"/>
  <c r="AF26" i="7"/>
  <c r="AF242" i="33" s="1"/>
  <c r="AD26" i="7"/>
  <c r="AD242" i="33" s="1"/>
  <c r="AB26" i="7"/>
  <c r="AB242" i="33" s="1"/>
  <c r="AG24" i="7"/>
  <c r="AF24" i="7"/>
  <c r="AF240" i="33" s="1"/>
  <c r="AD24" i="7"/>
  <c r="AD240" i="33" s="1"/>
  <c r="AB24" i="7"/>
  <c r="AB240" i="33" s="1"/>
  <c r="AG23" i="7"/>
  <c r="AF239" i="33"/>
  <c r="AD239" i="33"/>
  <c r="AB239" i="33"/>
  <c r="AG22" i="7"/>
  <c r="AF22" i="7"/>
  <c r="AF238" i="33" s="1"/>
  <c r="AD22" i="7"/>
  <c r="AD238" i="33" s="1"/>
  <c r="AB22" i="7"/>
  <c r="AB238" i="33" s="1"/>
  <c r="AG21" i="7"/>
  <c r="AF21" i="7"/>
  <c r="AF237" i="33" s="1"/>
  <c r="AD21" i="7"/>
  <c r="AD237" i="33" s="1"/>
  <c r="AB21" i="7"/>
  <c r="AB237" i="33" s="1"/>
  <c r="AG20" i="7"/>
  <c r="AF20" i="7"/>
  <c r="AF236" i="33" s="1"/>
  <c r="AD20" i="7"/>
  <c r="AD236" i="33" s="1"/>
  <c r="AB20" i="7"/>
  <c r="AB236" i="33" s="1"/>
  <c r="AG14" i="7"/>
  <c r="AH14" i="7" s="1"/>
  <c r="AF14" i="7"/>
  <c r="AD14" i="7"/>
  <c r="AB14" i="7"/>
  <c r="AG13" i="7"/>
  <c r="AH13" i="7" s="1"/>
  <c r="AF13" i="7"/>
  <c r="AD13" i="7"/>
  <c r="AB13" i="7"/>
  <c r="AG12" i="7"/>
  <c r="AH12" i="7" s="1"/>
  <c r="AF12" i="7"/>
  <c r="AD12" i="7"/>
  <c r="AB12" i="7"/>
  <c r="AG11" i="7"/>
  <c r="AH11" i="7" s="1"/>
  <c r="AF11" i="7"/>
  <c r="AD11" i="7"/>
  <c r="AB11" i="7"/>
  <c r="AG10" i="7"/>
  <c r="AH10" i="7" s="1"/>
  <c r="AF10" i="7"/>
  <c r="AD10" i="7"/>
  <c r="AB10" i="7"/>
  <c r="AG9" i="7"/>
  <c r="AH9" i="7" s="1"/>
  <c r="AF9" i="7"/>
  <c r="AD9" i="7"/>
  <c r="AB9" i="7"/>
  <c r="AG8" i="7"/>
  <c r="AH8" i="7" s="1"/>
  <c r="AF8" i="7"/>
  <c r="AD8" i="7"/>
  <c r="AB8" i="7"/>
  <c r="AG7" i="7"/>
  <c r="AH7" i="7" s="1"/>
  <c r="AF7" i="7"/>
  <c r="AD7" i="7"/>
  <c r="AB7" i="7"/>
  <c r="W27" i="7"/>
  <c r="U27" i="7"/>
  <c r="S27" i="7"/>
  <c r="Y26" i="7"/>
  <c r="X26" i="7"/>
  <c r="X242" i="33" s="1"/>
  <c r="V26" i="7"/>
  <c r="V242" i="33" s="1"/>
  <c r="T26" i="7"/>
  <c r="T242" i="33" s="1"/>
  <c r="Y24" i="7"/>
  <c r="X24" i="7"/>
  <c r="X240" i="33" s="1"/>
  <c r="V24" i="7"/>
  <c r="V240" i="33" s="1"/>
  <c r="T24" i="7"/>
  <c r="T240" i="33" s="1"/>
  <c r="X239" i="33"/>
  <c r="V239" i="33"/>
  <c r="T239" i="33"/>
  <c r="Y22" i="7"/>
  <c r="X22" i="7"/>
  <c r="X238" i="33" s="1"/>
  <c r="V22" i="7"/>
  <c r="V238" i="33" s="1"/>
  <c r="T22" i="7"/>
  <c r="T238" i="33" s="1"/>
  <c r="Y21" i="7"/>
  <c r="X21" i="7"/>
  <c r="X237" i="33" s="1"/>
  <c r="V21" i="7"/>
  <c r="V237" i="33" s="1"/>
  <c r="T21" i="7"/>
  <c r="T237" i="33" s="1"/>
  <c r="Y20" i="7"/>
  <c r="X20" i="7"/>
  <c r="X236" i="33" s="1"/>
  <c r="V20" i="7"/>
  <c r="V236" i="33" s="1"/>
  <c r="T20" i="7"/>
  <c r="T236" i="33" s="1"/>
  <c r="Y14" i="7"/>
  <c r="Z14" i="7" s="1"/>
  <c r="X14" i="7"/>
  <c r="V14" i="7"/>
  <c r="T14" i="7"/>
  <c r="Y13" i="7"/>
  <c r="Z13" i="7" s="1"/>
  <c r="X13" i="7"/>
  <c r="V13" i="7"/>
  <c r="T13" i="7"/>
  <c r="Y12" i="7"/>
  <c r="Z12" i="7" s="1"/>
  <c r="X12" i="7"/>
  <c r="V12" i="7"/>
  <c r="T12" i="7"/>
  <c r="Y11" i="7"/>
  <c r="Z11" i="7" s="1"/>
  <c r="X11" i="7"/>
  <c r="V11" i="7"/>
  <c r="T11" i="7"/>
  <c r="Y10" i="7"/>
  <c r="Z10" i="7" s="1"/>
  <c r="X10" i="7"/>
  <c r="V10" i="7"/>
  <c r="T10" i="7"/>
  <c r="Y9" i="7"/>
  <c r="Z9" i="7" s="1"/>
  <c r="X9" i="7"/>
  <c r="V9" i="7"/>
  <c r="T9" i="7"/>
  <c r="Y8" i="7"/>
  <c r="Z8" i="7" s="1"/>
  <c r="X8" i="7"/>
  <c r="V8" i="7"/>
  <c r="T8" i="7"/>
  <c r="Y7" i="7"/>
  <c r="Z7" i="7" s="1"/>
  <c r="X7" i="7"/>
  <c r="V7" i="7"/>
  <c r="T7" i="7"/>
  <c r="AH20" i="7" l="1"/>
  <c r="AH236" i="33" s="1"/>
  <c r="AG236" i="33"/>
  <c r="AH23" i="7"/>
  <c r="AH239" i="33" s="1"/>
  <c r="AG239" i="33"/>
  <c r="AH24" i="7"/>
  <c r="AH240" i="33" s="1"/>
  <c r="AG240" i="33"/>
  <c r="AH26" i="7"/>
  <c r="AH242" i="33" s="1"/>
  <c r="AG242" i="33"/>
  <c r="AG27" i="7"/>
  <c r="AH22" i="7"/>
  <c r="AH238" i="33" s="1"/>
  <c r="AG238" i="33"/>
  <c r="AH21" i="7"/>
  <c r="AH237" i="33" s="1"/>
  <c r="AG237" i="33"/>
  <c r="Y27" i="7"/>
  <c r="Z26" i="7"/>
  <c r="Z242" i="33" s="1"/>
  <c r="Y242" i="33"/>
  <c r="Z20" i="7"/>
  <c r="Z236" i="33" s="1"/>
  <c r="Y236" i="33"/>
  <c r="Z21" i="7"/>
  <c r="Z237" i="33" s="1"/>
  <c r="Y237" i="33"/>
  <c r="Z22" i="7"/>
  <c r="Z238" i="33" s="1"/>
  <c r="Y238" i="33"/>
  <c r="Z24" i="7"/>
  <c r="Z240" i="33" s="1"/>
  <c r="Y240" i="33"/>
  <c r="Z239" i="33"/>
  <c r="Y239" i="33"/>
  <c r="AG16" i="7"/>
  <c r="Y16" i="7"/>
  <c r="I24" i="7"/>
  <c r="Q24" i="7"/>
  <c r="P24" i="7"/>
  <c r="P240" i="33" s="1"/>
  <c r="N24" i="7"/>
  <c r="N240" i="33" s="1"/>
  <c r="L24" i="7"/>
  <c r="L240" i="33" s="1"/>
  <c r="H24" i="7"/>
  <c r="H240" i="33" s="1"/>
  <c r="F240" i="33"/>
  <c r="B38" i="33"/>
  <c r="AH38" i="33" s="1"/>
  <c r="C38" i="33"/>
  <c r="E38" i="33"/>
  <c r="G38" i="33"/>
  <c r="K38" i="33"/>
  <c r="L38" i="33" s="1"/>
  <c r="M38" i="33"/>
  <c r="O38" i="33"/>
  <c r="B39" i="33"/>
  <c r="AH39" i="33" s="1"/>
  <c r="C39" i="33"/>
  <c r="E39" i="33"/>
  <c r="G39" i="33"/>
  <c r="K39" i="33"/>
  <c r="M39" i="33"/>
  <c r="O39" i="33"/>
  <c r="F10" i="4"/>
  <c r="H10" i="4"/>
  <c r="I10" i="4"/>
  <c r="J10" i="4" s="1"/>
  <c r="L10" i="4"/>
  <c r="N10" i="4"/>
  <c r="P10" i="4"/>
  <c r="Q10" i="4"/>
  <c r="R10" i="4" s="1"/>
  <c r="F11" i="4"/>
  <c r="H11" i="4"/>
  <c r="I11" i="4"/>
  <c r="J11" i="4" s="1"/>
  <c r="L11" i="4"/>
  <c r="N11" i="4"/>
  <c r="P11" i="4"/>
  <c r="Q11" i="4"/>
  <c r="R11" i="4" s="1"/>
  <c r="D10" i="4"/>
  <c r="D11" i="4"/>
  <c r="P38" i="33" l="1"/>
  <c r="F38" i="33"/>
  <c r="L39" i="33"/>
  <c r="P39" i="33"/>
  <c r="F39" i="33"/>
  <c r="AF39" i="33"/>
  <c r="AD39" i="33"/>
  <c r="AB39" i="33"/>
  <c r="AF38" i="33"/>
  <c r="AD38" i="33"/>
  <c r="AB38" i="33"/>
  <c r="R24" i="7"/>
  <c r="R240" i="33" s="1"/>
  <c r="Q240" i="33"/>
  <c r="J24" i="7"/>
  <c r="J240" i="33" s="1"/>
  <c r="I240" i="33"/>
  <c r="N38" i="33"/>
  <c r="H38" i="33"/>
  <c r="AI39" i="33"/>
  <c r="AI38" i="33"/>
  <c r="V39" i="33"/>
  <c r="X39" i="33"/>
  <c r="T39" i="33"/>
  <c r="Z39" i="33"/>
  <c r="T38" i="33"/>
  <c r="V38" i="33"/>
  <c r="X38" i="33"/>
  <c r="Z38" i="33"/>
  <c r="D38" i="33"/>
  <c r="H39" i="33"/>
  <c r="N39" i="33"/>
  <c r="D39" i="33"/>
  <c r="Q38" i="33"/>
  <c r="R38" i="33" s="1"/>
  <c r="I38" i="33"/>
  <c r="J38" i="33" s="1"/>
  <c r="Q39" i="33"/>
  <c r="R39" i="33" s="1"/>
  <c r="I39" i="33"/>
  <c r="J39" i="33" s="1"/>
  <c r="M20" i="4"/>
  <c r="P7" i="4" l="1"/>
  <c r="P8" i="4"/>
  <c r="P9" i="4"/>
  <c r="N7" i="4"/>
  <c r="N8" i="4"/>
  <c r="N9" i="4"/>
  <c r="L7" i="4"/>
  <c r="L8" i="4"/>
  <c r="L9" i="4"/>
  <c r="H7" i="4"/>
  <c r="H8" i="4"/>
  <c r="H9" i="4"/>
  <c r="F7" i="4"/>
  <c r="F8" i="4"/>
  <c r="F9" i="4"/>
  <c r="D7" i="4"/>
  <c r="D8" i="4"/>
  <c r="D9" i="4"/>
  <c r="Q7" i="4"/>
  <c r="R7" i="4" s="1"/>
  <c r="Q8" i="4"/>
  <c r="R8" i="4" s="1"/>
  <c r="Q9" i="4"/>
  <c r="R9" i="4" s="1"/>
  <c r="I7" i="4"/>
  <c r="J7" i="4" s="1"/>
  <c r="I8" i="4"/>
  <c r="J8" i="4" s="1"/>
  <c r="I9" i="4"/>
  <c r="J9" i="4" s="1"/>
  <c r="O20" i="4"/>
  <c r="K20" i="4"/>
  <c r="G20" i="4"/>
  <c r="E20" i="4"/>
  <c r="C20" i="4"/>
  <c r="B20" i="4"/>
  <c r="K35" i="33"/>
  <c r="M35" i="33"/>
  <c r="O35" i="33"/>
  <c r="K36" i="33"/>
  <c r="M36" i="33"/>
  <c r="O36" i="33"/>
  <c r="K37" i="33"/>
  <c r="M37" i="33"/>
  <c r="O37" i="33"/>
  <c r="B35" i="33"/>
  <c r="AH35" i="33" s="1"/>
  <c r="C35" i="33"/>
  <c r="E35" i="33"/>
  <c r="G35" i="33"/>
  <c r="B36" i="33"/>
  <c r="AH36" i="33" s="1"/>
  <c r="C36" i="33"/>
  <c r="E36" i="33"/>
  <c r="G36" i="33"/>
  <c r="B37" i="33"/>
  <c r="AH37" i="33" s="1"/>
  <c r="C37" i="33"/>
  <c r="E37" i="33"/>
  <c r="G37" i="33"/>
  <c r="B73" i="43"/>
  <c r="C73" i="43"/>
  <c r="E73" i="43"/>
  <c r="G73" i="43"/>
  <c r="K73" i="43"/>
  <c r="L73" i="43" s="1"/>
  <c r="M73" i="43"/>
  <c r="O73" i="43"/>
  <c r="B74" i="43"/>
  <c r="C74" i="43"/>
  <c r="E74" i="43"/>
  <c r="F74" i="43" s="1"/>
  <c r="G74" i="43"/>
  <c r="K74" i="43"/>
  <c r="L74" i="43" s="1"/>
  <c r="M74" i="43"/>
  <c r="O74" i="43"/>
  <c r="P74" i="43" s="1"/>
  <c r="B75" i="43"/>
  <c r="C75" i="43"/>
  <c r="E75" i="43"/>
  <c r="F75" i="43" s="1"/>
  <c r="G75" i="43"/>
  <c r="K75" i="43"/>
  <c r="L75" i="43" s="1"/>
  <c r="M75" i="43"/>
  <c r="O75" i="43"/>
  <c r="P75" i="43" s="1"/>
  <c r="F36" i="33" l="1"/>
  <c r="AH75" i="43"/>
  <c r="AD75" i="43"/>
  <c r="AB75" i="43"/>
  <c r="AF75" i="43"/>
  <c r="AB73" i="43"/>
  <c r="AF73" i="43"/>
  <c r="AD73" i="43"/>
  <c r="AH73" i="43"/>
  <c r="AH74" i="43"/>
  <c r="AD74" i="43"/>
  <c r="AF74" i="43"/>
  <c r="AB74" i="43"/>
  <c r="Q75" i="43"/>
  <c r="R75" i="43" s="1"/>
  <c r="N75" i="43"/>
  <c r="H75" i="43"/>
  <c r="N73" i="43"/>
  <c r="H73" i="43"/>
  <c r="D73" i="43"/>
  <c r="AF36" i="33"/>
  <c r="AD36" i="33"/>
  <c r="AB36" i="33"/>
  <c r="AF35" i="33"/>
  <c r="AD35" i="33"/>
  <c r="AB35" i="33"/>
  <c r="AF37" i="33"/>
  <c r="AD37" i="33"/>
  <c r="AB37" i="33"/>
  <c r="Q37" i="33"/>
  <c r="R37" i="33" s="1"/>
  <c r="AD20" i="4"/>
  <c r="AB20" i="4"/>
  <c r="AF20" i="4"/>
  <c r="AH20" i="4"/>
  <c r="V20" i="4"/>
  <c r="X20" i="4"/>
  <c r="T20" i="4"/>
  <c r="Z20" i="4"/>
  <c r="X74" i="43"/>
  <c r="V74" i="43"/>
  <c r="T74" i="43"/>
  <c r="Z74" i="43"/>
  <c r="X75" i="43"/>
  <c r="V75" i="43"/>
  <c r="Z75" i="43"/>
  <c r="T75" i="43"/>
  <c r="V73" i="43"/>
  <c r="T73" i="43"/>
  <c r="X73" i="43"/>
  <c r="Z73" i="43"/>
  <c r="T37" i="33"/>
  <c r="V37" i="33"/>
  <c r="X37" i="33"/>
  <c r="Z37" i="33"/>
  <c r="L36" i="33"/>
  <c r="X36" i="33"/>
  <c r="T36" i="33"/>
  <c r="V36" i="33"/>
  <c r="Z36" i="33"/>
  <c r="V35" i="33"/>
  <c r="X35" i="33"/>
  <c r="T35" i="33"/>
  <c r="Z35" i="33"/>
  <c r="H37" i="33"/>
  <c r="D37" i="33"/>
  <c r="H35" i="33"/>
  <c r="N74" i="43"/>
  <c r="H74" i="43"/>
  <c r="Q73" i="43"/>
  <c r="R73" i="43" s="1"/>
  <c r="Q36" i="33"/>
  <c r="R36" i="33" s="1"/>
  <c r="D75" i="43"/>
  <c r="Q74" i="43"/>
  <c r="R74" i="43" s="1"/>
  <c r="I75" i="43"/>
  <c r="J75" i="43" s="1"/>
  <c r="I35" i="33"/>
  <c r="J35" i="33" s="1"/>
  <c r="I37" i="33"/>
  <c r="J37" i="33" s="1"/>
  <c r="F37" i="33"/>
  <c r="H36" i="33"/>
  <c r="D36" i="33"/>
  <c r="D74" i="43"/>
  <c r="P73" i="43"/>
  <c r="I36" i="33"/>
  <c r="J36" i="33" s="1"/>
  <c r="P37" i="33"/>
  <c r="L37" i="33"/>
  <c r="N35" i="33"/>
  <c r="N37" i="33"/>
  <c r="P36" i="33"/>
  <c r="N36" i="33"/>
  <c r="P35" i="33"/>
  <c r="L35" i="33"/>
  <c r="Q35" i="33"/>
  <c r="R35" i="33" s="1"/>
  <c r="AI37" i="33"/>
  <c r="AI36" i="33"/>
  <c r="F73" i="43"/>
  <c r="F35" i="33"/>
  <c r="I73" i="43"/>
  <c r="J73" i="43" s="1"/>
  <c r="I74" i="43"/>
  <c r="J74" i="43" s="1"/>
  <c r="D35" i="33"/>
  <c r="AI35" i="33"/>
  <c r="P8" i="30" l="1"/>
  <c r="P7" i="30"/>
  <c r="Q79" i="37"/>
  <c r="R62" i="37"/>
  <c r="Q62" i="37"/>
  <c r="R45" i="37"/>
  <c r="Q45" i="37"/>
  <c r="C279" i="43"/>
  <c r="O102" i="33"/>
  <c r="M102" i="33"/>
  <c r="K102" i="33"/>
  <c r="G102" i="33"/>
  <c r="E102" i="33"/>
  <c r="R101" i="33"/>
  <c r="Q101" i="33"/>
  <c r="J101" i="33"/>
  <c r="I101" i="33"/>
  <c r="O101" i="33"/>
  <c r="M101" i="33"/>
  <c r="K101" i="33"/>
  <c r="G101" i="33"/>
  <c r="E101" i="33"/>
  <c r="C101" i="33"/>
  <c r="F101" i="33"/>
  <c r="D101" i="33"/>
  <c r="C102" i="33"/>
  <c r="R246" i="33"/>
  <c r="R235" i="33" s="1"/>
  <c r="Q246" i="33"/>
  <c r="Q235" i="33" s="1"/>
  <c r="R208" i="33"/>
  <c r="Q208" i="33"/>
  <c r="R203" i="33"/>
  <c r="Q203" i="33"/>
  <c r="R195" i="33"/>
  <c r="Q195" i="33"/>
  <c r="R185" i="33"/>
  <c r="Q185" i="33"/>
  <c r="R174" i="33"/>
  <c r="Q174" i="33"/>
  <c r="R169" i="33"/>
  <c r="Q169" i="33"/>
  <c r="R163" i="33"/>
  <c r="Q163" i="33"/>
  <c r="R152" i="33"/>
  <c r="Q152" i="33"/>
  <c r="R143" i="33"/>
  <c r="Q143" i="33"/>
  <c r="R134" i="33"/>
  <c r="Q134" i="33"/>
  <c r="R124" i="33"/>
  <c r="Q124" i="33"/>
  <c r="R116" i="33"/>
  <c r="Q116" i="33"/>
  <c r="R106" i="33"/>
  <c r="Q106" i="33"/>
  <c r="R88" i="33"/>
  <c r="Q88" i="33"/>
  <c r="R76" i="33"/>
  <c r="Q76" i="33"/>
  <c r="R63" i="33"/>
  <c r="Q63" i="33"/>
  <c r="R51" i="33"/>
  <c r="Q51" i="33"/>
  <c r="R34" i="33"/>
  <c r="Q34" i="33"/>
  <c r="R20" i="33"/>
  <c r="Q20" i="33"/>
  <c r="R5" i="33"/>
  <c r="Q5" i="33"/>
  <c r="O29" i="32"/>
  <c r="O20" i="32"/>
  <c r="M29" i="32"/>
  <c r="M20" i="32"/>
  <c r="K29" i="32"/>
  <c r="K20" i="32"/>
  <c r="G29" i="32"/>
  <c r="G20" i="32"/>
  <c r="E29" i="32"/>
  <c r="E20" i="32"/>
  <c r="C45" i="37"/>
  <c r="D45" i="37"/>
  <c r="E45" i="37"/>
  <c r="F45" i="37"/>
  <c r="G45" i="37"/>
  <c r="H45" i="37"/>
  <c r="I45" i="37"/>
  <c r="J45" i="37"/>
  <c r="K45" i="37"/>
  <c r="L45" i="37"/>
  <c r="M45" i="37"/>
  <c r="N45" i="37"/>
  <c r="O45" i="37"/>
  <c r="P45" i="37"/>
  <c r="C62" i="37"/>
  <c r="D62" i="37"/>
  <c r="E62" i="37"/>
  <c r="F62" i="37"/>
  <c r="G62" i="37"/>
  <c r="H62" i="37"/>
  <c r="I62" i="37"/>
  <c r="J62" i="37"/>
  <c r="K62" i="37"/>
  <c r="L62" i="37"/>
  <c r="M62" i="37"/>
  <c r="N62" i="37"/>
  <c r="O62" i="37"/>
  <c r="P62" i="37"/>
  <c r="C79" i="37"/>
  <c r="D79" i="37"/>
  <c r="E79" i="37"/>
  <c r="F79" i="37"/>
  <c r="G79" i="37"/>
  <c r="H79" i="37"/>
  <c r="I79" i="37"/>
  <c r="K79" i="37"/>
  <c r="L79" i="37"/>
  <c r="M79" i="37"/>
  <c r="N79" i="37"/>
  <c r="O79" i="37"/>
  <c r="P79" i="37"/>
  <c r="O259" i="33"/>
  <c r="O260" i="33"/>
  <c r="P260" i="33" s="1"/>
  <c r="O261" i="33"/>
  <c r="P261" i="33" s="1"/>
  <c r="O262" i="33"/>
  <c r="P262" i="33" s="1"/>
  <c r="O263" i="33"/>
  <c r="P263" i="33" s="1"/>
  <c r="O264" i="33"/>
  <c r="P264" i="33" s="1"/>
  <c r="O265" i="33"/>
  <c r="O266" i="33"/>
  <c r="P266" i="33" s="1"/>
  <c r="O267" i="33"/>
  <c r="P267" i="33" s="1"/>
  <c r="M259" i="33"/>
  <c r="M260" i="33"/>
  <c r="N260" i="33" s="1"/>
  <c r="M261" i="33"/>
  <c r="N261" i="33" s="1"/>
  <c r="M262" i="33"/>
  <c r="N262" i="33" s="1"/>
  <c r="M263" i="33"/>
  <c r="N263" i="33" s="1"/>
  <c r="M264" i="33"/>
  <c r="N264" i="33" s="1"/>
  <c r="M265" i="33"/>
  <c r="N265" i="33" s="1"/>
  <c r="M266" i="33"/>
  <c r="M267" i="33"/>
  <c r="N267" i="33" s="1"/>
  <c r="K259" i="33"/>
  <c r="K260" i="33"/>
  <c r="L260" i="33" s="1"/>
  <c r="K261" i="33"/>
  <c r="L261" i="33" s="1"/>
  <c r="K262" i="33"/>
  <c r="L262" i="33" s="1"/>
  <c r="K263" i="33"/>
  <c r="L263" i="33" s="1"/>
  <c r="K264" i="33"/>
  <c r="L264" i="33" s="1"/>
  <c r="K265" i="33"/>
  <c r="L265" i="33" s="1"/>
  <c r="K266" i="33"/>
  <c r="L266" i="33" s="1"/>
  <c r="K267" i="33"/>
  <c r="L267" i="33" s="1"/>
  <c r="G259" i="33"/>
  <c r="G260" i="33"/>
  <c r="H260" i="33" s="1"/>
  <c r="G261" i="33"/>
  <c r="H261" i="33" s="1"/>
  <c r="G262" i="33"/>
  <c r="H262" i="33" s="1"/>
  <c r="G263" i="33"/>
  <c r="H263" i="33" s="1"/>
  <c r="G264" i="33"/>
  <c r="H264" i="33" s="1"/>
  <c r="E259" i="33"/>
  <c r="E260" i="33"/>
  <c r="F260" i="33" s="1"/>
  <c r="E261" i="33"/>
  <c r="F261" i="33" s="1"/>
  <c r="E262" i="33"/>
  <c r="F262" i="33" s="1"/>
  <c r="E263" i="33"/>
  <c r="F263" i="33" s="1"/>
  <c r="E264" i="33"/>
  <c r="F264" i="33" s="1"/>
  <c r="C259" i="33"/>
  <c r="C260" i="33"/>
  <c r="C261" i="33"/>
  <c r="D261" i="33" s="1"/>
  <c r="C262" i="33"/>
  <c r="D262" i="33" s="1"/>
  <c r="C263" i="33"/>
  <c r="D263" i="33" s="1"/>
  <c r="C264" i="33"/>
  <c r="G265" i="33"/>
  <c r="H265" i="33" s="1"/>
  <c r="G266" i="33"/>
  <c r="H266" i="33" s="1"/>
  <c r="G267" i="33"/>
  <c r="H267" i="33" s="1"/>
  <c r="E265" i="33"/>
  <c r="F265" i="33" s="1"/>
  <c r="E266" i="33"/>
  <c r="F266" i="33" s="1"/>
  <c r="E267" i="33"/>
  <c r="F267" i="33" s="1"/>
  <c r="C265" i="33"/>
  <c r="D265" i="33" s="1"/>
  <c r="C266" i="33"/>
  <c r="D266" i="33" s="1"/>
  <c r="C267" i="33"/>
  <c r="D267" i="33" s="1"/>
  <c r="B268" i="33"/>
  <c r="I263" i="33"/>
  <c r="J263" i="33" s="1"/>
  <c r="I264" i="33" l="1"/>
  <c r="J264" i="33" s="1"/>
  <c r="AF268" i="33"/>
  <c r="AB268" i="33"/>
  <c r="AD268" i="33"/>
  <c r="AH268" i="33"/>
  <c r="I261" i="33"/>
  <c r="J261" i="33" s="1"/>
  <c r="V268" i="33"/>
  <c r="X268" i="33"/>
  <c r="T268" i="33"/>
  <c r="Z268" i="33"/>
  <c r="D264" i="33"/>
  <c r="AI264" i="33"/>
  <c r="I262" i="33"/>
  <c r="J262" i="33" s="1"/>
  <c r="AI262" i="33"/>
  <c r="D260" i="33"/>
  <c r="AI260" i="33"/>
  <c r="I260" i="33"/>
  <c r="J260" i="33" s="1"/>
  <c r="I265" i="33"/>
  <c r="J265" i="33" s="1"/>
  <c r="Q265" i="33"/>
  <c r="Q267" i="33"/>
  <c r="R267" i="33" s="1"/>
  <c r="AI263" i="33"/>
  <c r="AI261" i="33"/>
  <c r="AI267" i="33"/>
  <c r="AI265" i="33"/>
  <c r="N266" i="33"/>
  <c r="AI266" i="33"/>
  <c r="C268" i="33"/>
  <c r="D268" i="33" s="1"/>
  <c r="I267" i="33"/>
  <c r="J267" i="33" s="1"/>
  <c r="I266" i="33"/>
  <c r="J266" i="33" s="1"/>
  <c r="O268" i="33"/>
  <c r="P268" i="33" s="1"/>
  <c r="P265" i="33"/>
  <c r="E268" i="33"/>
  <c r="F268" i="33" s="1"/>
  <c r="M268" i="33"/>
  <c r="G268" i="33"/>
  <c r="H268" i="33" s="1"/>
  <c r="Q266" i="33"/>
  <c r="R266" i="33" s="1"/>
  <c r="K268" i="33"/>
  <c r="L268" i="33" s="1"/>
  <c r="R265" i="33"/>
  <c r="N268" i="33" l="1"/>
  <c r="AI268" i="33"/>
  <c r="I268" i="33"/>
  <c r="J268" i="33" s="1"/>
  <c r="Q268" i="33"/>
  <c r="R268" i="33" s="1"/>
  <c r="O274" i="43"/>
  <c r="P274" i="43" s="1"/>
  <c r="M274" i="43"/>
  <c r="N274" i="43" s="1"/>
  <c r="K274" i="43"/>
  <c r="L274" i="43" s="1"/>
  <c r="G274" i="43"/>
  <c r="H274" i="43" s="1"/>
  <c r="E274" i="43"/>
  <c r="F274" i="43" s="1"/>
  <c r="C274" i="43"/>
  <c r="D274" i="43" s="1"/>
  <c r="A9" i="43"/>
  <c r="A10" i="43"/>
  <c r="A11" i="43"/>
  <c r="A12" i="43"/>
  <c r="A13" i="43"/>
  <c r="A14" i="43"/>
  <c r="A15" i="43"/>
  <c r="A16" i="43"/>
  <c r="A17" i="43"/>
  <c r="A18" i="43"/>
  <c r="A19" i="43"/>
  <c r="A20" i="43"/>
  <c r="A21" i="43"/>
  <c r="A23" i="43"/>
  <c r="A25" i="43"/>
  <c r="A27" i="43"/>
  <c r="A29" i="43"/>
  <c r="A33" i="43"/>
  <c r="A35" i="43"/>
  <c r="A239" i="43"/>
  <c r="A240" i="43"/>
  <c r="A241" i="43"/>
  <c r="A242" i="43"/>
  <c r="A243" i="43"/>
  <c r="A244" i="43"/>
  <c r="A245" i="43"/>
  <c r="A246" i="43"/>
  <c r="A247" i="43"/>
  <c r="A248" i="43"/>
  <c r="A249" i="43"/>
  <c r="A250" i="43"/>
  <c r="A251" i="43"/>
  <c r="A252" i="43"/>
  <c r="A253" i="43"/>
  <c r="A254" i="43"/>
  <c r="A255" i="43"/>
  <c r="A256" i="43"/>
  <c r="A257" i="43"/>
  <c r="A258" i="43"/>
  <c r="A259" i="43"/>
  <c r="A260" i="43"/>
  <c r="A261" i="43"/>
  <c r="A262" i="43"/>
  <c r="A263" i="43"/>
  <c r="A279" i="43"/>
  <c r="A280" i="43"/>
  <c r="Q274" i="43" l="1"/>
  <c r="R274" i="43" s="1"/>
  <c r="I274" i="43"/>
  <c r="J274" i="43" s="1"/>
  <c r="Q13" i="4" l="1"/>
  <c r="Q14" i="4"/>
  <c r="R14" i="4" s="1"/>
  <c r="Q18" i="4"/>
  <c r="R18" i="4" s="1"/>
  <c r="Q19" i="4"/>
  <c r="R19" i="4" s="1"/>
  <c r="Q12" i="4"/>
  <c r="Q8" i="3"/>
  <c r="R8" i="3" s="1"/>
  <c r="Q9" i="3"/>
  <c r="R9" i="3" s="1"/>
  <c r="Q10" i="3"/>
  <c r="R10" i="3" s="1"/>
  <c r="Q11" i="3"/>
  <c r="R11" i="3" s="1"/>
  <c r="Q12" i="3"/>
  <c r="R12" i="3" s="1"/>
  <c r="Q13" i="3"/>
  <c r="R13" i="3" s="1"/>
  <c r="Q14" i="3"/>
  <c r="R14" i="3" s="1"/>
  <c r="Q15" i="3"/>
  <c r="R15" i="3" s="1"/>
  <c r="Q16" i="3"/>
  <c r="R16" i="3" s="1"/>
  <c r="Q7" i="3"/>
  <c r="R7" i="3" s="1"/>
  <c r="Q17" i="2"/>
  <c r="R17" i="2" s="1"/>
  <c r="Q16" i="2"/>
  <c r="R16" i="2" s="1"/>
  <c r="Q15" i="2"/>
  <c r="R15" i="2" s="1"/>
  <c r="Q14" i="2"/>
  <c r="R14" i="2" s="1"/>
  <c r="Q13" i="2"/>
  <c r="R13" i="2" s="1"/>
  <c r="Q12" i="2"/>
  <c r="R12" i="2" s="1"/>
  <c r="Q9" i="2"/>
  <c r="R9" i="2" s="1"/>
  <c r="Q8" i="2"/>
  <c r="R8" i="2" s="1"/>
  <c r="Q7" i="2"/>
  <c r="R7" i="2" s="1"/>
  <c r="AI102" i="33"/>
  <c r="O103" i="33"/>
  <c r="M103" i="33"/>
  <c r="K103" i="33"/>
  <c r="G103" i="33"/>
  <c r="E103" i="33"/>
  <c r="C103" i="33"/>
  <c r="B103" i="33"/>
  <c r="Q102" i="33"/>
  <c r="R102" i="33" s="1"/>
  <c r="P102" i="33"/>
  <c r="N102" i="33"/>
  <c r="L102" i="33"/>
  <c r="I102" i="33"/>
  <c r="J102" i="33" s="1"/>
  <c r="H102" i="33"/>
  <c r="F102" i="33"/>
  <c r="D102" i="33"/>
  <c r="H101" i="33"/>
  <c r="AI103" i="33" l="1"/>
  <c r="Q103" i="33"/>
  <c r="I103" i="33"/>
  <c r="M62" i="32"/>
  <c r="K58" i="33" l="1"/>
  <c r="G11" i="25" l="1"/>
  <c r="E16" i="19"/>
  <c r="E62" i="32" l="1"/>
  <c r="I26" i="21" l="1"/>
  <c r="Q26" i="21"/>
  <c r="O8" i="31" l="1"/>
  <c r="M8" i="31"/>
  <c r="K8" i="31"/>
  <c r="G8" i="31"/>
  <c r="E8" i="31"/>
  <c r="C8" i="31"/>
  <c r="C16" i="19"/>
  <c r="C62" i="32"/>
  <c r="C28" i="21" l="1"/>
  <c r="O16" i="19"/>
  <c r="B52" i="33"/>
  <c r="AH52" i="33" s="1"/>
  <c r="C52" i="33"/>
  <c r="E52" i="33"/>
  <c r="G52" i="33"/>
  <c r="K52" i="33"/>
  <c r="L52" i="33" s="1"/>
  <c r="M52" i="33"/>
  <c r="O52" i="33"/>
  <c r="B53" i="33"/>
  <c r="AH53" i="33" s="1"/>
  <c r="C53" i="33"/>
  <c r="E53" i="33"/>
  <c r="F53" i="33" s="1"/>
  <c r="G53" i="33"/>
  <c r="K53" i="33"/>
  <c r="M53" i="33"/>
  <c r="O53" i="33"/>
  <c r="I15" i="19"/>
  <c r="J15" i="19" s="1"/>
  <c r="H15" i="19"/>
  <c r="F15" i="19"/>
  <c r="D15" i="19"/>
  <c r="B16" i="19"/>
  <c r="M16" i="19"/>
  <c r="P52" i="33" l="1"/>
  <c r="AF53" i="33"/>
  <c r="AD53" i="33"/>
  <c r="AB53" i="33"/>
  <c r="AF52" i="33"/>
  <c r="AD52" i="33"/>
  <c r="AB52" i="33"/>
  <c r="AD16" i="19"/>
  <c r="AF16" i="19"/>
  <c r="AB16" i="19"/>
  <c r="AH16" i="19"/>
  <c r="V16" i="19"/>
  <c r="X16" i="19"/>
  <c r="T16" i="19"/>
  <c r="Z16" i="19"/>
  <c r="N53" i="33"/>
  <c r="I53" i="33"/>
  <c r="J53" i="33" s="1"/>
  <c r="V52" i="33"/>
  <c r="Z52" i="33"/>
  <c r="T52" i="33"/>
  <c r="X52" i="33"/>
  <c r="V53" i="33"/>
  <c r="X53" i="33"/>
  <c r="Z53" i="33"/>
  <c r="T53" i="33"/>
  <c r="F52" i="33"/>
  <c r="AI52" i="33"/>
  <c r="AI53" i="33"/>
  <c r="N52" i="33"/>
  <c r="H52" i="33"/>
  <c r="D52" i="33"/>
  <c r="Q53" i="33"/>
  <c r="R53" i="33" s="1"/>
  <c r="I52" i="33"/>
  <c r="J52" i="33" s="1"/>
  <c r="Q52" i="33"/>
  <c r="R52" i="33" s="1"/>
  <c r="P53" i="33"/>
  <c r="L53" i="33"/>
  <c r="H53" i="33"/>
  <c r="D53" i="33"/>
  <c r="B242" i="33"/>
  <c r="C242" i="33"/>
  <c r="E242" i="33"/>
  <c r="G242" i="33"/>
  <c r="K242" i="33"/>
  <c r="M242" i="33"/>
  <c r="O242" i="33"/>
  <c r="AI242" i="33" l="1"/>
  <c r="O28" i="21"/>
  <c r="M28" i="21"/>
  <c r="K28" i="21"/>
  <c r="Q25" i="21"/>
  <c r="G28" i="21"/>
  <c r="E28" i="21"/>
  <c r="B28" i="21"/>
  <c r="Q27" i="21"/>
  <c r="I27" i="21"/>
  <c r="I25" i="21"/>
  <c r="K62" i="32"/>
  <c r="Q28" i="21" l="1"/>
  <c r="I28" i="21"/>
  <c r="B62" i="32" l="1"/>
  <c r="AB62" i="32" l="1"/>
  <c r="AD62" i="32"/>
  <c r="AF62" i="32"/>
  <c r="AH62" i="32"/>
  <c r="X62" i="32"/>
  <c r="T62" i="32"/>
  <c r="V62" i="32"/>
  <c r="Z62" i="32"/>
  <c r="R13" i="4"/>
  <c r="R12" i="4"/>
  <c r="K16" i="19"/>
  <c r="B235" i="33" l="1"/>
  <c r="A253" i="33"/>
  <c r="B253" i="33"/>
  <c r="C253" i="33"/>
  <c r="E253" i="33"/>
  <c r="G253" i="33"/>
  <c r="K253" i="33"/>
  <c r="M253" i="33"/>
  <c r="O253" i="33"/>
  <c r="B236" i="33"/>
  <c r="C236" i="33"/>
  <c r="E236" i="33"/>
  <c r="G236" i="33"/>
  <c r="K236" i="33"/>
  <c r="M236" i="33"/>
  <c r="O236" i="33"/>
  <c r="B237" i="33"/>
  <c r="C237" i="33"/>
  <c r="E237" i="33"/>
  <c r="G237" i="33"/>
  <c r="K237" i="33"/>
  <c r="M237" i="33"/>
  <c r="O237" i="33"/>
  <c r="B238" i="33"/>
  <c r="C238" i="33"/>
  <c r="E238" i="33"/>
  <c r="G238" i="33"/>
  <c r="K238" i="33"/>
  <c r="M238" i="33"/>
  <c r="O238" i="33"/>
  <c r="B239" i="33"/>
  <c r="C239" i="33"/>
  <c r="E239" i="33"/>
  <c r="G239" i="33"/>
  <c r="K239" i="33"/>
  <c r="M239" i="33"/>
  <c r="O239" i="33"/>
  <c r="A209" i="33"/>
  <c r="B209" i="33"/>
  <c r="C209" i="33"/>
  <c r="E209" i="33"/>
  <c r="G209" i="33"/>
  <c r="K209" i="33"/>
  <c r="M209" i="33"/>
  <c r="O209" i="33"/>
  <c r="A210" i="33"/>
  <c r="B210" i="33"/>
  <c r="C210" i="33"/>
  <c r="E210" i="33"/>
  <c r="G210" i="33"/>
  <c r="K210" i="33"/>
  <c r="M210" i="33"/>
  <c r="O210" i="33"/>
  <c r="A211" i="33"/>
  <c r="B211" i="33"/>
  <c r="C211" i="33"/>
  <c r="E211" i="33"/>
  <c r="G211" i="33"/>
  <c r="K211" i="33"/>
  <c r="M211" i="33"/>
  <c r="O211" i="33"/>
  <c r="A212" i="33"/>
  <c r="B212" i="33"/>
  <c r="C212" i="33"/>
  <c r="E212" i="33"/>
  <c r="G212" i="33"/>
  <c r="K212" i="33"/>
  <c r="M212" i="33"/>
  <c r="O212" i="33"/>
  <c r="A213" i="33"/>
  <c r="B213" i="33"/>
  <c r="C213" i="33"/>
  <c r="E213" i="33"/>
  <c r="G213" i="33"/>
  <c r="K213" i="33"/>
  <c r="M213" i="33"/>
  <c r="O213" i="33"/>
  <c r="A214" i="33"/>
  <c r="B214" i="33"/>
  <c r="C214" i="33"/>
  <c r="E214" i="33"/>
  <c r="G214" i="33"/>
  <c r="K214" i="33"/>
  <c r="M214" i="33"/>
  <c r="O214" i="33"/>
  <c r="A215" i="33"/>
  <c r="B215" i="33"/>
  <c r="C215" i="33"/>
  <c r="E215" i="33"/>
  <c r="G215" i="33"/>
  <c r="K215" i="33"/>
  <c r="M215" i="33"/>
  <c r="O215" i="33"/>
  <c r="A216" i="33"/>
  <c r="B216" i="33"/>
  <c r="C216" i="33"/>
  <c r="E216" i="33"/>
  <c r="G216" i="33"/>
  <c r="K216" i="33"/>
  <c r="M216" i="33"/>
  <c r="O216" i="33"/>
  <c r="A217" i="33"/>
  <c r="B217" i="33"/>
  <c r="C217" i="33"/>
  <c r="E217" i="33"/>
  <c r="G217" i="33"/>
  <c r="K217" i="33"/>
  <c r="M217" i="33"/>
  <c r="O217" i="33"/>
  <c r="A218" i="33"/>
  <c r="B218" i="33"/>
  <c r="C218" i="33"/>
  <c r="E218" i="33"/>
  <c r="G218" i="33"/>
  <c r="K218" i="33"/>
  <c r="M218" i="33"/>
  <c r="O218" i="33"/>
  <c r="A219" i="33"/>
  <c r="B219" i="33"/>
  <c r="C219" i="33"/>
  <c r="E219" i="33"/>
  <c r="G219" i="33"/>
  <c r="K219" i="33"/>
  <c r="M219" i="33"/>
  <c r="O219" i="33"/>
  <c r="A220" i="33"/>
  <c r="B220" i="33"/>
  <c r="C220" i="33"/>
  <c r="E220" i="33"/>
  <c r="G220" i="33"/>
  <c r="K220" i="33"/>
  <c r="M220" i="33"/>
  <c r="O220" i="33"/>
  <c r="A221" i="33"/>
  <c r="B221" i="33"/>
  <c r="C221" i="33"/>
  <c r="E221" i="33"/>
  <c r="G221" i="33"/>
  <c r="K221" i="33"/>
  <c r="M221" i="33"/>
  <c r="O221" i="33"/>
  <c r="A222" i="33"/>
  <c r="A223" i="33"/>
  <c r="B223" i="33"/>
  <c r="C223" i="33"/>
  <c r="E223" i="33"/>
  <c r="G223" i="33"/>
  <c r="K223" i="33"/>
  <c r="M223" i="33"/>
  <c r="O223" i="33"/>
  <c r="A224" i="33"/>
  <c r="B224" i="33"/>
  <c r="C224" i="33"/>
  <c r="E224" i="33"/>
  <c r="G224" i="33"/>
  <c r="K224" i="33"/>
  <c r="M224" i="33"/>
  <c r="O224" i="33"/>
  <c r="A225" i="33"/>
  <c r="B225" i="33"/>
  <c r="C225" i="33"/>
  <c r="E225" i="33"/>
  <c r="G225" i="33"/>
  <c r="K225" i="33"/>
  <c r="M225" i="33"/>
  <c r="O225" i="33"/>
  <c r="A226" i="33"/>
  <c r="B226" i="33"/>
  <c r="C226" i="33"/>
  <c r="E226" i="33"/>
  <c r="G226" i="33"/>
  <c r="K226" i="33"/>
  <c r="M226" i="33"/>
  <c r="O226" i="33"/>
  <c r="A227" i="33"/>
  <c r="B227" i="33"/>
  <c r="C227" i="33"/>
  <c r="E227" i="33"/>
  <c r="G227" i="33"/>
  <c r="K227" i="33"/>
  <c r="M227" i="33"/>
  <c r="O227" i="33"/>
  <c r="A228" i="33"/>
  <c r="B228" i="33"/>
  <c r="C228" i="33"/>
  <c r="E228" i="33"/>
  <c r="G228" i="33"/>
  <c r="K228" i="33"/>
  <c r="M228" i="33"/>
  <c r="O228" i="33"/>
  <c r="A229" i="33"/>
  <c r="B229" i="33"/>
  <c r="C229" i="33"/>
  <c r="E229" i="33"/>
  <c r="G229" i="33"/>
  <c r="K229" i="33"/>
  <c r="M229" i="33"/>
  <c r="O229" i="33"/>
  <c r="A230" i="33"/>
  <c r="B230" i="33"/>
  <c r="C230" i="33"/>
  <c r="E230" i="33"/>
  <c r="G230" i="33"/>
  <c r="K230" i="33"/>
  <c r="M230" i="33"/>
  <c r="O230" i="33"/>
  <c r="A231" i="33"/>
  <c r="A232" i="33"/>
  <c r="B95" i="33"/>
  <c r="AH95" i="33" s="1"/>
  <c r="B96" i="33"/>
  <c r="AH96" i="33" s="1"/>
  <c r="O96" i="33"/>
  <c r="O95" i="33"/>
  <c r="M96" i="33"/>
  <c r="M95" i="33"/>
  <c r="K96" i="33"/>
  <c r="K95" i="33"/>
  <c r="G96" i="33"/>
  <c r="G95" i="33"/>
  <c r="E96" i="33"/>
  <c r="E95" i="33"/>
  <c r="C96" i="33"/>
  <c r="A96" i="33"/>
  <c r="C95" i="33"/>
  <c r="A95" i="33"/>
  <c r="B94" i="33"/>
  <c r="AH94" i="33" s="1"/>
  <c r="A277" i="43"/>
  <c r="B279" i="43"/>
  <c r="E279" i="43"/>
  <c r="G279" i="43"/>
  <c r="K279" i="43"/>
  <c r="M279" i="43"/>
  <c r="O279" i="43"/>
  <c r="O8" i="44"/>
  <c r="M8" i="44"/>
  <c r="M280" i="43" s="1"/>
  <c r="M31" i="43" s="1"/>
  <c r="K8" i="44"/>
  <c r="G8" i="44"/>
  <c r="E8" i="44"/>
  <c r="C8" i="44"/>
  <c r="B8" i="44"/>
  <c r="Q7" i="44"/>
  <c r="R7" i="44" s="1"/>
  <c r="R279" i="43" s="1"/>
  <c r="P7" i="44"/>
  <c r="P279" i="43" s="1"/>
  <c r="N7" i="44"/>
  <c r="N279" i="43" s="1"/>
  <c r="L7" i="44"/>
  <c r="L279" i="43" s="1"/>
  <c r="I7" i="44"/>
  <c r="J7" i="44" s="1"/>
  <c r="J279" i="43" s="1"/>
  <c r="H7" i="44"/>
  <c r="H279" i="43" s="1"/>
  <c r="F7" i="44"/>
  <c r="F279" i="43" s="1"/>
  <c r="D7" i="44"/>
  <c r="D279" i="43" s="1"/>
  <c r="D59" i="32"/>
  <c r="D253" i="33" s="1"/>
  <c r="F59" i="32"/>
  <c r="F253" i="33" s="1"/>
  <c r="H59" i="32"/>
  <c r="H253" i="33" s="1"/>
  <c r="I59" i="32"/>
  <c r="J59" i="32" s="1"/>
  <c r="J253" i="33" s="1"/>
  <c r="L59" i="32"/>
  <c r="L253" i="33" s="1"/>
  <c r="N59" i="32"/>
  <c r="N253" i="33" s="1"/>
  <c r="P59" i="32"/>
  <c r="P253" i="33" s="1"/>
  <c r="Q59" i="32"/>
  <c r="Q253" i="33" s="1"/>
  <c r="B239" i="43"/>
  <c r="C239" i="43"/>
  <c r="E239" i="43"/>
  <c r="G239" i="43"/>
  <c r="K239" i="43"/>
  <c r="M239" i="43"/>
  <c r="O239" i="43"/>
  <c r="B240" i="43"/>
  <c r="C240" i="43"/>
  <c r="E240" i="43"/>
  <c r="G240" i="43"/>
  <c r="K240" i="43"/>
  <c r="M240" i="43"/>
  <c r="O240" i="43"/>
  <c r="B241" i="43"/>
  <c r="C241" i="43"/>
  <c r="E241" i="43"/>
  <c r="G241" i="43"/>
  <c r="K241" i="43"/>
  <c r="M241" i="43"/>
  <c r="O241" i="43"/>
  <c r="B242" i="43"/>
  <c r="C242" i="43"/>
  <c r="E242" i="43"/>
  <c r="G242" i="43"/>
  <c r="K242" i="43"/>
  <c r="M242" i="43"/>
  <c r="O242" i="43"/>
  <c r="B243" i="43"/>
  <c r="C243" i="43"/>
  <c r="E243" i="43"/>
  <c r="G243" i="43"/>
  <c r="K243" i="43"/>
  <c r="M243" i="43"/>
  <c r="O243" i="43"/>
  <c r="B244" i="43"/>
  <c r="C244" i="43"/>
  <c r="E244" i="43"/>
  <c r="G244" i="43"/>
  <c r="K244" i="43"/>
  <c r="M244" i="43"/>
  <c r="O244" i="43"/>
  <c r="B245" i="43"/>
  <c r="C245" i="43"/>
  <c r="E245" i="43"/>
  <c r="G245" i="43"/>
  <c r="K245" i="43"/>
  <c r="M245" i="43"/>
  <c r="O245" i="43"/>
  <c r="B246" i="43"/>
  <c r="C246" i="43"/>
  <c r="E246" i="43"/>
  <c r="G246" i="43"/>
  <c r="K246" i="43"/>
  <c r="M246" i="43"/>
  <c r="O246" i="43"/>
  <c r="B247" i="43"/>
  <c r="C247" i="43"/>
  <c r="E247" i="43"/>
  <c r="G247" i="43"/>
  <c r="K247" i="43"/>
  <c r="M247" i="43"/>
  <c r="O247" i="43"/>
  <c r="B248" i="43"/>
  <c r="C248" i="43"/>
  <c r="E248" i="43"/>
  <c r="G248" i="43"/>
  <c r="K248" i="43"/>
  <c r="M248" i="43"/>
  <c r="O248" i="43"/>
  <c r="B249" i="43"/>
  <c r="C249" i="43"/>
  <c r="E249" i="43"/>
  <c r="G249" i="43"/>
  <c r="K249" i="43"/>
  <c r="M249" i="43"/>
  <c r="O249" i="43"/>
  <c r="B250" i="43"/>
  <c r="C250" i="43"/>
  <c r="E250" i="43"/>
  <c r="G250" i="43"/>
  <c r="K250" i="43"/>
  <c r="M250" i="43"/>
  <c r="O250" i="43"/>
  <c r="B251" i="43"/>
  <c r="C251" i="43"/>
  <c r="E251" i="43"/>
  <c r="G251" i="43"/>
  <c r="K251" i="43"/>
  <c r="M251" i="43"/>
  <c r="O251" i="43"/>
  <c r="B252" i="43"/>
  <c r="C252" i="43"/>
  <c r="E252" i="43"/>
  <c r="G252" i="43"/>
  <c r="K252" i="43"/>
  <c r="M252" i="43"/>
  <c r="O252" i="43"/>
  <c r="B254" i="43"/>
  <c r="C254" i="43"/>
  <c r="E254" i="43"/>
  <c r="G254" i="43"/>
  <c r="K254" i="43"/>
  <c r="M254" i="43"/>
  <c r="O254" i="43"/>
  <c r="B255" i="43"/>
  <c r="C255" i="43"/>
  <c r="E255" i="43"/>
  <c r="G255" i="43"/>
  <c r="K255" i="43"/>
  <c r="M255" i="43"/>
  <c r="O255" i="43"/>
  <c r="B256" i="43"/>
  <c r="C256" i="43"/>
  <c r="E256" i="43"/>
  <c r="G256" i="43"/>
  <c r="K256" i="43"/>
  <c r="M256" i="43"/>
  <c r="O256" i="43"/>
  <c r="B257" i="43"/>
  <c r="C257" i="43"/>
  <c r="E257" i="43"/>
  <c r="G257" i="43"/>
  <c r="K257" i="43"/>
  <c r="M257" i="43"/>
  <c r="O257" i="43"/>
  <c r="B258" i="43"/>
  <c r="C258" i="43"/>
  <c r="E258" i="43"/>
  <c r="G258" i="43"/>
  <c r="K258" i="43"/>
  <c r="M258" i="43"/>
  <c r="O258" i="43"/>
  <c r="B259" i="43"/>
  <c r="C259" i="43"/>
  <c r="E259" i="43"/>
  <c r="G259" i="43"/>
  <c r="K259" i="43"/>
  <c r="M259" i="43"/>
  <c r="O259" i="43"/>
  <c r="B260" i="43"/>
  <c r="C260" i="43"/>
  <c r="E260" i="43"/>
  <c r="G260" i="43"/>
  <c r="K260" i="43"/>
  <c r="M260" i="43"/>
  <c r="O260" i="43"/>
  <c r="B261" i="43"/>
  <c r="C261" i="43"/>
  <c r="E261" i="43"/>
  <c r="G261" i="43"/>
  <c r="K261" i="43"/>
  <c r="M261" i="43"/>
  <c r="O261" i="43"/>
  <c r="O262" i="43"/>
  <c r="O38" i="43" s="1"/>
  <c r="M231" i="33"/>
  <c r="K273" i="33" s="1"/>
  <c r="K231" i="33"/>
  <c r="G231" i="33"/>
  <c r="G273" i="33" s="1"/>
  <c r="E262" i="43"/>
  <c r="E38" i="43" s="1"/>
  <c r="C29" i="32"/>
  <c r="C231" i="33" s="1"/>
  <c r="B29" i="32"/>
  <c r="O222" i="33"/>
  <c r="M272" i="33" s="1"/>
  <c r="M222" i="33"/>
  <c r="K272" i="33" s="1"/>
  <c r="K222" i="33"/>
  <c r="I272" i="33" s="1"/>
  <c r="G222" i="33"/>
  <c r="G272" i="33" s="1"/>
  <c r="E253" i="43"/>
  <c r="E37" i="43" s="1"/>
  <c r="C20" i="32"/>
  <c r="C222" i="33" s="1"/>
  <c r="B20" i="32"/>
  <c r="Q12" i="32"/>
  <c r="Q244" i="43" s="1"/>
  <c r="P12" i="32"/>
  <c r="P214" i="33" s="1"/>
  <c r="N12" i="32"/>
  <c r="N214" i="33" s="1"/>
  <c r="L12" i="32"/>
  <c r="L214" i="33" s="1"/>
  <c r="I12" i="32"/>
  <c r="J12" i="32" s="1"/>
  <c r="J214" i="33" s="1"/>
  <c r="H12" i="32"/>
  <c r="H214" i="33" s="1"/>
  <c r="F12" i="32"/>
  <c r="F214" i="33" s="1"/>
  <c r="D12" i="32"/>
  <c r="D214" i="33" s="1"/>
  <c r="Q10" i="32"/>
  <c r="Q242" i="43" s="1"/>
  <c r="P10" i="32"/>
  <c r="P212" i="33" s="1"/>
  <c r="N10" i="32"/>
  <c r="N212" i="33" s="1"/>
  <c r="L10" i="32"/>
  <c r="L212" i="33" s="1"/>
  <c r="I10" i="32"/>
  <c r="J10" i="32" s="1"/>
  <c r="J212" i="33" s="1"/>
  <c r="H10" i="32"/>
  <c r="H212" i="33" s="1"/>
  <c r="F10" i="32"/>
  <c r="F212" i="33" s="1"/>
  <c r="D10" i="32"/>
  <c r="D212" i="33" s="1"/>
  <c r="Q9" i="32"/>
  <c r="R9" i="32" s="1"/>
  <c r="R211" i="33" s="1"/>
  <c r="P9" i="32"/>
  <c r="P211" i="33" s="1"/>
  <c r="N9" i="32"/>
  <c r="N211" i="33" s="1"/>
  <c r="L9" i="32"/>
  <c r="L211" i="33" s="1"/>
  <c r="I9" i="32"/>
  <c r="J9" i="32" s="1"/>
  <c r="J211" i="33" s="1"/>
  <c r="H9" i="32"/>
  <c r="H211" i="33" s="1"/>
  <c r="F9" i="32"/>
  <c r="F211" i="33" s="1"/>
  <c r="D9" i="32"/>
  <c r="D211" i="33" s="1"/>
  <c r="D24" i="32"/>
  <c r="D257" i="43" s="1"/>
  <c r="F24" i="32"/>
  <c r="F257" i="43" s="1"/>
  <c r="H24" i="32"/>
  <c r="H257" i="43" s="1"/>
  <c r="I24" i="32"/>
  <c r="J24" i="32" s="1"/>
  <c r="J257" i="43" s="1"/>
  <c r="L24" i="32"/>
  <c r="L257" i="43" s="1"/>
  <c r="N24" i="32"/>
  <c r="N257" i="43" s="1"/>
  <c r="P24" i="32"/>
  <c r="P257" i="43" s="1"/>
  <c r="Q24" i="32"/>
  <c r="Q226" i="33" s="1"/>
  <c r="D25" i="32"/>
  <c r="D227" i="33" s="1"/>
  <c r="F25" i="32"/>
  <c r="F227" i="33" s="1"/>
  <c r="H25" i="32"/>
  <c r="H227" i="33" s="1"/>
  <c r="I25" i="32"/>
  <c r="J25" i="32" s="1"/>
  <c r="J227" i="33" s="1"/>
  <c r="L25" i="32"/>
  <c r="L227" i="33" s="1"/>
  <c r="N25" i="32"/>
  <c r="N227" i="33" s="1"/>
  <c r="P25" i="32"/>
  <c r="P227" i="33" s="1"/>
  <c r="Q25" i="32"/>
  <c r="R25" i="32" s="1"/>
  <c r="R227" i="33" s="1"/>
  <c r="D26" i="32"/>
  <c r="D228" i="33" s="1"/>
  <c r="F26" i="32"/>
  <c r="F228" i="33" s="1"/>
  <c r="H26" i="32"/>
  <c r="H228" i="33" s="1"/>
  <c r="I26" i="32"/>
  <c r="J26" i="32" s="1"/>
  <c r="J228" i="33" s="1"/>
  <c r="L26" i="32"/>
  <c r="L228" i="33" s="1"/>
  <c r="N26" i="32"/>
  <c r="N228" i="33" s="1"/>
  <c r="P26" i="32"/>
  <c r="P228" i="33" s="1"/>
  <c r="Q26" i="32"/>
  <c r="R26" i="32" s="1"/>
  <c r="R228" i="33" s="1"/>
  <c r="D27" i="32"/>
  <c r="D229" i="33" s="1"/>
  <c r="F27" i="32"/>
  <c r="F229" i="33" s="1"/>
  <c r="H27" i="32"/>
  <c r="H229" i="33" s="1"/>
  <c r="I27" i="32"/>
  <c r="I229" i="33" s="1"/>
  <c r="L27" i="32"/>
  <c r="L229" i="33" s="1"/>
  <c r="N27" i="32"/>
  <c r="N229" i="33" s="1"/>
  <c r="P27" i="32"/>
  <c r="P229" i="33" s="1"/>
  <c r="Q27" i="32"/>
  <c r="R27" i="32" s="1"/>
  <c r="R229" i="33" s="1"/>
  <c r="D19" i="32"/>
  <c r="D221" i="33" s="1"/>
  <c r="F19" i="32"/>
  <c r="F221" i="33" s="1"/>
  <c r="H19" i="32"/>
  <c r="H221" i="33" s="1"/>
  <c r="I19" i="32"/>
  <c r="J19" i="32" s="1"/>
  <c r="J221" i="33" s="1"/>
  <c r="L19" i="32"/>
  <c r="L251" i="43" s="1"/>
  <c r="N19" i="32"/>
  <c r="N221" i="33" s="1"/>
  <c r="P19" i="32"/>
  <c r="P221" i="33" s="1"/>
  <c r="Q19" i="32"/>
  <c r="R19" i="32" s="1"/>
  <c r="R251" i="43" s="1"/>
  <c r="D21" i="32"/>
  <c r="D223" i="33" s="1"/>
  <c r="F21" i="32"/>
  <c r="F254" i="43" s="1"/>
  <c r="H21" i="32"/>
  <c r="H223" i="33" s="1"/>
  <c r="I21" i="32"/>
  <c r="J21" i="32" s="1"/>
  <c r="J223" i="33" s="1"/>
  <c r="L21" i="32"/>
  <c r="L223" i="33" s="1"/>
  <c r="N21" i="32"/>
  <c r="N223" i="33" s="1"/>
  <c r="P21" i="32"/>
  <c r="P223" i="33" s="1"/>
  <c r="Q21" i="32"/>
  <c r="R21" i="32" s="1"/>
  <c r="R223" i="33" s="1"/>
  <c r="D22" i="32"/>
  <c r="D224" i="33" s="1"/>
  <c r="F22" i="32"/>
  <c r="F255" i="43" s="1"/>
  <c r="H22" i="32"/>
  <c r="H224" i="33" s="1"/>
  <c r="I22" i="32"/>
  <c r="J22" i="32" s="1"/>
  <c r="J224" i="33" s="1"/>
  <c r="L22" i="32"/>
  <c r="L224" i="33" s="1"/>
  <c r="N22" i="32"/>
  <c r="N224" i="33" s="1"/>
  <c r="P22" i="32"/>
  <c r="P224" i="33" s="1"/>
  <c r="Q22" i="32"/>
  <c r="R22" i="32" s="1"/>
  <c r="R224" i="33" s="1"/>
  <c r="D23" i="32"/>
  <c r="D225" i="33" s="1"/>
  <c r="F23" i="32"/>
  <c r="F256" i="43" s="1"/>
  <c r="H23" i="32"/>
  <c r="H225" i="33" s="1"/>
  <c r="I23" i="32"/>
  <c r="J23" i="32" s="1"/>
  <c r="J225" i="33" s="1"/>
  <c r="L23" i="32"/>
  <c r="L225" i="33" s="1"/>
  <c r="N23" i="32"/>
  <c r="N225" i="33" s="1"/>
  <c r="P23" i="32"/>
  <c r="P225" i="33" s="1"/>
  <c r="Q23" i="32"/>
  <c r="R23" i="32" s="1"/>
  <c r="R225" i="33" s="1"/>
  <c r="D28" i="32"/>
  <c r="D230" i="33" s="1"/>
  <c r="F28" i="32"/>
  <c r="F230" i="33" s="1"/>
  <c r="H28" i="32"/>
  <c r="H230" i="33" s="1"/>
  <c r="I28" i="32"/>
  <c r="J28" i="32" s="1"/>
  <c r="J230" i="33" s="1"/>
  <c r="L28" i="32"/>
  <c r="L230" i="33" s="1"/>
  <c r="N28" i="32"/>
  <c r="N230" i="33" s="1"/>
  <c r="P28" i="32"/>
  <c r="P230" i="33" s="1"/>
  <c r="Q28" i="32"/>
  <c r="R28" i="32" s="1"/>
  <c r="R230" i="33" s="1"/>
  <c r="O131" i="43"/>
  <c r="O130" i="43"/>
  <c r="O129" i="43"/>
  <c r="O128" i="43"/>
  <c r="M134" i="43"/>
  <c r="M131" i="43"/>
  <c r="M130" i="43"/>
  <c r="M129" i="43"/>
  <c r="M128" i="43"/>
  <c r="K134" i="43"/>
  <c r="K131" i="43"/>
  <c r="K130" i="43"/>
  <c r="K129" i="43"/>
  <c r="K128" i="43"/>
  <c r="G134" i="43"/>
  <c r="G131" i="43"/>
  <c r="G130" i="43"/>
  <c r="G129" i="43"/>
  <c r="G128" i="43"/>
  <c r="E134" i="43"/>
  <c r="E131" i="43"/>
  <c r="E130" i="43"/>
  <c r="E129" i="43"/>
  <c r="E128" i="43"/>
  <c r="C134" i="43"/>
  <c r="B134" i="43"/>
  <c r="C131" i="43"/>
  <c r="C130" i="43"/>
  <c r="B130" i="43"/>
  <c r="C129" i="43"/>
  <c r="B129" i="43"/>
  <c r="C128" i="43"/>
  <c r="B128" i="43"/>
  <c r="O27" i="7"/>
  <c r="M27" i="7"/>
  <c r="K27" i="7"/>
  <c r="G27" i="7"/>
  <c r="E27" i="7"/>
  <c r="B27" i="7"/>
  <c r="Q26" i="7"/>
  <c r="P26" i="7"/>
  <c r="P242" i="33" s="1"/>
  <c r="N26" i="7"/>
  <c r="N242" i="33" s="1"/>
  <c r="L26" i="7"/>
  <c r="L242" i="33" s="1"/>
  <c r="I26" i="7"/>
  <c r="H26" i="7"/>
  <c r="H242" i="33" s="1"/>
  <c r="F242" i="33"/>
  <c r="D242" i="33"/>
  <c r="Q239" i="33"/>
  <c r="P239" i="33"/>
  <c r="N239" i="33"/>
  <c r="L239" i="33"/>
  <c r="J239" i="33"/>
  <c r="H239" i="33"/>
  <c r="F239" i="33"/>
  <c r="D239" i="33"/>
  <c r="Q22" i="7"/>
  <c r="R22" i="7" s="1"/>
  <c r="R238" i="33" s="1"/>
  <c r="P22" i="7"/>
  <c r="P238" i="33" s="1"/>
  <c r="N22" i="7"/>
  <c r="N238" i="33" s="1"/>
  <c r="L22" i="7"/>
  <c r="L238" i="33" s="1"/>
  <c r="I22" i="7"/>
  <c r="J22" i="7" s="1"/>
  <c r="J238" i="33" s="1"/>
  <c r="H22" i="7"/>
  <c r="H238" i="33" s="1"/>
  <c r="F238" i="33"/>
  <c r="D238" i="33"/>
  <c r="Q21" i="7"/>
  <c r="R21" i="7" s="1"/>
  <c r="R237" i="33" s="1"/>
  <c r="P21" i="7"/>
  <c r="P237" i="33" s="1"/>
  <c r="N21" i="7"/>
  <c r="N237" i="33" s="1"/>
  <c r="L21" i="7"/>
  <c r="L237" i="33" s="1"/>
  <c r="I21" i="7"/>
  <c r="J21" i="7" s="1"/>
  <c r="J237" i="33" s="1"/>
  <c r="H21" i="7"/>
  <c r="H237" i="33" s="1"/>
  <c r="F237" i="33"/>
  <c r="D237" i="33"/>
  <c r="Q20" i="7"/>
  <c r="R20" i="7" s="1"/>
  <c r="R236" i="33" s="1"/>
  <c r="P20" i="7"/>
  <c r="P236" i="33" s="1"/>
  <c r="N20" i="7"/>
  <c r="N236" i="33" s="1"/>
  <c r="L20" i="7"/>
  <c r="L236" i="33" s="1"/>
  <c r="I20" i="7"/>
  <c r="J20" i="7" s="1"/>
  <c r="J236" i="33" s="1"/>
  <c r="H20" i="7"/>
  <c r="H236" i="33" s="1"/>
  <c r="F236" i="33"/>
  <c r="D236" i="33"/>
  <c r="B122" i="43"/>
  <c r="C122" i="43"/>
  <c r="E122" i="43"/>
  <c r="F122" i="43" s="1"/>
  <c r="G122" i="43"/>
  <c r="K122" i="43"/>
  <c r="M122" i="43"/>
  <c r="O122" i="43"/>
  <c r="B123" i="43"/>
  <c r="C123" i="43"/>
  <c r="E123" i="43"/>
  <c r="F123" i="43" s="1"/>
  <c r="G123" i="43"/>
  <c r="K123" i="43"/>
  <c r="L123" i="43" s="1"/>
  <c r="M123" i="43"/>
  <c r="O123" i="43"/>
  <c r="P123" i="43" s="1"/>
  <c r="F14" i="7"/>
  <c r="H14" i="7"/>
  <c r="J14" i="7"/>
  <c r="L14" i="7"/>
  <c r="N14" i="7"/>
  <c r="P14" i="7"/>
  <c r="Q14" i="7"/>
  <c r="R14" i="7" s="1"/>
  <c r="F13" i="7"/>
  <c r="H13" i="7"/>
  <c r="J13" i="7"/>
  <c r="L13" i="7"/>
  <c r="N13" i="7"/>
  <c r="P13" i="7"/>
  <c r="Q13" i="7"/>
  <c r="R13" i="7" s="1"/>
  <c r="G16" i="19"/>
  <c r="B72" i="33"/>
  <c r="AH72" i="33" s="1"/>
  <c r="C72" i="33"/>
  <c r="E72" i="33"/>
  <c r="G72" i="33"/>
  <c r="K72" i="33"/>
  <c r="L72" i="33" s="1"/>
  <c r="M72" i="33"/>
  <c r="O72" i="33"/>
  <c r="P72" i="33" s="1"/>
  <c r="I96" i="33" l="1"/>
  <c r="AB122" i="43"/>
  <c r="AF122" i="43"/>
  <c r="AD122" i="43"/>
  <c r="AH122" i="43"/>
  <c r="AF134" i="43"/>
  <c r="AD134" i="43"/>
  <c r="AB134" i="43"/>
  <c r="AH134" i="43"/>
  <c r="AD123" i="43"/>
  <c r="AB123" i="43"/>
  <c r="AF123" i="43"/>
  <c r="AH123" i="43"/>
  <c r="AF128" i="43"/>
  <c r="AD128" i="43"/>
  <c r="AB128" i="43"/>
  <c r="AH128" i="43"/>
  <c r="AF129" i="43"/>
  <c r="AD129" i="43"/>
  <c r="AB129" i="43"/>
  <c r="AH129" i="43"/>
  <c r="AB130" i="43"/>
  <c r="AF130" i="43"/>
  <c r="AD130" i="43"/>
  <c r="AH130" i="43"/>
  <c r="AF72" i="33"/>
  <c r="AB72" i="33"/>
  <c r="AD72" i="33"/>
  <c r="AF96" i="33"/>
  <c r="AB96" i="33"/>
  <c r="AD96" i="33"/>
  <c r="AB94" i="33"/>
  <c r="AD94" i="33"/>
  <c r="AF94" i="33"/>
  <c r="AD95" i="33"/>
  <c r="AF95" i="33"/>
  <c r="AB95" i="33"/>
  <c r="AB29" i="32"/>
  <c r="AF29" i="32"/>
  <c r="AD29" i="32"/>
  <c r="AH29" i="32"/>
  <c r="AB20" i="32"/>
  <c r="AD20" i="32"/>
  <c r="AF20" i="32"/>
  <c r="AH20" i="32"/>
  <c r="AD8" i="44"/>
  <c r="AF8" i="44"/>
  <c r="AB8" i="44"/>
  <c r="AH8" i="44"/>
  <c r="B222" i="33"/>
  <c r="B272" i="33" s="1"/>
  <c r="V20" i="32"/>
  <c r="T20" i="32"/>
  <c r="X20" i="32"/>
  <c r="Z20" i="32"/>
  <c r="B280" i="43"/>
  <c r="B31" i="43" s="1"/>
  <c r="X8" i="44"/>
  <c r="X280" i="43" s="1"/>
  <c r="X31" i="43" s="1"/>
  <c r="V8" i="44"/>
  <c r="V280" i="43" s="1"/>
  <c r="V31" i="43" s="1"/>
  <c r="T8" i="44"/>
  <c r="T280" i="43" s="1"/>
  <c r="T31" i="43" s="1"/>
  <c r="Z8" i="44"/>
  <c r="Z280" i="43" s="1"/>
  <c r="Z31" i="43" s="1"/>
  <c r="T123" i="43"/>
  <c r="X123" i="43"/>
  <c r="V123" i="43"/>
  <c r="Z123" i="43"/>
  <c r="T128" i="43"/>
  <c r="X128" i="43"/>
  <c r="V128" i="43"/>
  <c r="Z128" i="43"/>
  <c r="T129" i="43"/>
  <c r="X129" i="43"/>
  <c r="V129" i="43"/>
  <c r="Z129" i="43"/>
  <c r="Z130" i="43"/>
  <c r="X130" i="43"/>
  <c r="T130" i="43"/>
  <c r="V130" i="43"/>
  <c r="B231" i="33"/>
  <c r="B273" i="33" s="1"/>
  <c r="H273" i="33" s="1"/>
  <c r="V29" i="32"/>
  <c r="Z29" i="32"/>
  <c r="X29" i="32"/>
  <c r="T29" i="32"/>
  <c r="X122" i="43"/>
  <c r="V122" i="43"/>
  <c r="T122" i="43"/>
  <c r="Z122" i="43"/>
  <c r="X134" i="43"/>
  <c r="V134" i="43"/>
  <c r="T134" i="43"/>
  <c r="Z134" i="43"/>
  <c r="Z72" i="33"/>
  <c r="V72" i="33"/>
  <c r="X72" i="33"/>
  <c r="T72" i="33"/>
  <c r="X94" i="33"/>
  <c r="Z94" i="33"/>
  <c r="V94" i="33"/>
  <c r="T94" i="33"/>
  <c r="X95" i="33"/>
  <c r="T95" i="33"/>
  <c r="V95" i="33"/>
  <c r="Z95" i="33"/>
  <c r="X96" i="33"/>
  <c r="Z96" i="33"/>
  <c r="V96" i="33"/>
  <c r="T96" i="33"/>
  <c r="O135" i="43"/>
  <c r="F72" i="33"/>
  <c r="X27" i="7"/>
  <c r="V27" i="7"/>
  <c r="T27" i="7"/>
  <c r="AH27" i="7"/>
  <c r="Z27" i="7"/>
  <c r="AD27" i="7"/>
  <c r="AF27" i="7"/>
  <c r="AB27" i="7"/>
  <c r="D95" i="33"/>
  <c r="AI95" i="33"/>
  <c r="AI238" i="33"/>
  <c r="AI236" i="33"/>
  <c r="AI72" i="33"/>
  <c r="AI239" i="33"/>
  <c r="AI237" i="33"/>
  <c r="AI253" i="33"/>
  <c r="P128" i="43"/>
  <c r="N129" i="43"/>
  <c r="P130" i="43"/>
  <c r="N131" i="43"/>
  <c r="F134" i="43"/>
  <c r="I129" i="43"/>
  <c r="J129" i="43" s="1"/>
  <c r="D130" i="43"/>
  <c r="I131" i="43"/>
  <c r="J131" i="43" s="1"/>
  <c r="H128" i="43"/>
  <c r="N130" i="43"/>
  <c r="I130" i="43"/>
  <c r="J130" i="43" s="1"/>
  <c r="Q128" i="43"/>
  <c r="R128" i="43" s="1"/>
  <c r="P134" i="43"/>
  <c r="C273" i="33"/>
  <c r="P129" i="43"/>
  <c r="D131" i="43"/>
  <c r="P131" i="43"/>
  <c r="AI230" i="33"/>
  <c r="AI229" i="33"/>
  <c r="AI228" i="33"/>
  <c r="AI227" i="33"/>
  <c r="AI226" i="33"/>
  <c r="AI225" i="33"/>
  <c r="AI224" i="33"/>
  <c r="AI223" i="33"/>
  <c r="C272" i="33"/>
  <c r="AI221" i="33"/>
  <c r="AI220" i="33"/>
  <c r="AI219" i="33"/>
  <c r="B135" i="43"/>
  <c r="H129" i="43"/>
  <c r="H131" i="43"/>
  <c r="Q130" i="43"/>
  <c r="R130" i="43" s="1"/>
  <c r="Q134" i="43"/>
  <c r="R134" i="43" s="1"/>
  <c r="Q129" i="43"/>
  <c r="R129" i="43" s="1"/>
  <c r="Q131" i="43"/>
  <c r="R131" i="43" s="1"/>
  <c r="F8" i="44"/>
  <c r="F280" i="43" s="1"/>
  <c r="F31" i="43" s="1"/>
  <c r="I122" i="43"/>
  <c r="J122" i="43" s="1"/>
  <c r="D128" i="43"/>
  <c r="N128" i="43"/>
  <c r="L129" i="43"/>
  <c r="H130" i="43"/>
  <c r="L130" i="43"/>
  <c r="L131" i="43"/>
  <c r="L134" i="43"/>
  <c r="D8" i="44"/>
  <c r="D280" i="43" s="1"/>
  <c r="D31" i="43" s="1"/>
  <c r="H8" i="44"/>
  <c r="H280" i="43" s="1"/>
  <c r="H31" i="43" s="1"/>
  <c r="F128" i="43"/>
  <c r="L128" i="43"/>
  <c r="F129" i="43"/>
  <c r="F130" i="43"/>
  <c r="F131" i="43"/>
  <c r="N134" i="43"/>
  <c r="J96" i="33"/>
  <c r="D134" i="43"/>
  <c r="H134" i="43"/>
  <c r="D129" i="43"/>
  <c r="I134" i="43"/>
  <c r="J134" i="43" s="1"/>
  <c r="G262" i="43"/>
  <c r="G38" i="43" s="1"/>
  <c r="L261" i="43"/>
  <c r="H261" i="43"/>
  <c r="Q8" i="44"/>
  <c r="R8" i="44" s="1"/>
  <c r="R280" i="43" s="1"/>
  <c r="R31" i="43" s="1"/>
  <c r="P8" i="44"/>
  <c r="P280" i="43" s="1"/>
  <c r="P31" i="43" s="1"/>
  <c r="E280" i="43"/>
  <c r="E31" i="43" s="1"/>
  <c r="N72" i="33"/>
  <c r="D72" i="33"/>
  <c r="N123" i="43"/>
  <c r="H123" i="43"/>
  <c r="D123" i="43"/>
  <c r="P122" i="43"/>
  <c r="L122" i="43"/>
  <c r="H122" i="43"/>
  <c r="K262" i="43"/>
  <c r="K38" i="43" s="1"/>
  <c r="N259" i="43"/>
  <c r="L259" i="43"/>
  <c r="H259" i="43"/>
  <c r="L256" i="43"/>
  <c r="H256" i="43"/>
  <c r="L255" i="43"/>
  <c r="H255" i="43"/>
  <c r="L254" i="43"/>
  <c r="H254" i="43"/>
  <c r="G280" i="43"/>
  <c r="G31" i="43" s="1"/>
  <c r="L226" i="33"/>
  <c r="H226" i="33"/>
  <c r="F261" i="43"/>
  <c r="F259" i="43"/>
  <c r="F225" i="33"/>
  <c r="J255" i="43"/>
  <c r="F224" i="33"/>
  <c r="E231" i="33"/>
  <c r="E273" i="33" s="1"/>
  <c r="F223" i="33"/>
  <c r="I261" i="43"/>
  <c r="I230" i="33"/>
  <c r="J261" i="43"/>
  <c r="D261" i="43"/>
  <c r="I260" i="43"/>
  <c r="J27" i="32"/>
  <c r="J229" i="33" s="1"/>
  <c r="I259" i="43"/>
  <c r="I228" i="33"/>
  <c r="J259" i="43"/>
  <c r="D259" i="43"/>
  <c r="I258" i="43"/>
  <c r="I227" i="33"/>
  <c r="J256" i="43"/>
  <c r="D256" i="43"/>
  <c r="I256" i="43"/>
  <c r="I225" i="33"/>
  <c r="D255" i="43"/>
  <c r="I255" i="43"/>
  <c r="I224" i="33"/>
  <c r="J254" i="43"/>
  <c r="D254" i="43"/>
  <c r="I223" i="33"/>
  <c r="I254" i="43"/>
  <c r="I237" i="33"/>
  <c r="I29" i="32"/>
  <c r="I226" i="33"/>
  <c r="D226" i="33"/>
  <c r="C262" i="43"/>
  <c r="C38" i="43" s="1"/>
  <c r="I257" i="43"/>
  <c r="J26" i="7"/>
  <c r="J242" i="33" s="1"/>
  <c r="I242" i="33"/>
  <c r="I239" i="33"/>
  <c r="I238" i="33"/>
  <c r="I236" i="33"/>
  <c r="C280" i="43"/>
  <c r="C31" i="43" s="1"/>
  <c r="I279" i="43"/>
  <c r="I253" i="33"/>
  <c r="Q260" i="43"/>
  <c r="P255" i="43"/>
  <c r="Q229" i="33"/>
  <c r="Q258" i="43"/>
  <c r="Q227" i="33"/>
  <c r="R255" i="43"/>
  <c r="N255" i="43"/>
  <c r="Q255" i="43"/>
  <c r="Q224" i="33"/>
  <c r="G253" i="43"/>
  <c r="G37" i="43" s="1"/>
  <c r="C253" i="43"/>
  <c r="C37" i="43" s="1"/>
  <c r="I244" i="43"/>
  <c r="I242" i="43"/>
  <c r="I214" i="33"/>
  <c r="I212" i="33"/>
  <c r="C30" i="32"/>
  <c r="C232" i="33" s="1"/>
  <c r="I251" i="43"/>
  <c r="I241" i="43"/>
  <c r="I221" i="33"/>
  <c r="I211" i="33"/>
  <c r="I72" i="33"/>
  <c r="J72" i="33" s="1"/>
  <c r="Q259" i="43"/>
  <c r="Q228" i="33"/>
  <c r="R259" i="43"/>
  <c r="P259" i="43"/>
  <c r="P254" i="43"/>
  <c r="P261" i="43"/>
  <c r="P256" i="43"/>
  <c r="O231" i="33"/>
  <c r="M273" i="33" s="1"/>
  <c r="P226" i="33"/>
  <c r="R24" i="32"/>
  <c r="Q257" i="43"/>
  <c r="R10" i="32"/>
  <c r="R212" i="33" s="1"/>
  <c r="O280" i="43"/>
  <c r="O31" i="43" s="1"/>
  <c r="R26" i="7"/>
  <c r="R242" i="33" s="1"/>
  <c r="Q242" i="33"/>
  <c r="B243" i="33"/>
  <c r="AH243" i="33" s="1"/>
  <c r="F96" i="33"/>
  <c r="H96" i="33"/>
  <c r="O243" i="33"/>
  <c r="K243" i="33"/>
  <c r="L243" i="33" s="1"/>
  <c r="G243" i="33"/>
  <c r="C243" i="33"/>
  <c r="R260" i="43"/>
  <c r="P260" i="43"/>
  <c r="N260" i="43"/>
  <c r="L260" i="43"/>
  <c r="H260" i="43"/>
  <c r="F260" i="43"/>
  <c r="D260" i="43"/>
  <c r="R258" i="43"/>
  <c r="P258" i="43"/>
  <c r="N258" i="43"/>
  <c r="L258" i="43"/>
  <c r="J258" i="43"/>
  <c r="H258" i="43"/>
  <c r="F258" i="43"/>
  <c r="D258" i="43"/>
  <c r="B262" i="43"/>
  <c r="B38" i="43" s="1"/>
  <c r="N226" i="33"/>
  <c r="J226" i="33"/>
  <c r="F226" i="33"/>
  <c r="P251" i="43"/>
  <c r="J251" i="43"/>
  <c r="H251" i="43"/>
  <c r="F251" i="43"/>
  <c r="D251" i="43"/>
  <c r="D20" i="32"/>
  <c r="D222" i="33" s="1"/>
  <c r="P244" i="43"/>
  <c r="J244" i="43"/>
  <c r="H244" i="43"/>
  <c r="F244" i="43"/>
  <c r="D244" i="43"/>
  <c r="L20" i="32"/>
  <c r="L222" i="33" s="1"/>
  <c r="P242" i="43"/>
  <c r="J242" i="43"/>
  <c r="H242" i="43"/>
  <c r="F242" i="43"/>
  <c r="D242" i="43"/>
  <c r="P241" i="43"/>
  <c r="J241" i="43"/>
  <c r="H241" i="43"/>
  <c r="F241" i="43"/>
  <c r="D241" i="43"/>
  <c r="L96" i="33"/>
  <c r="N96" i="33"/>
  <c r="P96" i="33"/>
  <c r="M243" i="33"/>
  <c r="E243" i="33"/>
  <c r="I273" i="33"/>
  <c r="R261" i="43"/>
  <c r="N261" i="43"/>
  <c r="Q261" i="43"/>
  <c r="Q230" i="33"/>
  <c r="R256" i="43"/>
  <c r="N256" i="43"/>
  <c r="Q225" i="33"/>
  <c r="Q256" i="43"/>
  <c r="R254" i="43"/>
  <c r="N254" i="43"/>
  <c r="Q29" i="32"/>
  <c r="M262" i="43"/>
  <c r="M38" i="43" s="1"/>
  <c r="Q254" i="43"/>
  <c r="Q223" i="33"/>
  <c r="M135" i="43"/>
  <c r="O30" i="32"/>
  <c r="E222" i="33"/>
  <c r="E272" i="33" s="1"/>
  <c r="H20" i="32"/>
  <c r="H222" i="33" s="1"/>
  <c r="P20" i="32"/>
  <c r="P222" i="33" s="1"/>
  <c r="G30" i="32"/>
  <c r="E30" i="32"/>
  <c r="O253" i="43"/>
  <c r="O37" i="43" s="1"/>
  <c r="N251" i="43"/>
  <c r="N244" i="43"/>
  <c r="N242" i="43"/>
  <c r="N241" i="43"/>
  <c r="M30" i="32"/>
  <c r="M253" i="43"/>
  <c r="M37" i="43" s="1"/>
  <c r="N8" i="44"/>
  <c r="N280" i="43" s="1"/>
  <c r="N31" i="43" s="1"/>
  <c r="Q27" i="7"/>
  <c r="R27" i="7" s="1"/>
  <c r="R239" i="33"/>
  <c r="E135" i="43"/>
  <c r="K135" i="43"/>
  <c r="Q123" i="43"/>
  <c r="R123" i="43" s="1"/>
  <c r="R59" i="32"/>
  <c r="R253" i="33" s="1"/>
  <c r="Q251" i="43"/>
  <c r="R221" i="33"/>
  <c r="L221" i="33"/>
  <c r="Q221" i="33"/>
  <c r="B30" i="32"/>
  <c r="B253" i="43"/>
  <c r="B37" i="43" s="1"/>
  <c r="R12" i="32"/>
  <c r="L244" i="43"/>
  <c r="Q214" i="33"/>
  <c r="L242" i="43"/>
  <c r="Q212" i="33"/>
  <c r="R241" i="43"/>
  <c r="L241" i="43"/>
  <c r="Q241" i="43"/>
  <c r="Q211" i="33"/>
  <c r="K30" i="32"/>
  <c r="K253" i="43"/>
  <c r="K37" i="43" s="1"/>
  <c r="K280" i="43"/>
  <c r="K31" i="43" s="1"/>
  <c r="Q279" i="43"/>
  <c r="L8" i="44"/>
  <c r="L280" i="43" s="1"/>
  <c r="L31" i="43" s="1"/>
  <c r="Q238" i="33"/>
  <c r="Q237" i="33"/>
  <c r="Q236" i="33"/>
  <c r="F95" i="33"/>
  <c r="H95" i="33"/>
  <c r="L95" i="33"/>
  <c r="N95" i="33"/>
  <c r="P95" i="33"/>
  <c r="Q96" i="33"/>
  <c r="R96" i="33" s="1"/>
  <c r="D96" i="33"/>
  <c r="Q95" i="33"/>
  <c r="R95" i="33" s="1"/>
  <c r="I95" i="33"/>
  <c r="J95" i="33" s="1"/>
  <c r="Q72" i="33"/>
  <c r="R72" i="33" s="1"/>
  <c r="D122" i="43"/>
  <c r="I128" i="43"/>
  <c r="J128" i="43" s="1"/>
  <c r="I8" i="44"/>
  <c r="G135" i="43"/>
  <c r="H29" i="32"/>
  <c r="N29" i="32"/>
  <c r="D29" i="32"/>
  <c r="L29" i="32"/>
  <c r="P29" i="32"/>
  <c r="F29" i="32"/>
  <c r="F20" i="32"/>
  <c r="N20" i="32"/>
  <c r="C135" i="43"/>
  <c r="I123" i="43"/>
  <c r="J123" i="43" s="1"/>
  <c r="N122" i="43"/>
  <c r="P27" i="7"/>
  <c r="I27" i="7"/>
  <c r="J27" i="7" s="1"/>
  <c r="H27" i="7"/>
  <c r="N27" i="7"/>
  <c r="L27" i="7"/>
  <c r="Q122" i="43"/>
  <c r="R122" i="43" s="1"/>
  <c r="H72" i="33"/>
  <c r="AH222" i="33" l="1"/>
  <c r="AH253" i="43"/>
  <c r="AH37" i="43" s="1"/>
  <c r="AD222" i="33"/>
  <c r="AD253" i="43"/>
  <c r="AD37" i="43" s="1"/>
  <c r="AH231" i="33"/>
  <c r="AH262" i="43"/>
  <c r="AH38" i="43" s="1"/>
  <c r="AF231" i="33"/>
  <c r="AF262" i="43"/>
  <c r="AF38" i="43" s="1"/>
  <c r="AF222" i="33"/>
  <c r="AF253" i="43"/>
  <c r="AF37" i="43" s="1"/>
  <c r="AB222" i="33"/>
  <c r="AB253" i="43"/>
  <c r="AB37" i="43" s="1"/>
  <c r="AD231" i="33"/>
  <c r="AD262" i="43"/>
  <c r="AD38" i="43" s="1"/>
  <c r="AB231" i="33"/>
  <c r="AB262" i="43"/>
  <c r="AB38" i="43" s="1"/>
  <c r="AD135" i="43"/>
  <c r="AB135" i="43"/>
  <c r="AF135" i="43"/>
  <c r="AH135" i="43"/>
  <c r="AD243" i="33"/>
  <c r="AB243" i="33"/>
  <c r="AF243" i="33"/>
  <c r="J273" i="33"/>
  <c r="D273" i="33"/>
  <c r="AB30" i="32"/>
  <c r="AD30" i="32"/>
  <c r="AF30" i="32"/>
  <c r="AH30" i="32"/>
  <c r="X30" i="32"/>
  <c r="V30" i="32"/>
  <c r="T30" i="32"/>
  <c r="Z30" i="32"/>
  <c r="T231" i="33"/>
  <c r="T262" i="43"/>
  <c r="T38" i="43" s="1"/>
  <c r="Z231" i="33"/>
  <c r="Z262" i="43"/>
  <c r="Z38" i="43" s="1"/>
  <c r="Z222" i="33"/>
  <c r="Z253" i="43"/>
  <c r="Z37" i="43" s="1"/>
  <c r="T222" i="33"/>
  <c r="T253" i="43"/>
  <c r="T37" i="43" s="1"/>
  <c r="N273" i="33"/>
  <c r="V135" i="43"/>
  <c r="T135" i="43"/>
  <c r="X135" i="43"/>
  <c r="Z135" i="43"/>
  <c r="X231" i="33"/>
  <c r="X262" i="43"/>
  <c r="X38" i="43" s="1"/>
  <c r="V231" i="33"/>
  <c r="V262" i="43"/>
  <c r="V38" i="43" s="1"/>
  <c r="X222" i="33"/>
  <c r="X253" i="43"/>
  <c r="X37" i="43" s="1"/>
  <c r="V222" i="33"/>
  <c r="V253" i="43"/>
  <c r="V37" i="43" s="1"/>
  <c r="X243" i="33"/>
  <c r="T243" i="33"/>
  <c r="V243" i="33"/>
  <c r="Z243" i="33"/>
  <c r="P135" i="43"/>
  <c r="Q280" i="43"/>
  <c r="Q31" i="43" s="1"/>
  <c r="R242" i="43"/>
  <c r="J260" i="43"/>
  <c r="L273" i="33"/>
  <c r="H243" i="33"/>
  <c r="P243" i="33"/>
  <c r="F273" i="33"/>
  <c r="O272" i="33"/>
  <c r="P272" i="33" s="1"/>
  <c r="C263" i="43"/>
  <c r="F243" i="33"/>
  <c r="D243" i="33"/>
  <c r="AI243" i="33"/>
  <c r="H135" i="43"/>
  <c r="F135" i="43"/>
  <c r="N135" i="43"/>
  <c r="L135" i="43"/>
  <c r="O273" i="33"/>
  <c r="P273" i="33" s="1"/>
  <c r="P253" i="43"/>
  <c r="P37" i="43" s="1"/>
  <c r="Q135" i="43"/>
  <c r="R135" i="43" s="1"/>
  <c r="AI222" i="33"/>
  <c r="AI231" i="33"/>
  <c r="L253" i="43"/>
  <c r="L37" i="43" s="1"/>
  <c r="H253" i="43"/>
  <c r="H37" i="43" s="1"/>
  <c r="I243" i="33"/>
  <c r="J243" i="33" s="1"/>
  <c r="I231" i="33"/>
  <c r="I262" i="43"/>
  <c r="I38" i="43" s="1"/>
  <c r="D253" i="43"/>
  <c r="D37" i="43" s="1"/>
  <c r="I280" i="43"/>
  <c r="I31" i="43" s="1"/>
  <c r="J8" i="44"/>
  <c r="J280" i="43" s="1"/>
  <c r="J31" i="43" s="1"/>
  <c r="Q243" i="33"/>
  <c r="R243" i="33" s="1"/>
  <c r="R257" i="43"/>
  <c r="R226" i="33"/>
  <c r="F231" i="33"/>
  <c r="F262" i="43"/>
  <c r="F38" i="43" s="1"/>
  <c r="L231" i="33"/>
  <c r="L262" i="43"/>
  <c r="L38" i="43" s="1"/>
  <c r="P231" i="33"/>
  <c r="P262" i="43"/>
  <c r="P38" i="43" s="1"/>
  <c r="D231" i="33"/>
  <c r="D262" i="43"/>
  <c r="D38" i="43" s="1"/>
  <c r="H231" i="33"/>
  <c r="H262" i="43"/>
  <c r="H38" i="43" s="1"/>
  <c r="Q231" i="33"/>
  <c r="Q262" i="43"/>
  <c r="Q38" i="43" s="1"/>
  <c r="N231" i="33"/>
  <c r="N262" i="43"/>
  <c r="N38" i="43" s="1"/>
  <c r="E232" i="33"/>
  <c r="E263" i="43"/>
  <c r="O232" i="33"/>
  <c r="O263" i="43"/>
  <c r="G232" i="33"/>
  <c r="G263" i="43"/>
  <c r="M232" i="33"/>
  <c r="M263" i="43"/>
  <c r="N243" i="33"/>
  <c r="F222" i="33"/>
  <c r="F253" i="43"/>
  <c r="F37" i="43" s="1"/>
  <c r="B232" i="33"/>
  <c r="B263" i="43"/>
  <c r="N222" i="33"/>
  <c r="N253" i="43"/>
  <c r="N37" i="43" s="1"/>
  <c r="R214" i="33"/>
  <c r="R244" i="43"/>
  <c r="K232" i="33"/>
  <c r="K263" i="43"/>
  <c r="D135" i="43"/>
  <c r="I135" i="43"/>
  <c r="AF232" i="33" l="1"/>
  <c r="AF263" i="43"/>
  <c r="AB232" i="33"/>
  <c r="AB263" i="43"/>
  <c r="AH232" i="33"/>
  <c r="AH263" i="43"/>
  <c r="AD232" i="33"/>
  <c r="AD263" i="43"/>
  <c r="T263" i="43"/>
  <c r="T232" i="33"/>
  <c r="X263" i="43"/>
  <c r="X232" i="33"/>
  <c r="Z263" i="43"/>
  <c r="Z232" i="33"/>
  <c r="V263" i="43"/>
  <c r="V232" i="33"/>
  <c r="AI232" i="33"/>
  <c r="J135" i="43"/>
  <c r="L15" i="19"/>
  <c r="N15" i="19"/>
  <c r="P15" i="19"/>
  <c r="Q15" i="19"/>
  <c r="R15" i="19" s="1"/>
  <c r="F20" i="25"/>
  <c r="H20" i="25"/>
  <c r="I20" i="25"/>
  <c r="J20" i="25" s="1"/>
  <c r="D20" i="25"/>
  <c r="L20" i="25"/>
  <c r="N20" i="25"/>
  <c r="P20" i="25"/>
  <c r="L36" i="32"/>
  <c r="B26" i="40" l="1"/>
  <c r="Q25" i="40"/>
  <c r="Q7" i="40" s="1"/>
  <c r="O25" i="40"/>
  <c r="O7" i="40" s="1"/>
  <c r="M25" i="40"/>
  <c r="I25" i="40"/>
  <c r="I7" i="40" s="1"/>
  <c r="G25" i="40"/>
  <c r="G7" i="40" s="1"/>
  <c r="E25" i="40"/>
  <c r="C25" i="40"/>
  <c r="D25" i="40" s="1"/>
  <c r="Q10" i="38"/>
  <c r="O10" i="38"/>
  <c r="M10" i="38"/>
  <c r="I10" i="38"/>
  <c r="G10" i="38"/>
  <c r="E10" i="38"/>
  <c r="C10" i="38"/>
  <c r="D10" i="38" s="1"/>
  <c r="O10" i="36"/>
  <c r="M10" i="36"/>
  <c r="K10" i="36"/>
  <c r="G10" i="36"/>
  <c r="E10" i="36"/>
  <c r="C10" i="36"/>
  <c r="B10" i="36"/>
  <c r="L5" i="41"/>
  <c r="K5" i="41"/>
  <c r="L40" i="40"/>
  <c r="K40" i="40"/>
  <c r="L5" i="40"/>
  <c r="K5" i="40"/>
  <c r="L184" i="39"/>
  <c r="K184" i="39"/>
  <c r="L25" i="39"/>
  <c r="K25" i="39"/>
  <c r="L20" i="39"/>
  <c r="K20" i="39"/>
  <c r="L5" i="39"/>
  <c r="K5" i="39"/>
  <c r="L303" i="38"/>
  <c r="K303" i="38"/>
  <c r="L297" i="38"/>
  <c r="K297" i="38"/>
  <c r="L291" i="38"/>
  <c r="K291" i="38"/>
  <c r="L282" i="38"/>
  <c r="K282" i="38"/>
  <c r="L266" i="38"/>
  <c r="K266" i="38"/>
  <c r="L252" i="38"/>
  <c r="K252" i="38"/>
  <c r="L241" i="38"/>
  <c r="K241" i="38"/>
  <c r="L229" i="38"/>
  <c r="K229" i="38"/>
  <c r="L218" i="38"/>
  <c r="K218" i="38"/>
  <c r="L209" i="38"/>
  <c r="K209" i="38"/>
  <c r="L195" i="38"/>
  <c r="K195" i="38"/>
  <c r="L178" i="38"/>
  <c r="K178" i="38"/>
  <c r="L167" i="38"/>
  <c r="K167" i="38"/>
  <c r="L155" i="38"/>
  <c r="K155" i="38"/>
  <c r="L143" i="38"/>
  <c r="K143" i="38"/>
  <c r="L133" i="38"/>
  <c r="K133" i="38"/>
  <c r="L119" i="38"/>
  <c r="K119" i="38"/>
  <c r="L104" i="38"/>
  <c r="K104" i="38"/>
  <c r="L89" i="38"/>
  <c r="K89" i="38"/>
  <c r="L77" i="38"/>
  <c r="K77" i="38"/>
  <c r="L63" i="38"/>
  <c r="K63" i="38"/>
  <c r="L49" i="38"/>
  <c r="K49" i="38"/>
  <c r="L38" i="38"/>
  <c r="K38" i="38"/>
  <c r="L22" i="38"/>
  <c r="K22" i="38"/>
  <c r="J94" i="36"/>
  <c r="I94" i="36"/>
  <c r="J80" i="36"/>
  <c r="I80" i="36"/>
  <c r="J75" i="36"/>
  <c r="I75" i="36"/>
  <c r="J64" i="36"/>
  <c r="I64" i="36"/>
  <c r="J59" i="36"/>
  <c r="I59" i="36"/>
  <c r="J53" i="36"/>
  <c r="I53" i="36"/>
  <c r="I49" i="36"/>
  <c r="J49" i="36" s="1"/>
  <c r="I48" i="36"/>
  <c r="J48" i="36" s="1"/>
  <c r="I47" i="36"/>
  <c r="J47" i="36" s="1"/>
  <c r="J45" i="36"/>
  <c r="I45" i="36"/>
  <c r="J33" i="36"/>
  <c r="I33" i="36"/>
  <c r="J18" i="36"/>
  <c r="I18" i="36"/>
  <c r="J5" i="36"/>
  <c r="I5" i="36"/>
  <c r="S25" i="40" l="1"/>
  <c r="S10" i="38"/>
  <c r="T10" i="38" s="1"/>
  <c r="K25" i="40"/>
  <c r="K10" i="38"/>
  <c r="L10" i="38" s="1"/>
  <c r="C7" i="40"/>
  <c r="D7" i="40" s="1"/>
  <c r="P7" i="40" s="1"/>
  <c r="E7" i="40"/>
  <c r="M7" i="40"/>
  <c r="H25" i="40"/>
  <c r="T25" i="40"/>
  <c r="R25" i="40"/>
  <c r="L25" i="40"/>
  <c r="J25" i="40"/>
  <c r="P25" i="40"/>
  <c r="F25" i="40"/>
  <c r="N25" i="40"/>
  <c r="H10" i="38"/>
  <c r="R10" i="38"/>
  <c r="J10" i="38"/>
  <c r="P10" i="38"/>
  <c r="F10" i="38"/>
  <c r="N10" i="38"/>
  <c r="Q115" i="42"/>
  <c r="Q114" i="42"/>
  <c r="Q113" i="42"/>
  <c r="I115" i="42"/>
  <c r="I114" i="42"/>
  <c r="I113" i="42"/>
  <c r="I98" i="42"/>
  <c r="B45" i="43"/>
  <c r="C45" i="43"/>
  <c r="E45" i="43"/>
  <c r="F45" i="43" s="1"/>
  <c r="G45" i="43"/>
  <c r="K45" i="43"/>
  <c r="L45" i="43" s="1"/>
  <c r="M45" i="43"/>
  <c r="O45" i="43"/>
  <c r="P45" i="43" s="1"/>
  <c r="B46" i="43"/>
  <c r="C46" i="43"/>
  <c r="E46" i="43"/>
  <c r="F46" i="43" s="1"/>
  <c r="G46" i="43"/>
  <c r="K46" i="43"/>
  <c r="L46" i="43" s="1"/>
  <c r="M46" i="43"/>
  <c r="O46" i="43"/>
  <c r="P46" i="43" s="1"/>
  <c r="B47" i="43"/>
  <c r="C47" i="43"/>
  <c r="E47" i="43"/>
  <c r="F47" i="43" s="1"/>
  <c r="G47" i="43"/>
  <c r="K47" i="43"/>
  <c r="L47" i="43" s="1"/>
  <c r="M47" i="43"/>
  <c r="O47" i="43"/>
  <c r="P47" i="43" s="1"/>
  <c r="B48" i="43"/>
  <c r="C48" i="43"/>
  <c r="E48" i="43"/>
  <c r="F48" i="43" s="1"/>
  <c r="G48" i="43"/>
  <c r="K48" i="43"/>
  <c r="L48" i="43" s="1"/>
  <c r="M48" i="43"/>
  <c r="O48" i="43"/>
  <c r="P48" i="43" s="1"/>
  <c r="B49" i="43"/>
  <c r="C49" i="43"/>
  <c r="E49" i="43"/>
  <c r="F49" i="43" s="1"/>
  <c r="G49" i="43"/>
  <c r="K49" i="43"/>
  <c r="L49" i="43" s="1"/>
  <c r="M49" i="43"/>
  <c r="O49" i="43"/>
  <c r="P49" i="43" s="1"/>
  <c r="B50" i="43"/>
  <c r="C50" i="43"/>
  <c r="E50" i="43"/>
  <c r="F50" i="43" s="1"/>
  <c r="G50" i="43"/>
  <c r="K50" i="43"/>
  <c r="L50" i="43" s="1"/>
  <c r="M50" i="43"/>
  <c r="O50" i="43"/>
  <c r="P50" i="43" s="1"/>
  <c r="B51" i="43"/>
  <c r="C51" i="43"/>
  <c r="E51" i="43"/>
  <c r="F51" i="43" s="1"/>
  <c r="G51" i="43"/>
  <c r="K51" i="43"/>
  <c r="L51" i="43" s="1"/>
  <c r="M51" i="43"/>
  <c r="O51" i="43"/>
  <c r="P51" i="43" s="1"/>
  <c r="B52" i="43"/>
  <c r="C52" i="43"/>
  <c r="E52" i="43"/>
  <c r="F52" i="43" s="1"/>
  <c r="G52" i="43"/>
  <c r="K52" i="43"/>
  <c r="L52" i="43" s="1"/>
  <c r="M52" i="43"/>
  <c r="O52" i="43"/>
  <c r="P52" i="43" s="1"/>
  <c r="B53" i="43"/>
  <c r="C53" i="43"/>
  <c r="E53" i="43"/>
  <c r="F53" i="43" s="1"/>
  <c r="G53" i="43"/>
  <c r="K53" i="43"/>
  <c r="L53" i="43" s="1"/>
  <c r="M53" i="43"/>
  <c r="O53" i="43"/>
  <c r="P53" i="43" s="1"/>
  <c r="B58" i="43"/>
  <c r="C58" i="43"/>
  <c r="E58" i="43"/>
  <c r="F58" i="43" s="1"/>
  <c r="G58" i="43"/>
  <c r="K58" i="43"/>
  <c r="L58" i="43" s="1"/>
  <c r="M58" i="43"/>
  <c r="O58" i="43"/>
  <c r="P58" i="43" s="1"/>
  <c r="B59" i="43"/>
  <c r="C59" i="43"/>
  <c r="E59" i="43"/>
  <c r="F59" i="43" s="1"/>
  <c r="G59" i="43"/>
  <c r="K59" i="43"/>
  <c r="L59" i="43" s="1"/>
  <c r="M59" i="43"/>
  <c r="O59" i="43"/>
  <c r="P59" i="43" s="1"/>
  <c r="B60" i="43"/>
  <c r="C60" i="43"/>
  <c r="E60" i="43"/>
  <c r="F60" i="43" s="1"/>
  <c r="G60" i="43"/>
  <c r="K60" i="43"/>
  <c r="L60" i="43" s="1"/>
  <c r="M60" i="43"/>
  <c r="O60" i="43"/>
  <c r="P60" i="43" s="1"/>
  <c r="B61" i="43"/>
  <c r="C61" i="43"/>
  <c r="E61" i="43"/>
  <c r="F61" i="43" s="1"/>
  <c r="G61" i="43"/>
  <c r="K61" i="43"/>
  <c r="L61" i="43" s="1"/>
  <c r="M61" i="43"/>
  <c r="O61" i="43"/>
  <c r="P61" i="43" s="1"/>
  <c r="B62" i="43"/>
  <c r="C62" i="43"/>
  <c r="E62" i="43"/>
  <c r="F62" i="43" s="1"/>
  <c r="G62" i="43"/>
  <c r="K62" i="43"/>
  <c r="L62" i="43" s="1"/>
  <c r="M62" i="43"/>
  <c r="O62" i="43"/>
  <c r="P62" i="43" s="1"/>
  <c r="B63" i="43"/>
  <c r="C63" i="43"/>
  <c r="E63" i="43"/>
  <c r="F63" i="43" s="1"/>
  <c r="G63" i="43"/>
  <c r="K63" i="43"/>
  <c r="L63" i="43" s="1"/>
  <c r="M63" i="43"/>
  <c r="O63" i="43"/>
  <c r="P63" i="43" s="1"/>
  <c r="B64" i="43"/>
  <c r="C64" i="43"/>
  <c r="E64" i="43"/>
  <c r="F64" i="43" s="1"/>
  <c r="G64" i="43"/>
  <c r="K64" i="43"/>
  <c r="L64" i="43" s="1"/>
  <c r="M64" i="43"/>
  <c r="O64" i="43"/>
  <c r="P64" i="43" s="1"/>
  <c r="B65" i="43"/>
  <c r="C65" i="43"/>
  <c r="E65" i="43"/>
  <c r="F65" i="43" s="1"/>
  <c r="G65" i="43"/>
  <c r="K65" i="43"/>
  <c r="L65" i="43" s="1"/>
  <c r="M65" i="43"/>
  <c r="O65" i="43"/>
  <c r="P65" i="43" s="1"/>
  <c r="B66" i="43"/>
  <c r="C66" i="43"/>
  <c r="E66" i="43"/>
  <c r="F66" i="43" s="1"/>
  <c r="G66" i="43"/>
  <c r="K66" i="43"/>
  <c r="L66" i="43" s="1"/>
  <c r="M66" i="43"/>
  <c r="O66" i="43"/>
  <c r="P66" i="43" s="1"/>
  <c r="B67" i="43"/>
  <c r="C67" i="43"/>
  <c r="E67" i="43"/>
  <c r="F67" i="43" s="1"/>
  <c r="G67" i="43"/>
  <c r="K67" i="43"/>
  <c r="L67" i="43" s="1"/>
  <c r="M67" i="43"/>
  <c r="O67" i="43"/>
  <c r="P67" i="43" s="1"/>
  <c r="B76" i="43"/>
  <c r="C76" i="43"/>
  <c r="E76" i="43"/>
  <c r="G76" i="43"/>
  <c r="K76" i="43"/>
  <c r="L76" i="43" s="1"/>
  <c r="M76" i="43"/>
  <c r="O76" i="43"/>
  <c r="B77" i="43"/>
  <c r="C77" i="43"/>
  <c r="E77" i="43"/>
  <c r="F77" i="43" s="1"/>
  <c r="G77" i="43"/>
  <c r="K77" i="43"/>
  <c r="L77" i="43" s="1"/>
  <c r="M77" i="43"/>
  <c r="O77" i="43"/>
  <c r="P77" i="43" s="1"/>
  <c r="B78" i="43"/>
  <c r="C78" i="43"/>
  <c r="E78" i="43"/>
  <c r="F78" i="43" s="1"/>
  <c r="G78" i="43"/>
  <c r="K78" i="43"/>
  <c r="M78" i="43"/>
  <c r="O78" i="43"/>
  <c r="P78" i="43" s="1"/>
  <c r="B79" i="43"/>
  <c r="C79" i="43"/>
  <c r="E79" i="43"/>
  <c r="F79" i="43" s="1"/>
  <c r="G79" i="43"/>
  <c r="K79" i="43"/>
  <c r="L79" i="43" s="1"/>
  <c r="M79" i="43"/>
  <c r="O79" i="43"/>
  <c r="P79" i="43" s="1"/>
  <c r="B80" i="43"/>
  <c r="C80" i="43"/>
  <c r="E80" i="43"/>
  <c r="F80" i="43" s="1"/>
  <c r="G80" i="43"/>
  <c r="K80" i="43"/>
  <c r="L80" i="43" s="1"/>
  <c r="M80" i="43"/>
  <c r="O80" i="43"/>
  <c r="P80" i="43" s="1"/>
  <c r="B81" i="43"/>
  <c r="C81" i="43"/>
  <c r="E81" i="43"/>
  <c r="F81" i="43" s="1"/>
  <c r="G81" i="43"/>
  <c r="K81" i="43"/>
  <c r="L81" i="43" s="1"/>
  <c r="M81" i="43"/>
  <c r="O81" i="43"/>
  <c r="P81" i="43" s="1"/>
  <c r="B86" i="43"/>
  <c r="C86" i="43"/>
  <c r="E86" i="43"/>
  <c r="F86" i="43" s="1"/>
  <c r="G86" i="43"/>
  <c r="K86" i="43"/>
  <c r="L86" i="43" s="1"/>
  <c r="M86" i="43"/>
  <c r="O86" i="43"/>
  <c r="P86" i="43" s="1"/>
  <c r="B87" i="43"/>
  <c r="C87" i="43"/>
  <c r="E87" i="43"/>
  <c r="F87" i="43" s="1"/>
  <c r="G87" i="43"/>
  <c r="K87" i="43"/>
  <c r="L87" i="43" s="1"/>
  <c r="M87" i="43"/>
  <c r="O87" i="43"/>
  <c r="P87" i="43" s="1"/>
  <c r="B88" i="43"/>
  <c r="C88" i="43"/>
  <c r="E88" i="43"/>
  <c r="F88" i="43" s="1"/>
  <c r="G88" i="43"/>
  <c r="K88" i="43"/>
  <c r="L88" i="43" s="1"/>
  <c r="M88" i="43"/>
  <c r="O88" i="43"/>
  <c r="P88" i="43" s="1"/>
  <c r="B89" i="43"/>
  <c r="C89" i="43"/>
  <c r="E89" i="43"/>
  <c r="F89" i="43" s="1"/>
  <c r="G89" i="43"/>
  <c r="K89" i="43"/>
  <c r="L89" i="43" s="1"/>
  <c r="M89" i="43"/>
  <c r="O89" i="43"/>
  <c r="P89" i="43" s="1"/>
  <c r="B94" i="43"/>
  <c r="C94" i="43"/>
  <c r="E94" i="43"/>
  <c r="F94" i="43" s="1"/>
  <c r="G94" i="43"/>
  <c r="K94" i="43"/>
  <c r="L94" i="43" s="1"/>
  <c r="M94" i="43"/>
  <c r="O94" i="43"/>
  <c r="P94" i="43" s="1"/>
  <c r="B95" i="43"/>
  <c r="C95" i="43"/>
  <c r="E95" i="43"/>
  <c r="G95" i="43"/>
  <c r="K95" i="43"/>
  <c r="L95" i="43" s="1"/>
  <c r="M95" i="43"/>
  <c r="O95" i="43"/>
  <c r="B96" i="43"/>
  <c r="C96" i="43"/>
  <c r="E96" i="43"/>
  <c r="F96" i="43" s="1"/>
  <c r="G96" i="43"/>
  <c r="K96" i="43"/>
  <c r="L96" i="43" s="1"/>
  <c r="M96" i="43"/>
  <c r="O96" i="43"/>
  <c r="P96" i="43" s="1"/>
  <c r="B97" i="43"/>
  <c r="C97" i="43"/>
  <c r="E97" i="43"/>
  <c r="F97" i="43" s="1"/>
  <c r="G97" i="43"/>
  <c r="K97" i="43"/>
  <c r="L97" i="43" s="1"/>
  <c r="M97" i="43"/>
  <c r="O97" i="43"/>
  <c r="P97" i="43" s="1"/>
  <c r="B98" i="43"/>
  <c r="C98" i="43"/>
  <c r="E98" i="43"/>
  <c r="F98" i="43" s="1"/>
  <c r="G98" i="43"/>
  <c r="K98" i="43"/>
  <c r="L98" i="43" s="1"/>
  <c r="M98" i="43"/>
  <c r="O98" i="43"/>
  <c r="P98" i="43" s="1"/>
  <c r="B99" i="43"/>
  <c r="C99" i="43"/>
  <c r="E99" i="43"/>
  <c r="F99" i="43" s="1"/>
  <c r="G99" i="43"/>
  <c r="K99" i="43"/>
  <c r="L99" i="43" s="1"/>
  <c r="M99" i="43"/>
  <c r="O99" i="43"/>
  <c r="P99" i="43" s="1"/>
  <c r="B100" i="43"/>
  <c r="C100" i="43"/>
  <c r="E100" i="43"/>
  <c r="F100" i="43" s="1"/>
  <c r="G100" i="43"/>
  <c r="K100" i="43"/>
  <c r="L100" i="43" s="1"/>
  <c r="M100" i="43"/>
  <c r="O100" i="43"/>
  <c r="P100" i="43" s="1"/>
  <c r="B101" i="43"/>
  <c r="C101" i="43"/>
  <c r="E101" i="43"/>
  <c r="F101" i="43" s="1"/>
  <c r="G101" i="43"/>
  <c r="K101" i="43"/>
  <c r="L101" i="43" s="1"/>
  <c r="M101" i="43"/>
  <c r="O101" i="43"/>
  <c r="P101" i="43" s="1"/>
  <c r="B106" i="43"/>
  <c r="C106" i="43"/>
  <c r="E106" i="43"/>
  <c r="F106" i="43" s="1"/>
  <c r="G106" i="43"/>
  <c r="K106" i="43"/>
  <c r="L106" i="43" s="1"/>
  <c r="M106" i="43"/>
  <c r="O106" i="43"/>
  <c r="P106" i="43" s="1"/>
  <c r="B107" i="43"/>
  <c r="C107" i="43"/>
  <c r="E107" i="43"/>
  <c r="F107" i="43" s="1"/>
  <c r="G107" i="43"/>
  <c r="K107" i="43"/>
  <c r="L107" i="43" s="1"/>
  <c r="M107" i="43"/>
  <c r="O107" i="43"/>
  <c r="P107" i="43" s="1"/>
  <c r="B108" i="43"/>
  <c r="C108" i="43"/>
  <c r="E108" i="43"/>
  <c r="F108" i="43" s="1"/>
  <c r="G108" i="43"/>
  <c r="K108" i="43"/>
  <c r="L108" i="43" s="1"/>
  <c r="M108" i="43"/>
  <c r="O108" i="43"/>
  <c r="P108" i="43" s="1"/>
  <c r="B109" i="43"/>
  <c r="C109" i="43"/>
  <c r="E109" i="43"/>
  <c r="F109" i="43" s="1"/>
  <c r="G109" i="43"/>
  <c r="K109" i="43"/>
  <c r="L109" i="43" s="1"/>
  <c r="M109" i="43"/>
  <c r="O109" i="43"/>
  <c r="P109" i="43" s="1"/>
  <c r="B110" i="43"/>
  <c r="C110" i="43"/>
  <c r="E110" i="43"/>
  <c r="F110" i="43" s="1"/>
  <c r="G110" i="43"/>
  <c r="K110" i="43"/>
  <c r="L110" i="43" s="1"/>
  <c r="M110" i="43"/>
  <c r="O110" i="43"/>
  <c r="P110" i="43" s="1"/>
  <c r="B111" i="43"/>
  <c r="C111" i="43"/>
  <c r="E111" i="43"/>
  <c r="F111" i="43" s="1"/>
  <c r="G111" i="43"/>
  <c r="K111" i="43"/>
  <c r="L111" i="43" s="1"/>
  <c r="M111" i="43"/>
  <c r="O111" i="43"/>
  <c r="P111" i="43" s="1"/>
  <c r="B116" i="43"/>
  <c r="C116" i="43"/>
  <c r="E116" i="43"/>
  <c r="G116" i="43"/>
  <c r="K116" i="43"/>
  <c r="M116" i="43"/>
  <c r="O116" i="43"/>
  <c r="B117" i="43"/>
  <c r="C117" i="43"/>
  <c r="E117" i="43"/>
  <c r="F117" i="43" s="1"/>
  <c r="G117" i="43"/>
  <c r="K117" i="43"/>
  <c r="L117" i="43" s="1"/>
  <c r="M117" i="43"/>
  <c r="O117" i="43"/>
  <c r="P117" i="43" s="1"/>
  <c r="B118" i="43"/>
  <c r="C118" i="43"/>
  <c r="E118" i="43"/>
  <c r="F118" i="43" s="1"/>
  <c r="G118" i="43"/>
  <c r="K118" i="43"/>
  <c r="L118" i="43" s="1"/>
  <c r="M118" i="43"/>
  <c r="O118" i="43"/>
  <c r="P118" i="43" s="1"/>
  <c r="B119" i="43"/>
  <c r="C119" i="43"/>
  <c r="E119" i="43"/>
  <c r="F119" i="43" s="1"/>
  <c r="G119" i="43"/>
  <c r="K119" i="43"/>
  <c r="L119" i="43" s="1"/>
  <c r="M119" i="43"/>
  <c r="O119" i="43"/>
  <c r="P119" i="43" s="1"/>
  <c r="B120" i="43"/>
  <c r="C120" i="43"/>
  <c r="E120" i="43"/>
  <c r="F120" i="43" s="1"/>
  <c r="G120" i="43"/>
  <c r="K120" i="43"/>
  <c r="L120" i="43" s="1"/>
  <c r="M120" i="43"/>
  <c r="O120" i="43"/>
  <c r="P120" i="43" s="1"/>
  <c r="B121" i="43"/>
  <c r="C121" i="43"/>
  <c r="E121" i="43"/>
  <c r="F121" i="43" s="1"/>
  <c r="G121" i="43"/>
  <c r="K121" i="43"/>
  <c r="L121" i="43" s="1"/>
  <c r="M121" i="43"/>
  <c r="O121" i="43"/>
  <c r="P121" i="43" s="1"/>
  <c r="B139" i="43"/>
  <c r="C139" i="43"/>
  <c r="E139" i="43"/>
  <c r="F139" i="43" s="1"/>
  <c r="G139" i="43"/>
  <c r="K139" i="43"/>
  <c r="L139" i="43" s="1"/>
  <c r="M139" i="43"/>
  <c r="O139" i="43"/>
  <c r="P139" i="43" s="1"/>
  <c r="B140" i="43"/>
  <c r="C140" i="43"/>
  <c r="E140" i="43"/>
  <c r="F140" i="43" s="1"/>
  <c r="G140" i="43"/>
  <c r="K140" i="43"/>
  <c r="L140" i="43" s="1"/>
  <c r="M140" i="43"/>
  <c r="O140" i="43"/>
  <c r="P140" i="43" s="1"/>
  <c r="B141" i="43"/>
  <c r="C141" i="43"/>
  <c r="E141" i="43"/>
  <c r="F141" i="43" s="1"/>
  <c r="G141" i="43"/>
  <c r="K141" i="43"/>
  <c r="L141" i="43" s="1"/>
  <c r="M141" i="43"/>
  <c r="O141" i="43"/>
  <c r="P141" i="43" s="1"/>
  <c r="B142" i="43"/>
  <c r="C142" i="43"/>
  <c r="E142" i="43"/>
  <c r="F142" i="43" s="1"/>
  <c r="G142" i="43"/>
  <c r="K142" i="43"/>
  <c r="L142" i="43" s="1"/>
  <c r="M142" i="43"/>
  <c r="O142" i="43"/>
  <c r="P142" i="43" s="1"/>
  <c r="B143" i="43"/>
  <c r="C143" i="43"/>
  <c r="E143" i="43"/>
  <c r="F143" i="43" s="1"/>
  <c r="G143" i="43"/>
  <c r="K143" i="43"/>
  <c r="L143" i="43" s="1"/>
  <c r="M143" i="43"/>
  <c r="O143" i="43"/>
  <c r="P143" i="43" s="1"/>
  <c r="B148" i="43"/>
  <c r="C148" i="43"/>
  <c r="E148" i="43"/>
  <c r="F148" i="43" s="1"/>
  <c r="G148" i="43"/>
  <c r="K148" i="43"/>
  <c r="L148" i="43" s="1"/>
  <c r="M148" i="43"/>
  <c r="M152" i="43" s="1"/>
  <c r="O148" i="43"/>
  <c r="P148" i="43" s="1"/>
  <c r="G152" i="43"/>
  <c r="B156" i="43"/>
  <c r="C156" i="43"/>
  <c r="E156" i="43"/>
  <c r="F156" i="43" s="1"/>
  <c r="G156" i="43"/>
  <c r="K156" i="43"/>
  <c r="L156" i="43" s="1"/>
  <c r="M156" i="43"/>
  <c r="O156" i="43"/>
  <c r="P156" i="43" s="1"/>
  <c r="B157" i="43"/>
  <c r="C157" i="43"/>
  <c r="E157" i="43"/>
  <c r="F157" i="43" s="1"/>
  <c r="G157" i="43"/>
  <c r="K157" i="43"/>
  <c r="L157" i="43" s="1"/>
  <c r="M157" i="43"/>
  <c r="O157" i="43"/>
  <c r="P157" i="43" s="1"/>
  <c r="B158" i="43"/>
  <c r="C158" i="43"/>
  <c r="E158" i="43"/>
  <c r="F158" i="43" s="1"/>
  <c r="G158" i="43"/>
  <c r="K158" i="43"/>
  <c r="L158" i="43" s="1"/>
  <c r="M158" i="43"/>
  <c r="O158" i="43"/>
  <c r="P158" i="43" s="1"/>
  <c r="B159" i="43"/>
  <c r="C159" i="43"/>
  <c r="E159" i="43"/>
  <c r="F159" i="43" s="1"/>
  <c r="G159" i="43"/>
  <c r="K159" i="43"/>
  <c r="L159" i="43" s="1"/>
  <c r="M159" i="43"/>
  <c r="O159" i="43"/>
  <c r="P159" i="43" s="1"/>
  <c r="B160" i="43"/>
  <c r="C160" i="43"/>
  <c r="E160" i="43"/>
  <c r="F160" i="43" s="1"/>
  <c r="G160" i="43"/>
  <c r="K160" i="43"/>
  <c r="L160" i="43" s="1"/>
  <c r="M160" i="43"/>
  <c r="O160" i="43"/>
  <c r="P160" i="43" s="1"/>
  <c r="B161" i="43"/>
  <c r="C161" i="43"/>
  <c r="E161" i="43"/>
  <c r="F161" i="43" s="1"/>
  <c r="G161" i="43"/>
  <c r="K161" i="43"/>
  <c r="L161" i="43" s="1"/>
  <c r="M161" i="43"/>
  <c r="O161" i="43"/>
  <c r="P161" i="43" s="1"/>
  <c r="B166" i="43"/>
  <c r="C166" i="43"/>
  <c r="E166" i="43"/>
  <c r="F166" i="43" s="1"/>
  <c r="G166" i="43"/>
  <c r="K166" i="43"/>
  <c r="L166" i="43" s="1"/>
  <c r="M166" i="43"/>
  <c r="O166" i="43"/>
  <c r="P166" i="43" s="1"/>
  <c r="B167" i="43"/>
  <c r="C167" i="43"/>
  <c r="E167" i="43"/>
  <c r="F167" i="43" s="1"/>
  <c r="G167" i="43"/>
  <c r="K167" i="43"/>
  <c r="L167" i="43" s="1"/>
  <c r="M167" i="43"/>
  <c r="O167" i="43"/>
  <c r="P167" i="43" s="1"/>
  <c r="B168" i="43"/>
  <c r="C168" i="43"/>
  <c r="E168" i="43"/>
  <c r="F168" i="43" s="1"/>
  <c r="G168" i="43"/>
  <c r="K168" i="43"/>
  <c r="L168" i="43" s="1"/>
  <c r="M168" i="43"/>
  <c r="O168" i="43"/>
  <c r="P168" i="43" s="1"/>
  <c r="B169" i="43"/>
  <c r="C169" i="43"/>
  <c r="E169" i="43"/>
  <c r="F169" i="43" s="1"/>
  <c r="G169" i="43"/>
  <c r="K169" i="43"/>
  <c r="L169" i="43" s="1"/>
  <c r="M169" i="43"/>
  <c r="O169" i="43"/>
  <c r="P169" i="43" s="1"/>
  <c r="B170" i="43"/>
  <c r="C170" i="43"/>
  <c r="E170" i="43"/>
  <c r="F170" i="43" s="1"/>
  <c r="G170" i="43"/>
  <c r="K170" i="43"/>
  <c r="L170" i="43" s="1"/>
  <c r="M170" i="43"/>
  <c r="O170" i="43"/>
  <c r="P170" i="43" s="1"/>
  <c r="B175" i="43"/>
  <c r="C175" i="43"/>
  <c r="E175" i="43"/>
  <c r="F175" i="43" s="1"/>
  <c r="G175" i="43"/>
  <c r="K175" i="43"/>
  <c r="L175" i="43" s="1"/>
  <c r="M175" i="43"/>
  <c r="O175" i="43"/>
  <c r="P175" i="43" s="1"/>
  <c r="B176" i="43"/>
  <c r="C176" i="43"/>
  <c r="E176" i="43"/>
  <c r="F176" i="43" s="1"/>
  <c r="G176" i="43"/>
  <c r="K176" i="43"/>
  <c r="L176" i="43" s="1"/>
  <c r="M176" i="43"/>
  <c r="O176" i="43"/>
  <c r="P176" i="43" s="1"/>
  <c r="B177" i="43"/>
  <c r="C177" i="43"/>
  <c r="E177" i="43"/>
  <c r="F177" i="43" s="1"/>
  <c r="G177" i="43"/>
  <c r="K177" i="43"/>
  <c r="L177" i="43" s="1"/>
  <c r="M177" i="43"/>
  <c r="O177" i="43"/>
  <c r="P177" i="43" s="1"/>
  <c r="B178" i="43"/>
  <c r="C178" i="43"/>
  <c r="E178" i="43"/>
  <c r="F178" i="43" s="1"/>
  <c r="G178" i="43"/>
  <c r="K178" i="43"/>
  <c r="L178" i="43" s="1"/>
  <c r="M178" i="43"/>
  <c r="O178" i="43"/>
  <c r="P178" i="43" s="1"/>
  <c r="B179" i="43"/>
  <c r="C179" i="43"/>
  <c r="E179" i="43"/>
  <c r="F179" i="43" s="1"/>
  <c r="G179" i="43"/>
  <c r="K179" i="43"/>
  <c r="L179" i="43" s="1"/>
  <c r="M179" i="43"/>
  <c r="O179" i="43"/>
  <c r="P179" i="43" s="1"/>
  <c r="B184" i="43"/>
  <c r="C184" i="43"/>
  <c r="E184" i="43"/>
  <c r="F184" i="43" s="1"/>
  <c r="G184" i="43"/>
  <c r="K184" i="43"/>
  <c r="L184" i="43" s="1"/>
  <c r="M184" i="43"/>
  <c r="O184" i="43"/>
  <c r="P184" i="43" s="1"/>
  <c r="B185" i="43"/>
  <c r="C185" i="43"/>
  <c r="E185" i="43"/>
  <c r="F185" i="43" s="1"/>
  <c r="G185" i="43"/>
  <c r="K185" i="43"/>
  <c r="L185" i="43" s="1"/>
  <c r="M185" i="43"/>
  <c r="O185" i="43"/>
  <c r="P185" i="43" s="1"/>
  <c r="B186" i="43"/>
  <c r="C186" i="43"/>
  <c r="E186" i="43"/>
  <c r="F186" i="43" s="1"/>
  <c r="G186" i="43"/>
  <c r="K186" i="43"/>
  <c r="L186" i="43" s="1"/>
  <c r="M186" i="43"/>
  <c r="O186" i="43"/>
  <c r="P186" i="43" s="1"/>
  <c r="B187" i="43"/>
  <c r="C187" i="43"/>
  <c r="E187" i="43"/>
  <c r="F187" i="43" s="1"/>
  <c r="G187" i="43"/>
  <c r="K187" i="43"/>
  <c r="L187" i="43" s="1"/>
  <c r="M187" i="43"/>
  <c r="O187" i="43"/>
  <c r="P187" i="43" s="1"/>
  <c r="B188" i="43"/>
  <c r="C188" i="43"/>
  <c r="E188" i="43"/>
  <c r="F188" i="43" s="1"/>
  <c r="G188" i="43"/>
  <c r="K188" i="43"/>
  <c r="L188" i="43" s="1"/>
  <c r="M188" i="43"/>
  <c r="O188" i="43"/>
  <c r="P188" i="43" s="1"/>
  <c r="B189" i="43"/>
  <c r="C189" i="43"/>
  <c r="E189" i="43"/>
  <c r="F189" i="43" s="1"/>
  <c r="G189" i="43"/>
  <c r="K189" i="43"/>
  <c r="L189" i="43" s="1"/>
  <c r="M189" i="43"/>
  <c r="O189" i="43"/>
  <c r="P189" i="43" s="1"/>
  <c r="B190" i="43"/>
  <c r="C190" i="43"/>
  <c r="E190" i="43"/>
  <c r="F190" i="43" s="1"/>
  <c r="G190" i="43"/>
  <c r="K190" i="43"/>
  <c r="L190" i="43" s="1"/>
  <c r="M190" i="43"/>
  <c r="O190" i="43"/>
  <c r="P190" i="43" s="1"/>
  <c r="B191" i="43"/>
  <c r="C191" i="43"/>
  <c r="E191" i="43"/>
  <c r="F191" i="43" s="1"/>
  <c r="G191" i="43"/>
  <c r="K191" i="43"/>
  <c r="L191" i="43" s="1"/>
  <c r="M191" i="43"/>
  <c r="O191" i="43"/>
  <c r="P191" i="43" s="1"/>
  <c r="B196" i="43"/>
  <c r="C196" i="43"/>
  <c r="E196" i="43"/>
  <c r="F196" i="43" s="1"/>
  <c r="G196" i="43"/>
  <c r="K196" i="43"/>
  <c r="L196" i="43" s="1"/>
  <c r="M196" i="43"/>
  <c r="O196" i="43"/>
  <c r="P196" i="43" s="1"/>
  <c r="B197" i="43"/>
  <c r="C197" i="43"/>
  <c r="E197" i="43"/>
  <c r="F197" i="43" s="1"/>
  <c r="G197" i="43"/>
  <c r="K197" i="43"/>
  <c r="L197" i="43" s="1"/>
  <c r="M197" i="43"/>
  <c r="O197" i="43"/>
  <c r="P197" i="43" s="1"/>
  <c r="B202" i="43"/>
  <c r="C202" i="43"/>
  <c r="E202" i="43"/>
  <c r="F202" i="43" s="1"/>
  <c r="G202" i="43"/>
  <c r="K202" i="43"/>
  <c r="L202" i="43" s="1"/>
  <c r="M202" i="43"/>
  <c r="O202" i="43"/>
  <c r="P202" i="43" s="1"/>
  <c r="B207" i="43"/>
  <c r="C207" i="43"/>
  <c r="E207" i="43"/>
  <c r="F207" i="43" s="1"/>
  <c r="G207" i="43"/>
  <c r="K207" i="43"/>
  <c r="L207" i="43" s="1"/>
  <c r="M207" i="43"/>
  <c r="O207" i="43"/>
  <c r="P207" i="43" s="1"/>
  <c r="B208" i="43"/>
  <c r="C208" i="43"/>
  <c r="E208" i="43"/>
  <c r="F208" i="43" s="1"/>
  <c r="G208" i="43"/>
  <c r="K208" i="43"/>
  <c r="L208" i="43" s="1"/>
  <c r="M208" i="43"/>
  <c r="O208" i="43"/>
  <c r="P208" i="43" s="1"/>
  <c r="B209" i="43"/>
  <c r="C209" i="43"/>
  <c r="E209" i="43"/>
  <c r="F209" i="43" s="1"/>
  <c r="G209" i="43"/>
  <c r="K209" i="43"/>
  <c r="L209" i="43" s="1"/>
  <c r="M209" i="43"/>
  <c r="O209" i="43"/>
  <c r="P209" i="43" s="1"/>
  <c r="B210" i="43"/>
  <c r="C210" i="43"/>
  <c r="E210" i="43"/>
  <c r="F210" i="43" s="1"/>
  <c r="G210" i="43"/>
  <c r="K210" i="43"/>
  <c r="L210" i="43" s="1"/>
  <c r="M210" i="43"/>
  <c r="O210" i="43"/>
  <c r="P210" i="43" s="1"/>
  <c r="B211" i="43"/>
  <c r="C211" i="43"/>
  <c r="E211" i="43"/>
  <c r="F211" i="43" s="1"/>
  <c r="G211" i="43"/>
  <c r="K211" i="43"/>
  <c r="L211" i="43" s="1"/>
  <c r="M211" i="43"/>
  <c r="O211" i="43"/>
  <c r="P211" i="43" s="1"/>
  <c r="B212" i="43"/>
  <c r="C212" i="43"/>
  <c r="E212" i="43"/>
  <c r="F212" i="43" s="1"/>
  <c r="G212" i="43"/>
  <c r="K212" i="43"/>
  <c r="L212" i="43" s="1"/>
  <c r="M212" i="43"/>
  <c r="O212" i="43"/>
  <c r="P212" i="43" s="1"/>
  <c r="B213" i="43"/>
  <c r="C213" i="43"/>
  <c r="E213" i="43"/>
  <c r="F213" i="43" s="1"/>
  <c r="G213" i="43"/>
  <c r="K213" i="43"/>
  <c r="L213" i="43" s="1"/>
  <c r="M213" i="43"/>
  <c r="O213" i="43"/>
  <c r="P213" i="43" s="1"/>
  <c r="B218" i="43"/>
  <c r="C218" i="43"/>
  <c r="E218" i="43"/>
  <c r="F218" i="43" s="1"/>
  <c r="G218" i="43"/>
  <c r="K218" i="43"/>
  <c r="L218" i="43" s="1"/>
  <c r="M218" i="43"/>
  <c r="O218" i="43"/>
  <c r="P218" i="43" s="1"/>
  <c r="B219" i="43"/>
  <c r="C219" i="43"/>
  <c r="E219" i="43"/>
  <c r="F219" i="43" s="1"/>
  <c r="G219" i="43"/>
  <c r="K219" i="43"/>
  <c r="L219" i="43" s="1"/>
  <c r="M219" i="43"/>
  <c r="O219" i="43"/>
  <c r="P219" i="43" s="1"/>
  <c r="B220" i="43"/>
  <c r="C220" i="43"/>
  <c r="E220" i="43"/>
  <c r="F220" i="43" s="1"/>
  <c r="G220" i="43"/>
  <c r="K220" i="43"/>
  <c r="L220" i="43" s="1"/>
  <c r="M220" i="43"/>
  <c r="O220" i="43"/>
  <c r="P220" i="43" s="1"/>
  <c r="B221" i="43"/>
  <c r="C221" i="43"/>
  <c r="E221" i="43"/>
  <c r="F221" i="43" s="1"/>
  <c r="G221" i="43"/>
  <c r="K221" i="43"/>
  <c r="L221" i="43" s="1"/>
  <c r="M221" i="43"/>
  <c r="O221" i="43"/>
  <c r="P221" i="43" s="1"/>
  <c r="B222" i="43"/>
  <c r="C222" i="43"/>
  <c r="E222" i="43"/>
  <c r="F222" i="43" s="1"/>
  <c r="G222" i="43"/>
  <c r="K222" i="43"/>
  <c r="L222" i="43" s="1"/>
  <c r="M222" i="43"/>
  <c r="O222" i="43"/>
  <c r="P222" i="43" s="1"/>
  <c r="C227" i="43"/>
  <c r="E227" i="43"/>
  <c r="G227" i="43"/>
  <c r="K227" i="43"/>
  <c r="M227" i="43"/>
  <c r="O227" i="43"/>
  <c r="C228" i="43"/>
  <c r="E228" i="43"/>
  <c r="G228" i="43"/>
  <c r="K228" i="43"/>
  <c r="M228" i="43"/>
  <c r="O228" i="43"/>
  <c r="C229" i="43"/>
  <c r="E229" i="43"/>
  <c r="G229" i="43"/>
  <c r="K229" i="43"/>
  <c r="M229" i="43"/>
  <c r="O229" i="43"/>
  <c r="B234" i="43"/>
  <c r="C234" i="43"/>
  <c r="E234" i="43"/>
  <c r="F234" i="43" s="1"/>
  <c r="G234" i="43"/>
  <c r="K234" i="43"/>
  <c r="L234" i="43" s="1"/>
  <c r="M234" i="43"/>
  <c r="O234" i="43"/>
  <c r="P234" i="43" s="1"/>
  <c r="G235" i="43"/>
  <c r="H235" i="43" s="1"/>
  <c r="B267" i="43"/>
  <c r="C267" i="43"/>
  <c r="E267" i="43"/>
  <c r="F267" i="43" s="1"/>
  <c r="G267" i="43"/>
  <c r="K267" i="43"/>
  <c r="L267" i="43" s="1"/>
  <c r="M267" i="43"/>
  <c r="O267" i="43"/>
  <c r="P267" i="43" s="1"/>
  <c r="B268" i="43"/>
  <c r="C268" i="43"/>
  <c r="E268" i="43"/>
  <c r="F268" i="43" s="1"/>
  <c r="G268" i="43"/>
  <c r="K268" i="43"/>
  <c r="L268" i="43" s="1"/>
  <c r="M268" i="43"/>
  <c r="O268" i="43"/>
  <c r="P268" i="43" s="1"/>
  <c r="B269" i="43"/>
  <c r="C269" i="43"/>
  <c r="E269" i="43"/>
  <c r="F269" i="43" s="1"/>
  <c r="G269" i="43"/>
  <c r="K269" i="43"/>
  <c r="L269" i="43" s="1"/>
  <c r="M269" i="43"/>
  <c r="O269" i="43"/>
  <c r="P269" i="43" s="1"/>
  <c r="B270" i="43"/>
  <c r="C270" i="43"/>
  <c r="E270" i="43"/>
  <c r="G270" i="43"/>
  <c r="K270" i="43"/>
  <c r="M270" i="43"/>
  <c r="O270" i="43"/>
  <c r="B271" i="43"/>
  <c r="C271" i="43"/>
  <c r="E271" i="43"/>
  <c r="F271" i="43" s="1"/>
  <c r="G271" i="43"/>
  <c r="K271" i="43"/>
  <c r="L271" i="43" s="1"/>
  <c r="M271" i="43"/>
  <c r="O271" i="43"/>
  <c r="P271" i="43" s="1"/>
  <c r="B272" i="43"/>
  <c r="C272" i="43"/>
  <c r="E272" i="43"/>
  <c r="F272" i="43" s="1"/>
  <c r="G272" i="43"/>
  <c r="K272" i="43"/>
  <c r="L272" i="43" s="1"/>
  <c r="M272" i="43"/>
  <c r="O272" i="43"/>
  <c r="P272" i="43" s="1"/>
  <c r="B273" i="43"/>
  <c r="C273" i="43"/>
  <c r="E273" i="43"/>
  <c r="F273" i="43" s="1"/>
  <c r="G273" i="43"/>
  <c r="K273" i="43"/>
  <c r="L273" i="43" s="1"/>
  <c r="M273" i="43"/>
  <c r="O273" i="43"/>
  <c r="P273" i="43" s="1"/>
  <c r="J246" i="33"/>
  <c r="J235" i="33" s="1"/>
  <c r="I246" i="33"/>
  <c r="I235" i="33" s="1"/>
  <c r="J208" i="33"/>
  <c r="I208" i="33"/>
  <c r="J203" i="33"/>
  <c r="I203" i="33"/>
  <c r="J195" i="33"/>
  <c r="I195" i="33"/>
  <c r="J185" i="33"/>
  <c r="I185" i="33"/>
  <c r="J174" i="33"/>
  <c r="I174" i="33"/>
  <c r="J169" i="33"/>
  <c r="I169" i="33"/>
  <c r="J163" i="33"/>
  <c r="I163" i="33"/>
  <c r="J152" i="33"/>
  <c r="I152" i="33"/>
  <c r="J143" i="33"/>
  <c r="I143" i="33"/>
  <c r="J134" i="33"/>
  <c r="I134" i="33"/>
  <c r="J124" i="33"/>
  <c r="I124" i="33"/>
  <c r="J116" i="33"/>
  <c r="I116" i="33"/>
  <c r="J106" i="33"/>
  <c r="I106" i="33"/>
  <c r="J88" i="33"/>
  <c r="I88" i="33"/>
  <c r="J76" i="33"/>
  <c r="I76" i="33"/>
  <c r="J63" i="33"/>
  <c r="I63" i="33"/>
  <c r="J51" i="33"/>
  <c r="I51" i="33"/>
  <c r="J34" i="33"/>
  <c r="I34" i="33"/>
  <c r="J20" i="33"/>
  <c r="I20" i="33"/>
  <c r="J5" i="33"/>
  <c r="I5" i="33"/>
  <c r="Q8" i="24"/>
  <c r="Q7" i="24"/>
  <c r="I8" i="24"/>
  <c r="I7" i="24"/>
  <c r="J8" i="24"/>
  <c r="J7" i="24"/>
  <c r="Q8" i="23"/>
  <c r="Q7" i="23"/>
  <c r="I8" i="23"/>
  <c r="I7" i="23"/>
  <c r="J8" i="23"/>
  <c r="J7" i="23"/>
  <c r="I16" i="22"/>
  <c r="J16" i="22" s="1"/>
  <c r="I15" i="22"/>
  <c r="J15" i="22" s="1"/>
  <c r="I9" i="22"/>
  <c r="J9" i="22" s="1"/>
  <c r="I8" i="22"/>
  <c r="J8" i="22" s="1"/>
  <c r="I7" i="22"/>
  <c r="J7" i="22" s="1"/>
  <c r="I24" i="21"/>
  <c r="J24" i="21" s="1"/>
  <c r="I23" i="21"/>
  <c r="J23" i="21" s="1"/>
  <c r="I22" i="21"/>
  <c r="J22" i="21" s="1"/>
  <c r="I21" i="21"/>
  <c r="J21" i="21" s="1"/>
  <c r="I20" i="21"/>
  <c r="J20" i="21" s="1"/>
  <c r="I14" i="21"/>
  <c r="J14" i="21" s="1"/>
  <c r="I13" i="21"/>
  <c r="J13" i="21" s="1"/>
  <c r="I12" i="21"/>
  <c r="J12" i="21" s="1"/>
  <c r="I11" i="21"/>
  <c r="J11" i="21" s="1"/>
  <c r="I10" i="21"/>
  <c r="J10" i="21" s="1"/>
  <c r="I9" i="21"/>
  <c r="J9" i="21" s="1"/>
  <c r="I8" i="21"/>
  <c r="J8" i="21" s="1"/>
  <c r="I7" i="21"/>
  <c r="J7" i="21" s="1"/>
  <c r="Q15" i="32"/>
  <c r="Q14" i="32"/>
  <c r="Q13" i="32"/>
  <c r="Q11" i="32"/>
  <c r="Q8" i="32"/>
  <c r="I14" i="32"/>
  <c r="J14" i="32" s="1"/>
  <c r="I13" i="32"/>
  <c r="J13" i="32" s="1"/>
  <c r="I11" i="32"/>
  <c r="J11" i="32" s="1"/>
  <c r="I8" i="32"/>
  <c r="J8" i="32" s="1"/>
  <c r="I58" i="32"/>
  <c r="J58" i="32" s="1"/>
  <c r="I57" i="32"/>
  <c r="J57" i="32" s="1"/>
  <c r="I56" i="32"/>
  <c r="J56" i="32" s="1"/>
  <c r="I55" i="32"/>
  <c r="J55" i="32" s="1"/>
  <c r="I54" i="32"/>
  <c r="J54" i="32" s="1"/>
  <c r="I53" i="32"/>
  <c r="J53" i="32" s="1"/>
  <c r="I52" i="32"/>
  <c r="J52" i="32" s="1"/>
  <c r="I46" i="32"/>
  <c r="J46" i="32" s="1"/>
  <c r="I45" i="32"/>
  <c r="J45" i="32" s="1"/>
  <c r="I44" i="32"/>
  <c r="J44" i="32" s="1"/>
  <c r="I43" i="32"/>
  <c r="J43" i="32" s="1"/>
  <c r="I42" i="32"/>
  <c r="J42" i="32" s="1"/>
  <c r="I41" i="32"/>
  <c r="J41" i="32" s="1"/>
  <c r="I40" i="32"/>
  <c r="J40" i="32" s="1"/>
  <c r="I39" i="32"/>
  <c r="J39" i="32" s="1"/>
  <c r="I38" i="32"/>
  <c r="J38" i="32" s="1"/>
  <c r="I37" i="32"/>
  <c r="J37" i="32" s="1"/>
  <c r="I36" i="32"/>
  <c r="J36" i="32" s="1"/>
  <c r="I35" i="32"/>
  <c r="J35" i="32" s="1"/>
  <c r="I18" i="32"/>
  <c r="I220" i="33" s="1"/>
  <c r="I17" i="32"/>
  <c r="I219" i="33" s="1"/>
  <c r="I16" i="32"/>
  <c r="I15" i="32"/>
  <c r="I217" i="33" s="1"/>
  <c r="I7" i="32"/>
  <c r="I209" i="33" s="1"/>
  <c r="I19" i="31"/>
  <c r="I18" i="31"/>
  <c r="I17" i="31"/>
  <c r="I16" i="31"/>
  <c r="I15" i="31"/>
  <c r="I14" i="31"/>
  <c r="I13" i="31"/>
  <c r="I22" i="31"/>
  <c r="J22" i="31" s="1"/>
  <c r="I21" i="31"/>
  <c r="J21" i="31" s="1"/>
  <c r="I20" i="31"/>
  <c r="J20" i="31" s="1"/>
  <c r="J19" i="31"/>
  <c r="J18" i="31"/>
  <c r="J17" i="31"/>
  <c r="J16" i="31"/>
  <c r="J15" i="31"/>
  <c r="J14" i="31"/>
  <c r="J13" i="31"/>
  <c r="I7" i="31"/>
  <c r="J7" i="31" s="1"/>
  <c r="I9" i="14"/>
  <c r="I8" i="14"/>
  <c r="I7" i="14"/>
  <c r="I22" i="14"/>
  <c r="J22" i="14" s="1"/>
  <c r="I21" i="14"/>
  <c r="J21" i="14" s="1"/>
  <c r="I20" i="14"/>
  <c r="J20" i="14" s="1"/>
  <c r="I19" i="14"/>
  <c r="J19" i="14" s="1"/>
  <c r="I18" i="14"/>
  <c r="J18" i="14" s="1"/>
  <c r="I17" i="14"/>
  <c r="J17" i="14" s="1"/>
  <c r="I16" i="14"/>
  <c r="J16" i="14" s="1"/>
  <c r="I25" i="13"/>
  <c r="J25" i="13" s="1"/>
  <c r="I24" i="13"/>
  <c r="J24" i="13" s="1"/>
  <c r="I23" i="13"/>
  <c r="J23" i="13" s="1"/>
  <c r="I22" i="13"/>
  <c r="J22" i="13" s="1"/>
  <c r="I21" i="13"/>
  <c r="J21" i="13" s="1"/>
  <c r="I20" i="13"/>
  <c r="J20" i="13" s="1"/>
  <c r="I19" i="13"/>
  <c r="J19" i="13" s="1"/>
  <c r="I18" i="13"/>
  <c r="J18" i="13" s="1"/>
  <c r="I12" i="13"/>
  <c r="J12" i="13" s="1"/>
  <c r="I10" i="13"/>
  <c r="J10" i="13" s="1"/>
  <c r="I9" i="13"/>
  <c r="J9" i="13" s="1"/>
  <c r="I8" i="13"/>
  <c r="J8" i="13" s="1"/>
  <c r="I7" i="13"/>
  <c r="J7" i="13" s="1"/>
  <c r="I17" i="29"/>
  <c r="J17" i="29" s="1"/>
  <c r="I16" i="29"/>
  <c r="J16" i="29" s="1"/>
  <c r="I15" i="29"/>
  <c r="J15" i="29" s="1"/>
  <c r="I14" i="29"/>
  <c r="J14" i="29" s="1"/>
  <c r="I13" i="29"/>
  <c r="J13" i="29" s="1"/>
  <c r="I7" i="29"/>
  <c r="J7" i="29" s="1"/>
  <c r="I8" i="30"/>
  <c r="I7" i="30"/>
  <c r="I24" i="30"/>
  <c r="J24" i="30" s="1"/>
  <c r="I23" i="30"/>
  <c r="J23" i="30" s="1"/>
  <c r="I22" i="30"/>
  <c r="J22" i="30" s="1"/>
  <c r="I21" i="30"/>
  <c r="J21" i="30" s="1"/>
  <c r="I20" i="30"/>
  <c r="J20" i="30" s="1"/>
  <c r="I19" i="30"/>
  <c r="J19" i="30" s="1"/>
  <c r="I18" i="30"/>
  <c r="J18" i="30" s="1"/>
  <c r="I17" i="30"/>
  <c r="J17" i="30" s="1"/>
  <c r="I16" i="30"/>
  <c r="J16" i="30" s="1"/>
  <c r="I15" i="30"/>
  <c r="J15" i="30" s="1"/>
  <c r="J8" i="30"/>
  <c r="J7" i="30"/>
  <c r="I13" i="20"/>
  <c r="J13" i="20" s="1"/>
  <c r="I11" i="20"/>
  <c r="J11" i="20" s="1"/>
  <c r="I10" i="20"/>
  <c r="J10" i="20" s="1"/>
  <c r="I9" i="20"/>
  <c r="J9" i="20" s="1"/>
  <c r="I8" i="20"/>
  <c r="J8" i="20" s="1"/>
  <c r="I7" i="20"/>
  <c r="J7" i="20" s="1"/>
  <c r="I25" i="20"/>
  <c r="J25" i="20" s="1"/>
  <c r="I24" i="20"/>
  <c r="J24" i="20" s="1"/>
  <c r="I23" i="20"/>
  <c r="J23" i="20" s="1"/>
  <c r="I22" i="20"/>
  <c r="J22" i="20" s="1"/>
  <c r="I21" i="20"/>
  <c r="J21" i="20" s="1"/>
  <c r="I20" i="20"/>
  <c r="J20" i="20" s="1"/>
  <c r="I19" i="20"/>
  <c r="J19" i="20" s="1"/>
  <c r="I12" i="20"/>
  <c r="J12" i="20" s="1"/>
  <c r="I13" i="12"/>
  <c r="I12" i="12"/>
  <c r="J12" i="12" s="1"/>
  <c r="I11" i="12"/>
  <c r="J11" i="12" s="1"/>
  <c r="I10" i="12"/>
  <c r="J10" i="12" s="1"/>
  <c r="I32" i="12"/>
  <c r="J32" i="12" s="1"/>
  <c r="I31" i="12"/>
  <c r="J31" i="12" s="1"/>
  <c r="I30" i="12"/>
  <c r="J30" i="12" s="1"/>
  <c r="I29" i="12"/>
  <c r="J29" i="12" s="1"/>
  <c r="I28" i="12"/>
  <c r="J28" i="12" s="1"/>
  <c r="I27" i="12"/>
  <c r="J27" i="12" s="1"/>
  <c r="I26" i="12"/>
  <c r="J26" i="12" s="1"/>
  <c r="I25" i="12"/>
  <c r="J25" i="12" s="1"/>
  <c r="I24" i="12"/>
  <c r="J24" i="12" s="1"/>
  <c r="I23" i="12"/>
  <c r="J23" i="12" s="1"/>
  <c r="I22" i="12"/>
  <c r="J22" i="12" s="1"/>
  <c r="I21" i="12"/>
  <c r="J21" i="12" s="1"/>
  <c r="I20" i="12"/>
  <c r="J20" i="12" s="1"/>
  <c r="I14" i="12"/>
  <c r="J14" i="12" s="1"/>
  <c r="J13" i="12"/>
  <c r="I9" i="12"/>
  <c r="J9" i="12" s="1"/>
  <c r="I8" i="12"/>
  <c r="J8" i="12" s="1"/>
  <c r="I7" i="12"/>
  <c r="J7" i="12" s="1"/>
  <c r="Q11" i="11"/>
  <c r="Q10" i="11"/>
  <c r="Q9" i="11"/>
  <c r="I10" i="11"/>
  <c r="J10" i="11" s="1"/>
  <c r="I9" i="11"/>
  <c r="J9" i="11" s="1"/>
  <c r="I8" i="11"/>
  <c r="J8" i="11" s="1"/>
  <c r="I23" i="11"/>
  <c r="J23" i="11" s="1"/>
  <c r="I22" i="11"/>
  <c r="J22" i="11" s="1"/>
  <c r="I21" i="11"/>
  <c r="J21" i="11" s="1"/>
  <c r="I20" i="11"/>
  <c r="J20" i="11" s="1"/>
  <c r="I19" i="11"/>
  <c r="J19" i="11" s="1"/>
  <c r="I18" i="11"/>
  <c r="J18" i="11" s="1"/>
  <c r="I17" i="11"/>
  <c r="J17" i="11" s="1"/>
  <c r="I11" i="11"/>
  <c r="J11" i="11" s="1"/>
  <c r="I7" i="11"/>
  <c r="J7" i="11" s="1"/>
  <c r="I8" i="10"/>
  <c r="J8" i="10" s="1"/>
  <c r="I24" i="10"/>
  <c r="J24" i="10" s="1"/>
  <c r="I23" i="10"/>
  <c r="J23" i="10" s="1"/>
  <c r="I22" i="10"/>
  <c r="J22" i="10" s="1"/>
  <c r="I21" i="10"/>
  <c r="J21" i="10" s="1"/>
  <c r="I20" i="10"/>
  <c r="J20" i="10" s="1"/>
  <c r="I19" i="10"/>
  <c r="J19" i="10" s="1"/>
  <c r="I18" i="10"/>
  <c r="J18" i="10" s="1"/>
  <c r="I17" i="10"/>
  <c r="J17" i="10" s="1"/>
  <c r="I11" i="10"/>
  <c r="J11" i="10" s="1"/>
  <c r="I10" i="10"/>
  <c r="J10" i="10" s="1"/>
  <c r="I9" i="10"/>
  <c r="J9" i="10" s="1"/>
  <c r="I7" i="10"/>
  <c r="J7" i="10" s="1"/>
  <c r="I9" i="9"/>
  <c r="J9" i="9" s="1"/>
  <c r="I8" i="9"/>
  <c r="J8" i="9" s="1"/>
  <c r="I27" i="9"/>
  <c r="J27" i="9" s="1"/>
  <c r="I26" i="9"/>
  <c r="J26" i="9" s="1"/>
  <c r="I25" i="9"/>
  <c r="J25" i="9" s="1"/>
  <c r="I24" i="9"/>
  <c r="J24" i="9" s="1"/>
  <c r="I23" i="9"/>
  <c r="J23" i="9" s="1"/>
  <c r="I22" i="9"/>
  <c r="J22" i="9" s="1"/>
  <c r="I21" i="9"/>
  <c r="J21" i="9" s="1"/>
  <c r="I20" i="9"/>
  <c r="J20" i="9" s="1"/>
  <c r="I19" i="9"/>
  <c r="J19" i="9" s="1"/>
  <c r="I18" i="9"/>
  <c r="J18" i="9" s="1"/>
  <c r="I12" i="9"/>
  <c r="J12" i="9" s="1"/>
  <c r="I11" i="9"/>
  <c r="J11" i="9" s="1"/>
  <c r="I10" i="9"/>
  <c r="J10" i="9" s="1"/>
  <c r="I7" i="9"/>
  <c r="J7" i="9" s="1"/>
  <c r="I19" i="25"/>
  <c r="I21" i="25"/>
  <c r="J21" i="25" s="1"/>
  <c r="J19" i="25"/>
  <c r="I18" i="25"/>
  <c r="J18" i="25" s="1"/>
  <c r="I17" i="25"/>
  <c r="J17" i="25" s="1"/>
  <c r="I16" i="25"/>
  <c r="J16" i="25" s="1"/>
  <c r="I10" i="25"/>
  <c r="J10" i="25" s="1"/>
  <c r="I9" i="25"/>
  <c r="J9" i="25" s="1"/>
  <c r="I8" i="25"/>
  <c r="J8" i="25" s="1"/>
  <c r="I7" i="25"/>
  <c r="J7" i="25" s="1"/>
  <c r="I27" i="8"/>
  <c r="J27" i="8" s="1"/>
  <c r="I26" i="8"/>
  <c r="J26" i="8" s="1"/>
  <c r="I25" i="8"/>
  <c r="J25" i="8" s="1"/>
  <c r="I24" i="8"/>
  <c r="J24" i="8" s="1"/>
  <c r="I23" i="8"/>
  <c r="J23" i="8" s="1"/>
  <c r="I22" i="8"/>
  <c r="J22" i="8" s="1"/>
  <c r="I21" i="8"/>
  <c r="J21" i="8" s="1"/>
  <c r="I20" i="8"/>
  <c r="J20" i="8" s="1"/>
  <c r="I19" i="8"/>
  <c r="J19" i="8" s="1"/>
  <c r="I18" i="8"/>
  <c r="J18" i="8" s="1"/>
  <c r="I12" i="8"/>
  <c r="J12" i="8" s="1"/>
  <c r="I10" i="8"/>
  <c r="J10" i="8" s="1"/>
  <c r="I9" i="8"/>
  <c r="J9" i="8" s="1"/>
  <c r="I8" i="8"/>
  <c r="J8" i="8" s="1"/>
  <c r="I7" i="8"/>
  <c r="J7" i="8" s="1"/>
  <c r="J10" i="7"/>
  <c r="J7" i="7"/>
  <c r="I46" i="7"/>
  <c r="J46" i="7" s="1"/>
  <c r="I45" i="7"/>
  <c r="J45" i="7" s="1"/>
  <c r="I44" i="7"/>
  <c r="J44" i="7" s="1"/>
  <c r="I43" i="7"/>
  <c r="J43" i="7" s="1"/>
  <c r="I42" i="7"/>
  <c r="J42" i="7" s="1"/>
  <c r="I41" i="7"/>
  <c r="J41" i="7" s="1"/>
  <c r="I40" i="7"/>
  <c r="J40" i="7" s="1"/>
  <c r="I39" i="7"/>
  <c r="J39" i="7" s="1"/>
  <c r="I38" i="7"/>
  <c r="J38" i="7" s="1"/>
  <c r="I37" i="7"/>
  <c r="J37" i="7" s="1"/>
  <c r="I36" i="7"/>
  <c r="J36" i="7" s="1"/>
  <c r="I35" i="7"/>
  <c r="J35" i="7" s="1"/>
  <c r="I34" i="7"/>
  <c r="J34" i="7" s="1"/>
  <c r="I33" i="7"/>
  <c r="J33" i="7" s="1"/>
  <c r="I32" i="7"/>
  <c r="J32" i="7" s="1"/>
  <c r="J11" i="7"/>
  <c r="J9" i="7"/>
  <c r="J8" i="7"/>
  <c r="Q13" i="6"/>
  <c r="I13" i="6"/>
  <c r="J13" i="6" s="1"/>
  <c r="I35" i="6"/>
  <c r="J35" i="6" s="1"/>
  <c r="I34" i="6"/>
  <c r="J34" i="6" s="1"/>
  <c r="I33" i="6"/>
  <c r="J33" i="6" s="1"/>
  <c r="I32" i="6"/>
  <c r="J32" i="6" s="1"/>
  <c r="I31" i="6"/>
  <c r="J31" i="6" s="1"/>
  <c r="I30" i="6"/>
  <c r="J30" i="6" s="1"/>
  <c r="I29" i="6"/>
  <c r="J29" i="6" s="1"/>
  <c r="I28" i="6"/>
  <c r="J28" i="6" s="1"/>
  <c r="I27" i="6"/>
  <c r="J27" i="6" s="1"/>
  <c r="I26" i="6"/>
  <c r="J26" i="6" s="1"/>
  <c r="I25" i="6"/>
  <c r="J25" i="6" s="1"/>
  <c r="I24" i="6"/>
  <c r="J24" i="6" s="1"/>
  <c r="I23" i="6"/>
  <c r="J23" i="6" s="1"/>
  <c r="I22" i="6"/>
  <c r="J22" i="6" s="1"/>
  <c r="I21" i="6"/>
  <c r="J21" i="6" s="1"/>
  <c r="I20" i="6"/>
  <c r="J20" i="6" s="1"/>
  <c r="I14" i="6"/>
  <c r="J14" i="6" s="1"/>
  <c r="I9" i="6"/>
  <c r="J9" i="6" s="1"/>
  <c r="I8" i="6"/>
  <c r="J8" i="6" s="1"/>
  <c r="I7" i="6"/>
  <c r="J7" i="6" s="1"/>
  <c r="I13" i="19"/>
  <c r="J13" i="19" s="1"/>
  <c r="I7" i="19"/>
  <c r="J7" i="19" s="1"/>
  <c r="I28" i="19"/>
  <c r="J28" i="19" s="1"/>
  <c r="I27" i="19"/>
  <c r="J27" i="19" s="1"/>
  <c r="I26" i="19"/>
  <c r="J26" i="19" s="1"/>
  <c r="I25" i="19"/>
  <c r="J25" i="19" s="1"/>
  <c r="I24" i="19"/>
  <c r="J24" i="19" s="1"/>
  <c r="I23" i="19"/>
  <c r="J23" i="19" s="1"/>
  <c r="I22" i="19"/>
  <c r="J22" i="19" s="1"/>
  <c r="I21" i="19"/>
  <c r="J21" i="19" s="1"/>
  <c r="I14" i="19"/>
  <c r="J14" i="19" s="1"/>
  <c r="I12" i="19"/>
  <c r="J12" i="19" s="1"/>
  <c r="I11" i="19"/>
  <c r="J11" i="19" s="1"/>
  <c r="I10" i="19"/>
  <c r="J10" i="19" s="1"/>
  <c r="I9" i="19"/>
  <c r="J9" i="19" s="1"/>
  <c r="I8" i="19"/>
  <c r="J8" i="19" s="1"/>
  <c r="I34" i="5"/>
  <c r="J34" i="5" s="1"/>
  <c r="I33" i="5"/>
  <c r="J33" i="5" s="1"/>
  <c r="I32" i="5"/>
  <c r="J32" i="5" s="1"/>
  <c r="I31" i="5"/>
  <c r="J31" i="5" s="1"/>
  <c r="I30" i="5"/>
  <c r="J30" i="5" s="1"/>
  <c r="I29" i="5"/>
  <c r="J29" i="5" s="1"/>
  <c r="I28" i="5"/>
  <c r="J28" i="5" s="1"/>
  <c r="I27" i="5"/>
  <c r="J27" i="5" s="1"/>
  <c r="I26" i="5"/>
  <c r="J26" i="5" s="1"/>
  <c r="I25" i="5"/>
  <c r="J25" i="5" s="1"/>
  <c r="I24" i="5"/>
  <c r="J24" i="5" s="1"/>
  <c r="I23" i="5"/>
  <c r="J23" i="5" s="1"/>
  <c r="I22" i="5"/>
  <c r="J22" i="5" s="1"/>
  <c r="I21" i="5"/>
  <c r="J21" i="5" s="1"/>
  <c r="I20" i="5"/>
  <c r="J20" i="5" s="1"/>
  <c r="I14" i="5"/>
  <c r="J14" i="5" s="1"/>
  <c r="I13" i="5"/>
  <c r="J13" i="5" s="1"/>
  <c r="I9" i="5"/>
  <c r="J9" i="5" s="1"/>
  <c r="I8" i="5"/>
  <c r="J8" i="5" s="1"/>
  <c r="I7" i="5"/>
  <c r="J7" i="5" s="1"/>
  <c r="J24" i="4"/>
  <c r="I24" i="4"/>
  <c r="I12" i="4"/>
  <c r="J12" i="4" s="1"/>
  <c r="I39" i="4"/>
  <c r="J39" i="4" s="1"/>
  <c r="I38" i="4"/>
  <c r="J38" i="4" s="1"/>
  <c r="I37" i="4"/>
  <c r="J37" i="4" s="1"/>
  <c r="I36" i="4"/>
  <c r="J36" i="4" s="1"/>
  <c r="I35" i="4"/>
  <c r="J35" i="4" s="1"/>
  <c r="I34" i="4"/>
  <c r="J34" i="4" s="1"/>
  <c r="I33" i="4"/>
  <c r="J33" i="4" s="1"/>
  <c r="I32" i="4"/>
  <c r="J32" i="4" s="1"/>
  <c r="I31" i="4"/>
  <c r="J31" i="4" s="1"/>
  <c r="I30" i="4"/>
  <c r="J30" i="4" s="1"/>
  <c r="I29" i="4"/>
  <c r="J29" i="4" s="1"/>
  <c r="I28" i="4"/>
  <c r="J28" i="4" s="1"/>
  <c r="I27" i="4"/>
  <c r="J27" i="4" s="1"/>
  <c r="I26" i="4"/>
  <c r="J26" i="4" s="1"/>
  <c r="I25" i="4"/>
  <c r="J25" i="4" s="1"/>
  <c r="I19" i="4"/>
  <c r="J19" i="4" s="1"/>
  <c r="I18" i="4"/>
  <c r="J18" i="4" s="1"/>
  <c r="I14" i="4"/>
  <c r="J14" i="4" s="1"/>
  <c r="I13" i="4"/>
  <c r="J13" i="4" s="1"/>
  <c r="I10" i="3"/>
  <c r="J10" i="3" s="1"/>
  <c r="J38" i="3"/>
  <c r="I38" i="3"/>
  <c r="J21" i="3"/>
  <c r="I21" i="3"/>
  <c r="I7" i="3"/>
  <c r="J7" i="3" s="1"/>
  <c r="I45" i="3"/>
  <c r="J45" i="3" s="1"/>
  <c r="I44" i="3"/>
  <c r="J44" i="3" s="1"/>
  <c r="I43" i="3"/>
  <c r="J43" i="3" s="1"/>
  <c r="I42" i="3"/>
  <c r="J42" i="3" s="1"/>
  <c r="I41" i="3"/>
  <c r="J41" i="3" s="1"/>
  <c r="I40" i="3"/>
  <c r="J40" i="3" s="1"/>
  <c r="I39" i="3"/>
  <c r="I33" i="3"/>
  <c r="J33" i="3" s="1"/>
  <c r="I32" i="3"/>
  <c r="J32" i="3" s="1"/>
  <c r="I31" i="3"/>
  <c r="J31" i="3" s="1"/>
  <c r="I30" i="3"/>
  <c r="J30" i="3" s="1"/>
  <c r="I29" i="3"/>
  <c r="J29" i="3" s="1"/>
  <c r="I28" i="3"/>
  <c r="J28" i="3" s="1"/>
  <c r="I27" i="3"/>
  <c r="J27" i="3" s="1"/>
  <c r="I26" i="3"/>
  <c r="J26" i="3" s="1"/>
  <c r="I25" i="3"/>
  <c r="J25" i="3" s="1"/>
  <c r="I24" i="3"/>
  <c r="J24" i="3" s="1"/>
  <c r="I23" i="3"/>
  <c r="J23" i="3" s="1"/>
  <c r="I22" i="3"/>
  <c r="J22" i="3" s="1"/>
  <c r="I16" i="3"/>
  <c r="J16" i="3" s="1"/>
  <c r="I15" i="3"/>
  <c r="J15" i="3" s="1"/>
  <c r="I14" i="3"/>
  <c r="J14" i="3" s="1"/>
  <c r="I13" i="3"/>
  <c r="J13" i="3" s="1"/>
  <c r="I12" i="3"/>
  <c r="J12" i="3" s="1"/>
  <c r="I11" i="3"/>
  <c r="J11" i="3" s="1"/>
  <c r="I9" i="3"/>
  <c r="J9" i="3" s="1"/>
  <c r="I8" i="3"/>
  <c r="J8" i="3" s="1"/>
  <c r="I22" i="2"/>
  <c r="J22" i="2"/>
  <c r="J31" i="7" s="1"/>
  <c r="I7" i="2"/>
  <c r="J7" i="2" s="1"/>
  <c r="I38" i="2"/>
  <c r="J38" i="2" s="1"/>
  <c r="I36" i="2"/>
  <c r="J36" i="2" s="1"/>
  <c r="I34" i="2"/>
  <c r="J34" i="2" s="1"/>
  <c r="I33" i="2"/>
  <c r="J33" i="2" s="1"/>
  <c r="I32" i="2"/>
  <c r="J32" i="2" s="1"/>
  <c r="I31" i="2"/>
  <c r="J31" i="2" s="1"/>
  <c r="I30" i="2"/>
  <c r="J30" i="2" s="1"/>
  <c r="I29" i="2"/>
  <c r="J29" i="2" s="1"/>
  <c r="I28" i="2"/>
  <c r="J28" i="2" s="1"/>
  <c r="I27" i="2"/>
  <c r="J27" i="2" s="1"/>
  <c r="I25" i="2"/>
  <c r="J25" i="2" s="1"/>
  <c r="I24" i="2"/>
  <c r="J24" i="2" s="1"/>
  <c r="I23" i="2"/>
  <c r="J23" i="2" s="1"/>
  <c r="I17" i="2"/>
  <c r="J17" i="2" s="1"/>
  <c r="I16" i="2"/>
  <c r="J16" i="2" s="1"/>
  <c r="I15" i="2"/>
  <c r="J15" i="2" s="1"/>
  <c r="I14" i="2"/>
  <c r="J14" i="2" s="1"/>
  <c r="I13" i="2"/>
  <c r="J13" i="2" s="1"/>
  <c r="I12" i="2"/>
  <c r="J12" i="2" s="1"/>
  <c r="I9" i="2"/>
  <c r="J9" i="2" s="1"/>
  <c r="I8" i="2"/>
  <c r="J8" i="2" s="1"/>
  <c r="E5" i="41"/>
  <c r="F5" i="41"/>
  <c r="G5" i="41"/>
  <c r="H5" i="41"/>
  <c r="I5" i="41"/>
  <c r="J5" i="41"/>
  <c r="M5" i="41"/>
  <c r="N5" i="41"/>
  <c r="O5" i="41"/>
  <c r="P5" i="41"/>
  <c r="Q5" i="41"/>
  <c r="R5" i="41"/>
  <c r="S5" i="41"/>
  <c r="T5" i="41"/>
  <c r="E40" i="40"/>
  <c r="F40" i="40"/>
  <c r="G40" i="40"/>
  <c r="H40" i="40"/>
  <c r="I40" i="40"/>
  <c r="J40" i="40"/>
  <c r="M40" i="40"/>
  <c r="N40" i="40"/>
  <c r="O40" i="40"/>
  <c r="P40" i="40"/>
  <c r="Q40" i="40"/>
  <c r="R40" i="40"/>
  <c r="S40" i="40"/>
  <c r="T40" i="40"/>
  <c r="E5" i="40"/>
  <c r="F5" i="40"/>
  <c r="G5" i="40"/>
  <c r="H5" i="40"/>
  <c r="I5" i="40"/>
  <c r="J5" i="40"/>
  <c r="M5" i="40"/>
  <c r="N5" i="40"/>
  <c r="O5" i="40"/>
  <c r="P5" i="40"/>
  <c r="Q5" i="40"/>
  <c r="R5" i="40"/>
  <c r="S5" i="40"/>
  <c r="T5" i="40"/>
  <c r="E184" i="39"/>
  <c r="F184" i="39"/>
  <c r="G184" i="39"/>
  <c r="H184" i="39"/>
  <c r="I184" i="39"/>
  <c r="J184" i="39"/>
  <c r="M184" i="39"/>
  <c r="N184" i="39"/>
  <c r="O184" i="39"/>
  <c r="P184" i="39"/>
  <c r="Q184" i="39"/>
  <c r="R184" i="39"/>
  <c r="S184" i="39"/>
  <c r="T184" i="39"/>
  <c r="E25" i="39"/>
  <c r="F25" i="39"/>
  <c r="G25" i="39"/>
  <c r="H25" i="39"/>
  <c r="I25" i="39"/>
  <c r="J25" i="39"/>
  <c r="M25" i="39"/>
  <c r="N25" i="39"/>
  <c r="O25" i="39"/>
  <c r="P25" i="39"/>
  <c r="Q25" i="39"/>
  <c r="R25" i="39"/>
  <c r="S25" i="39"/>
  <c r="T25" i="39"/>
  <c r="E20" i="39"/>
  <c r="F20" i="39"/>
  <c r="G20" i="39"/>
  <c r="H20" i="39"/>
  <c r="I20" i="39"/>
  <c r="J20" i="39"/>
  <c r="M20" i="39"/>
  <c r="N20" i="39"/>
  <c r="O20" i="39"/>
  <c r="P20" i="39"/>
  <c r="Q20" i="39"/>
  <c r="R20" i="39"/>
  <c r="S20" i="39"/>
  <c r="T20" i="39"/>
  <c r="E5" i="39"/>
  <c r="F5" i="39"/>
  <c r="G5" i="39"/>
  <c r="H5" i="39"/>
  <c r="I5" i="39"/>
  <c r="J5" i="39"/>
  <c r="M5" i="39"/>
  <c r="N5" i="39"/>
  <c r="O5" i="39"/>
  <c r="P5" i="39"/>
  <c r="Q5" i="39"/>
  <c r="R5" i="39"/>
  <c r="S5" i="39"/>
  <c r="T5" i="39"/>
  <c r="B303" i="38"/>
  <c r="C303" i="38"/>
  <c r="D303" i="38"/>
  <c r="E303" i="38"/>
  <c r="F303" i="38"/>
  <c r="G303" i="38"/>
  <c r="H303" i="38"/>
  <c r="I303" i="38"/>
  <c r="J303" i="38"/>
  <c r="M303" i="38"/>
  <c r="N303" i="38"/>
  <c r="O303" i="38"/>
  <c r="P303" i="38"/>
  <c r="Q303" i="38"/>
  <c r="R303" i="38"/>
  <c r="S303" i="38"/>
  <c r="T303" i="38"/>
  <c r="B297" i="38"/>
  <c r="C297" i="38"/>
  <c r="D297" i="38"/>
  <c r="E297" i="38"/>
  <c r="F297" i="38"/>
  <c r="G297" i="38"/>
  <c r="H297" i="38"/>
  <c r="I297" i="38"/>
  <c r="J297" i="38"/>
  <c r="M297" i="38"/>
  <c r="N297" i="38"/>
  <c r="O297" i="38"/>
  <c r="P297" i="38"/>
  <c r="Q297" i="38"/>
  <c r="R297" i="38"/>
  <c r="S297" i="38"/>
  <c r="T297" i="38"/>
  <c r="B291" i="38"/>
  <c r="C291" i="38"/>
  <c r="D291" i="38"/>
  <c r="E291" i="38"/>
  <c r="F291" i="38"/>
  <c r="G291" i="38"/>
  <c r="H291" i="38"/>
  <c r="I291" i="38"/>
  <c r="J291" i="38"/>
  <c r="M291" i="38"/>
  <c r="N291" i="38"/>
  <c r="O291" i="38"/>
  <c r="P291" i="38"/>
  <c r="Q291" i="38"/>
  <c r="R291" i="38"/>
  <c r="S291" i="38"/>
  <c r="T291" i="38"/>
  <c r="B282" i="38"/>
  <c r="C282" i="38"/>
  <c r="D282" i="38"/>
  <c r="E282" i="38"/>
  <c r="F282" i="38"/>
  <c r="G282" i="38"/>
  <c r="H282" i="38"/>
  <c r="I282" i="38"/>
  <c r="J282" i="38"/>
  <c r="M282" i="38"/>
  <c r="N282" i="38"/>
  <c r="O282" i="38"/>
  <c r="P282" i="38"/>
  <c r="Q282" i="38"/>
  <c r="R282" i="38"/>
  <c r="S282" i="38"/>
  <c r="T282" i="38"/>
  <c r="B266" i="38"/>
  <c r="C266" i="38"/>
  <c r="D266" i="38"/>
  <c r="E266" i="38"/>
  <c r="F266" i="38"/>
  <c r="G266" i="38"/>
  <c r="H266" i="38"/>
  <c r="I266" i="38"/>
  <c r="J266" i="38"/>
  <c r="M266" i="38"/>
  <c r="N266" i="38"/>
  <c r="O266" i="38"/>
  <c r="P266" i="38"/>
  <c r="Q266" i="38"/>
  <c r="R266" i="38"/>
  <c r="S266" i="38"/>
  <c r="T266" i="38"/>
  <c r="B252" i="38"/>
  <c r="C252" i="38"/>
  <c r="D252" i="38"/>
  <c r="E252" i="38"/>
  <c r="F252" i="38"/>
  <c r="G252" i="38"/>
  <c r="H252" i="38"/>
  <c r="I252" i="38"/>
  <c r="J252" i="38"/>
  <c r="M252" i="38"/>
  <c r="N252" i="38"/>
  <c r="O252" i="38"/>
  <c r="P252" i="38"/>
  <c r="Q252" i="38"/>
  <c r="R252" i="38"/>
  <c r="S252" i="38"/>
  <c r="T252" i="38"/>
  <c r="B241" i="38"/>
  <c r="C241" i="38"/>
  <c r="D241" i="38"/>
  <c r="E241" i="38"/>
  <c r="F241" i="38"/>
  <c r="G241" i="38"/>
  <c r="H241" i="38"/>
  <c r="I241" i="38"/>
  <c r="J241" i="38"/>
  <c r="M241" i="38"/>
  <c r="N241" i="38"/>
  <c r="O241" i="38"/>
  <c r="P241" i="38"/>
  <c r="Q241" i="38"/>
  <c r="R241" i="38"/>
  <c r="S241" i="38"/>
  <c r="T241" i="38"/>
  <c r="B229" i="38"/>
  <c r="C229" i="38"/>
  <c r="D229" i="38"/>
  <c r="E229" i="38"/>
  <c r="F229" i="38"/>
  <c r="G229" i="38"/>
  <c r="H229" i="38"/>
  <c r="I229" i="38"/>
  <c r="J229" i="38"/>
  <c r="M229" i="38"/>
  <c r="N229" i="38"/>
  <c r="O229" i="38"/>
  <c r="P229" i="38"/>
  <c r="Q229" i="38"/>
  <c r="R229" i="38"/>
  <c r="S229" i="38"/>
  <c r="T229" i="38"/>
  <c r="B218" i="38"/>
  <c r="C218" i="38"/>
  <c r="D218" i="38"/>
  <c r="E218" i="38"/>
  <c r="F218" i="38"/>
  <c r="G218" i="38"/>
  <c r="H218" i="38"/>
  <c r="I218" i="38"/>
  <c r="J218" i="38"/>
  <c r="M218" i="38"/>
  <c r="N218" i="38"/>
  <c r="O218" i="38"/>
  <c r="P218" i="38"/>
  <c r="Q218" i="38"/>
  <c r="R218" i="38"/>
  <c r="S218" i="38"/>
  <c r="T218" i="38"/>
  <c r="B209" i="38"/>
  <c r="C209" i="38"/>
  <c r="D209" i="38"/>
  <c r="E209" i="38"/>
  <c r="F209" i="38"/>
  <c r="G209" i="38"/>
  <c r="H209" i="38"/>
  <c r="I209" i="38"/>
  <c r="J209" i="38"/>
  <c r="M209" i="38"/>
  <c r="N209" i="38"/>
  <c r="O209" i="38"/>
  <c r="P209" i="38"/>
  <c r="Q209" i="38"/>
  <c r="R209" i="38"/>
  <c r="S209" i="38"/>
  <c r="T209" i="38"/>
  <c r="B195" i="38"/>
  <c r="C195" i="38"/>
  <c r="D195" i="38"/>
  <c r="E195" i="38"/>
  <c r="F195" i="38"/>
  <c r="G195" i="38"/>
  <c r="H195" i="38"/>
  <c r="I195" i="38"/>
  <c r="J195" i="38"/>
  <c r="M195" i="38"/>
  <c r="N195" i="38"/>
  <c r="O195" i="38"/>
  <c r="P195" i="38"/>
  <c r="Q195" i="38"/>
  <c r="R195" i="38"/>
  <c r="S195" i="38"/>
  <c r="T195" i="38"/>
  <c r="B178" i="38"/>
  <c r="C178" i="38"/>
  <c r="D178" i="38"/>
  <c r="E178" i="38"/>
  <c r="F178" i="38"/>
  <c r="G178" i="38"/>
  <c r="H178" i="38"/>
  <c r="I178" i="38"/>
  <c r="J178" i="38"/>
  <c r="M178" i="38"/>
  <c r="N178" i="38"/>
  <c r="O178" i="38"/>
  <c r="P178" i="38"/>
  <c r="Q178" i="38"/>
  <c r="R178" i="38"/>
  <c r="S178" i="38"/>
  <c r="T178" i="38"/>
  <c r="B167" i="38"/>
  <c r="C167" i="38"/>
  <c r="D167" i="38"/>
  <c r="E167" i="38"/>
  <c r="F167" i="38"/>
  <c r="G167" i="38"/>
  <c r="H167" i="38"/>
  <c r="I167" i="38"/>
  <c r="J167" i="38"/>
  <c r="M167" i="38"/>
  <c r="N167" i="38"/>
  <c r="O167" i="38"/>
  <c r="P167" i="38"/>
  <c r="Q167" i="38"/>
  <c r="R167" i="38"/>
  <c r="S167" i="38"/>
  <c r="T167" i="38"/>
  <c r="B155" i="38"/>
  <c r="C155" i="38"/>
  <c r="D155" i="38"/>
  <c r="E155" i="38"/>
  <c r="F155" i="38"/>
  <c r="G155" i="38"/>
  <c r="H155" i="38"/>
  <c r="I155" i="38"/>
  <c r="J155" i="38"/>
  <c r="M155" i="38"/>
  <c r="N155" i="38"/>
  <c r="O155" i="38"/>
  <c r="P155" i="38"/>
  <c r="Q155" i="38"/>
  <c r="R155" i="38"/>
  <c r="S155" i="38"/>
  <c r="T155" i="38"/>
  <c r="B143" i="38"/>
  <c r="C143" i="38"/>
  <c r="D143" i="38"/>
  <c r="E143" i="38"/>
  <c r="F143" i="38"/>
  <c r="G143" i="38"/>
  <c r="H143" i="38"/>
  <c r="I143" i="38"/>
  <c r="J143" i="38"/>
  <c r="M143" i="38"/>
  <c r="N143" i="38"/>
  <c r="O143" i="38"/>
  <c r="P143" i="38"/>
  <c r="Q143" i="38"/>
  <c r="R143" i="38"/>
  <c r="S143" i="38"/>
  <c r="T143" i="38"/>
  <c r="B133" i="38"/>
  <c r="C133" i="38"/>
  <c r="D133" i="38"/>
  <c r="E133" i="38"/>
  <c r="F133" i="38"/>
  <c r="G133" i="38"/>
  <c r="H133" i="38"/>
  <c r="I133" i="38"/>
  <c r="J133" i="38"/>
  <c r="M133" i="38"/>
  <c r="N133" i="38"/>
  <c r="O133" i="38"/>
  <c r="P133" i="38"/>
  <c r="Q133" i="38"/>
  <c r="R133" i="38"/>
  <c r="S133" i="38"/>
  <c r="T133" i="38"/>
  <c r="B119" i="38"/>
  <c r="C119" i="38"/>
  <c r="D119" i="38"/>
  <c r="E119" i="38"/>
  <c r="F119" i="38"/>
  <c r="G119" i="38"/>
  <c r="H119" i="38"/>
  <c r="I119" i="38"/>
  <c r="J119" i="38"/>
  <c r="M119" i="38"/>
  <c r="N119" i="38"/>
  <c r="O119" i="38"/>
  <c r="P119" i="38"/>
  <c r="Q119" i="38"/>
  <c r="R119" i="38"/>
  <c r="S119" i="38"/>
  <c r="T119" i="38"/>
  <c r="B104" i="38"/>
  <c r="C104" i="38"/>
  <c r="D104" i="38"/>
  <c r="E104" i="38"/>
  <c r="F104" i="38"/>
  <c r="G104" i="38"/>
  <c r="H104" i="38"/>
  <c r="I104" i="38"/>
  <c r="J104" i="38"/>
  <c r="M104" i="38"/>
  <c r="N104" i="38"/>
  <c r="O104" i="38"/>
  <c r="P104" i="38"/>
  <c r="Q104" i="38"/>
  <c r="R104" i="38"/>
  <c r="S104" i="38"/>
  <c r="T104" i="38"/>
  <c r="B89" i="38"/>
  <c r="C89" i="38"/>
  <c r="D89" i="38"/>
  <c r="E89" i="38"/>
  <c r="F89" i="38"/>
  <c r="G89" i="38"/>
  <c r="H89" i="38"/>
  <c r="I89" i="38"/>
  <c r="J89" i="38"/>
  <c r="M89" i="38"/>
  <c r="N89" i="38"/>
  <c r="O89" i="38"/>
  <c r="P89" i="38"/>
  <c r="Q89" i="38"/>
  <c r="R89" i="38"/>
  <c r="S89" i="38"/>
  <c r="T89" i="38"/>
  <c r="B77" i="38"/>
  <c r="C77" i="38"/>
  <c r="D77" i="38"/>
  <c r="E77" i="38"/>
  <c r="F77" i="38"/>
  <c r="G77" i="38"/>
  <c r="H77" i="38"/>
  <c r="I77" i="38"/>
  <c r="J77" i="38"/>
  <c r="M77" i="38"/>
  <c r="N77" i="38"/>
  <c r="O77" i="38"/>
  <c r="P77" i="38"/>
  <c r="Q77" i="38"/>
  <c r="R77" i="38"/>
  <c r="S77" i="38"/>
  <c r="T77" i="38"/>
  <c r="B63" i="38"/>
  <c r="C63" i="38"/>
  <c r="D63" i="38"/>
  <c r="E63" i="38"/>
  <c r="F63" i="38"/>
  <c r="G63" i="38"/>
  <c r="H63" i="38"/>
  <c r="I63" i="38"/>
  <c r="J63" i="38"/>
  <c r="M63" i="38"/>
  <c r="N63" i="38"/>
  <c r="O63" i="38"/>
  <c r="P63" i="38"/>
  <c r="Q63" i="38"/>
  <c r="R63" i="38"/>
  <c r="S63" i="38"/>
  <c r="T63" i="38"/>
  <c r="B49" i="38"/>
  <c r="C49" i="38"/>
  <c r="D49" i="38"/>
  <c r="E49" i="38"/>
  <c r="F49" i="38"/>
  <c r="G49" i="38"/>
  <c r="H49" i="38"/>
  <c r="I49" i="38"/>
  <c r="J49" i="38"/>
  <c r="M49" i="38"/>
  <c r="N49" i="38"/>
  <c r="O49" i="38"/>
  <c r="P49" i="38"/>
  <c r="Q49" i="38"/>
  <c r="R49" i="38"/>
  <c r="S49" i="38"/>
  <c r="T49" i="38"/>
  <c r="B38" i="38"/>
  <c r="C38" i="38"/>
  <c r="D38" i="38"/>
  <c r="E38" i="38"/>
  <c r="F38" i="38"/>
  <c r="G38" i="38"/>
  <c r="H38" i="38"/>
  <c r="I38" i="38"/>
  <c r="J38" i="38"/>
  <c r="M38" i="38"/>
  <c r="N38" i="38"/>
  <c r="O38" i="38"/>
  <c r="P38" i="38"/>
  <c r="Q38" i="38"/>
  <c r="R38" i="38"/>
  <c r="S38" i="38"/>
  <c r="T38" i="38"/>
  <c r="B22" i="38"/>
  <c r="C22" i="38"/>
  <c r="D22" i="38"/>
  <c r="E22" i="38"/>
  <c r="F22" i="38"/>
  <c r="G22" i="38"/>
  <c r="H22" i="38"/>
  <c r="I22" i="38"/>
  <c r="J22" i="38"/>
  <c r="M22" i="38"/>
  <c r="N22" i="38"/>
  <c r="O22" i="38"/>
  <c r="P22" i="38"/>
  <c r="Q22" i="38"/>
  <c r="R22" i="38"/>
  <c r="S22" i="38"/>
  <c r="T22" i="38"/>
  <c r="C5" i="42"/>
  <c r="D5" i="42"/>
  <c r="E5" i="42"/>
  <c r="F5" i="42"/>
  <c r="G5" i="42"/>
  <c r="H5" i="42"/>
  <c r="K5" i="42"/>
  <c r="L5" i="42"/>
  <c r="M5" i="42"/>
  <c r="N5" i="42"/>
  <c r="O5" i="42"/>
  <c r="P5" i="42"/>
  <c r="C94" i="36"/>
  <c r="D94" i="36"/>
  <c r="E94" i="36"/>
  <c r="F94" i="36"/>
  <c r="G94" i="36"/>
  <c r="H94" i="36"/>
  <c r="K94" i="36"/>
  <c r="L94" i="36"/>
  <c r="M94" i="36"/>
  <c r="N94" i="36"/>
  <c r="O94" i="36"/>
  <c r="P94" i="36"/>
  <c r="Q94" i="36"/>
  <c r="R94" i="36"/>
  <c r="C80" i="36"/>
  <c r="D80" i="36"/>
  <c r="E80" i="36"/>
  <c r="F80" i="36"/>
  <c r="G80" i="36"/>
  <c r="H80" i="36"/>
  <c r="K80" i="36"/>
  <c r="L80" i="36"/>
  <c r="M80" i="36"/>
  <c r="N80" i="36"/>
  <c r="O80" i="36"/>
  <c r="P80" i="36"/>
  <c r="Q80" i="36"/>
  <c r="R80" i="36"/>
  <c r="C75" i="36"/>
  <c r="D75" i="36"/>
  <c r="E75" i="36"/>
  <c r="F75" i="36"/>
  <c r="G75" i="36"/>
  <c r="H75" i="36"/>
  <c r="K75" i="36"/>
  <c r="L75" i="36"/>
  <c r="M75" i="36"/>
  <c r="N75" i="36"/>
  <c r="O75" i="36"/>
  <c r="P75" i="36"/>
  <c r="Q75" i="36"/>
  <c r="R75" i="36"/>
  <c r="C64" i="36"/>
  <c r="D64" i="36"/>
  <c r="E64" i="36"/>
  <c r="F64" i="36"/>
  <c r="G64" i="36"/>
  <c r="H64" i="36"/>
  <c r="K64" i="36"/>
  <c r="L64" i="36"/>
  <c r="M64" i="36"/>
  <c r="N64" i="36"/>
  <c r="O64" i="36"/>
  <c r="P64" i="36"/>
  <c r="Q64" i="36"/>
  <c r="R64" i="36"/>
  <c r="C59" i="36"/>
  <c r="D59" i="36"/>
  <c r="E59" i="36"/>
  <c r="F59" i="36"/>
  <c r="G59" i="36"/>
  <c r="H59" i="36"/>
  <c r="K59" i="36"/>
  <c r="L59" i="36"/>
  <c r="M59" i="36"/>
  <c r="N59" i="36"/>
  <c r="O59" i="36"/>
  <c r="P59" i="36"/>
  <c r="Q59" i="36"/>
  <c r="R59" i="36"/>
  <c r="C53" i="36"/>
  <c r="D53" i="36"/>
  <c r="E53" i="36"/>
  <c r="F53" i="36"/>
  <c r="G53" i="36"/>
  <c r="H53" i="36"/>
  <c r="K53" i="36"/>
  <c r="L53" i="36"/>
  <c r="M53" i="36"/>
  <c r="N53" i="36"/>
  <c r="O53" i="36"/>
  <c r="P53" i="36"/>
  <c r="Q53" i="36"/>
  <c r="R53" i="36"/>
  <c r="C45" i="36"/>
  <c r="D45" i="36"/>
  <c r="E45" i="36"/>
  <c r="F45" i="36"/>
  <c r="G45" i="36"/>
  <c r="H45" i="36"/>
  <c r="K45" i="36"/>
  <c r="L45" i="36"/>
  <c r="M45" i="36"/>
  <c r="N45" i="36"/>
  <c r="O45" i="36"/>
  <c r="P45" i="36"/>
  <c r="Q45" i="36"/>
  <c r="R45" i="36"/>
  <c r="C33" i="36"/>
  <c r="D33" i="36"/>
  <c r="E33" i="36"/>
  <c r="F33" i="36"/>
  <c r="G33" i="36"/>
  <c r="H33" i="36"/>
  <c r="K33" i="36"/>
  <c r="L33" i="36"/>
  <c r="M33" i="36"/>
  <c r="N33" i="36"/>
  <c r="O33" i="36"/>
  <c r="P33" i="36"/>
  <c r="Q33" i="36"/>
  <c r="R33" i="36"/>
  <c r="C18" i="36"/>
  <c r="D18" i="36"/>
  <c r="E18" i="36"/>
  <c r="F18" i="36"/>
  <c r="G18" i="36"/>
  <c r="H18" i="36"/>
  <c r="K18" i="36"/>
  <c r="L18" i="36"/>
  <c r="M18" i="36"/>
  <c r="N18" i="36"/>
  <c r="O18" i="36"/>
  <c r="P18" i="36"/>
  <c r="Q18" i="36"/>
  <c r="R18" i="36"/>
  <c r="C5" i="36"/>
  <c r="D5" i="36"/>
  <c r="E5" i="36"/>
  <c r="F5" i="36"/>
  <c r="G5" i="36"/>
  <c r="H5" i="36"/>
  <c r="K5" i="36"/>
  <c r="L5" i="36"/>
  <c r="M5" i="36"/>
  <c r="N5" i="36"/>
  <c r="O5" i="36"/>
  <c r="P5" i="36"/>
  <c r="Q5" i="36"/>
  <c r="R5" i="36"/>
  <c r="C246" i="33"/>
  <c r="C235" i="33" s="1"/>
  <c r="D246" i="33"/>
  <c r="D235" i="33" s="1"/>
  <c r="E246" i="33"/>
  <c r="E235" i="33" s="1"/>
  <c r="F246" i="33"/>
  <c r="F235" i="33" s="1"/>
  <c r="G246" i="33"/>
  <c r="G235" i="33" s="1"/>
  <c r="H246" i="33"/>
  <c r="H235" i="33" s="1"/>
  <c r="K246" i="33"/>
  <c r="K235" i="33" s="1"/>
  <c r="L246" i="33"/>
  <c r="L235" i="33" s="1"/>
  <c r="M246" i="33"/>
  <c r="M235" i="33" s="1"/>
  <c r="N246" i="33"/>
  <c r="N235" i="33" s="1"/>
  <c r="O246" i="33"/>
  <c r="O235" i="33" s="1"/>
  <c r="P246" i="33"/>
  <c r="P235" i="33" s="1"/>
  <c r="C208" i="33"/>
  <c r="D208" i="33"/>
  <c r="E208" i="33"/>
  <c r="F208" i="33"/>
  <c r="G208" i="33"/>
  <c r="H208" i="33"/>
  <c r="K208" i="33"/>
  <c r="L208" i="33"/>
  <c r="M208" i="33"/>
  <c r="N208" i="33"/>
  <c r="O208" i="33"/>
  <c r="P208" i="33"/>
  <c r="C203" i="33"/>
  <c r="D203" i="33"/>
  <c r="E203" i="33"/>
  <c r="F203" i="33"/>
  <c r="G203" i="33"/>
  <c r="H203" i="33"/>
  <c r="K203" i="33"/>
  <c r="L203" i="33"/>
  <c r="M203" i="33"/>
  <c r="N203" i="33"/>
  <c r="O203" i="33"/>
  <c r="P203" i="33"/>
  <c r="C195" i="33"/>
  <c r="D195" i="33"/>
  <c r="E195" i="33"/>
  <c r="F195" i="33"/>
  <c r="G195" i="33"/>
  <c r="H195" i="33"/>
  <c r="K195" i="33"/>
  <c r="L195" i="33"/>
  <c r="M195" i="33"/>
  <c r="N195" i="33"/>
  <c r="O195" i="33"/>
  <c r="P195" i="33"/>
  <c r="C185" i="33"/>
  <c r="D185" i="33"/>
  <c r="E185" i="33"/>
  <c r="F185" i="33"/>
  <c r="G185" i="33"/>
  <c r="H185" i="33"/>
  <c r="K185" i="33"/>
  <c r="L185" i="33"/>
  <c r="M185" i="33"/>
  <c r="N185" i="33"/>
  <c r="O185" i="33"/>
  <c r="P185" i="33"/>
  <c r="C174" i="33"/>
  <c r="D174" i="33"/>
  <c r="E174" i="33"/>
  <c r="F174" i="33"/>
  <c r="G174" i="33"/>
  <c r="H174" i="33"/>
  <c r="K174" i="33"/>
  <c r="L174" i="33"/>
  <c r="M174" i="33"/>
  <c r="N174" i="33"/>
  <c r="O174" i="33"/>
  <c r="P174" i="33"/>
  <c r="C169" i="33"/>
  <c r="D169" i="33"/>
  <c r="E169" i="33"/>
  <c r="F169" i="33"/>
  <c r="G169" i="33"/>
  <c r="H169" i="33"/>
  <c r="K169" i="33"/>
  <c r="L169" i="33"/>
  <c r="M169" i="33"/>
  <c r="N169" i="33"/>
  <c r="O169" i="33"/>
  <c r="P169" i="33"/>
  <c r="C163" i="33"/>
  <c r="D163" i="33"/>
  <c r="E163" i="33"/>
  <c r="F163" i="33"/>
  <c r="G163" i="33"/>
  <c r="H163" i="33"/>
  <c r="K163" i="33"/>
  <c r="L163" i="33"/>
  <c r="M163" i="33"/>
  <c r="N163" i="33"/>
  <c r="O163" i="33"/>
  <c r="P163" i="33"/>
  <c r="C152" i="33"/>
  <c r="D152" i="33"/>
  <c r="E152" i="33"/>
  <c r="F152" i="33"/>
  <c r="G152" i="33"/>
  <c r="H152" i="33"/>
  <c r="K152" i="33"/>
  <c r="L152" i="33"/>
  <c r="M152" i="33"/>
  <c r="N152" i="33"/>
  <c r="O152" i="33"/>
  <c r="P152" i="33"/>
  <c r="C143" i="33"/>
  <c r="D143" i="33"/>
  <c r="E143" i="33"/>
  <c r="F143" i="33"/>
  <c r="G143" i="33"/>
  <c r="H143" i="33"/>
  <c r="K143" i="33"/>
  <c r="L143" i="33"/>
  <c r="M143" i="33"/>
  <c r="N143" i="33"/>
  <c r="O143" i="33"/>
  <c r="P143" i="33"/>
  <c r="C134" i="33"/>
  <c r="D134" i="33"/>
  <c r="E134" i="33"/>
  <c r="F134" i="33"/>
  <c r="G134" i="33"/>
  <c r="H134" i="33"/>
  <c r="K134" i="33"/>
  <c r="L134" i="33"/>
  <c r="M134" i="33"/>
  <c r="N134" i="33"/>
  <c r="O134" i="33"/>
  <c r="P134" i="33"/>
  <c r="C124" i="33"/>
  <c r="D124" i="33"/>
  <c r="E124" i="33"/>
  <c r="F124" i="33"/>
  <c r="G124" i="33"/>
  <c r="H124" i="33"/>
  <c r="K124" i="33"/>
  <c r="L124" i="33"/>
  <c r="M124" i="33"/>
  <c r="N124" i="33"/>
  <c r="O124" i="33"/>
  <c r="P124" i="33"/>
  <c r="C116" i="33"/>
  <c r="D116" i="33"/>
  <c r="E116" i="33"/>
  <c r="F116" i="33"/>
  <c r="G116" i="33"/>
  <c r="H116" i="33"/>
  <c r="K116" i="33"/>
  <c r="L116" i="33"/>
  <c r="M116" i="33"/>
  <c r="N116" i="33"/>
  <c r="O116" i="33"/>
  <c r="P116" i="33"/>
  <c r="C106" i="33"/>
  <c r="D106" i="33"/>
  <c r="E106" i="33"/>
  <c r="F106" i="33"/>
  <c r="G106" i="33"/>
  <c r="H106" i="33"/>
  <c r="K106" i="33"/>
  <c r="L106" i="33"/>
  <c r="M106" i="33"/>
  <c r="N106" i="33"/>
  <c r="O106" i="33"/>
  <c r="P106" i="33"/>
  <c r="C88" i="33"/>
  <c r="D88" i="33"/>
  <c r="E88" i="33"/>
  <c r="F88" i="33"/>
  <c r="G88" i="33"/>
  <c r="H88" i="33"/>
  <c r="K88" i="33"/>
  <c r="L88" i="33"/>
  <c r="L101" i="33" s="1"/>
  <c r="M88" i="33"/>
  <c r="N88" i="33"/>
  <c r="N101" i="33" s="1"/>
  <c r="O88" i="33"/>
  <c r="P88" i="33"/>
  <c r="P101" i="33" s="1"/>
  <c r="C76" i="33"/>
  <c r="D76" i="33"/>
  <c r="E76" i="33"/>
  <c r="F76" i="33"/>
  <c r="G76" i="33"/>
  <c r="H76" i="33"/>
  <c r="K76" i="33"/>
  <c r="L76" i="33"/>
  <c r="M76" i="33"/>
  <c r="N76" i="33"/>
  <c r="O76" i="33"/>
  <c r="P76" i="33"/>
  <c r="C63" i="33"/>
  <c r="D63" i="33"/>
  <c r="E63" i="33"/>
  <c r="F63" i="33"/>
  <c r="G63" i="33"/>
  <c r="H63" i="33"/>
  <c r="K63" i="33"/>
  <c r="L63" i="33"/>
  <c r="M63" i="33"/>
  <c r="N63" i="33"/>
  <c r="O63" i="33"/>
  <c r="P63" i="33"/>
  <c r="C51" i="33"/>
  <c r="D51" i="33"/>
  <c r="E51" i="33"/>
  <c r="F51" i="33"/>
  <c r="G51" i="33"/>
  <c r="H51" i="33"/>
  <c r="K51" i="33"/>
  <c r="L51" i="33"/>
  <c r="M51" i="33"/>
  <c r="N51" i="33"/>
  <c r="O51" i="33"/>
  <c r="P51" i="33"/>
  <c r="C34" i="33"/>
  <c r="D34" i="33"/>
  <c r="E34" i="33"/>
  <c r="F34" i="33"/>
  <c r="G34" i="33"/>
  <c r="H34" i="33"/>
  <c r="K34" i="33"/>
  <c r="L34" i="33"/>
  <c r="M34" i="33"/>
  <c r="N34" i="33"/>
  <c r="O34" i="33"/>
  <c r="P34" i="33"/>
  <c r="C20" i="33"/>
  <c r="D20" i="33"/>
  <c r="E20" i="33"/>
  <c r="F20" i="33"/>
  <c r="G20" i="33"/>
  <c r="H20" i="33"/>
  <c r="K20" i="33"/>
  <c r="L20" i="33"/>
  <c r="M20" i="33"/>
  <c r="N20" i="33"/>
  <c r="O20" i="33"/>
  <c r="P20" i="33"/>
  <c r="C5" i="33"/>
  <c r="D5" i="33"/>
  <c r="E5" i="33"/>
  <c r="F5" i="33"/>
  <c r="G5" i="33"/>
  <c r="H5" i="33"/>
  <c r="K5" i="33"/>
  <c r="L5" i="33"/>
  <c r="M5" i="33"/>
  <c r="N5" i="33"/>
  <c r="O5" i="33"/>
  <c r="P5" i="33"/>
  <c r="F31" i="7"/>
  <c r="H31" i="7"/>
  <c r="L31" i="7"/>
  <c r="N31" i="7"/>
  <c r="P31" i="7"/>
  <c r="D19" i="6"/>
  <c r="F19" i="6"/>
  <c r="H19" i="6"/>
  <c r="L19" i="6"/>
  <c r="N19" i="6"/>
  <c r="P19" i="6"/>
  <c r="D20" i="19"/>
  <c r="F20" i="19"/>
  <c r="H20" i="19"/>
  <c r="L20" i="19"/>
  <c r="N20" i="19"/>
  <c r="P20" i="19"/>
  <c r="D19" i="5"/>
  <c r="F19" i="5"/>
  <c r="H19" i="5"/>
  <c r="L19" i="5"/>
  <c r="N19" i="5"/>
  <c r="P19" i="5"/>
  <c r="D24" i="4"/>
  <c r="F24" i="4"/>
  <c r="H24" i="4"/>
  <c r="L24" i="4"/>
  <c r="N24" i="4"/>
  <c r="P24" i="4"/>
  <c r="D38" i="3"/>
  <c r="F38" i="3"/>
  <c r="H38" i="3"/>
  <c r="L38" i="3"/>
  <c r="N38" i="3"/>
  <c r="P38" i="3"/>
  <c r="D21" i="3"/>
  <c r="F21" i="3"/>
  <c r="H21" i="3"/>
  <c r="L21" i="3"/>
  <c r="N21" i="3"/>
  <c r="P21" i="3"/>
  <c r="O22" i="2"/>
  <c r="M22" i="2"/>
  <c r="K22" i="2"/>
  <c r="G22" i="2"/>
  <c r="E22" i="2"/>
  <c r="C22" i="2"/>
  <c r="C31" i="7" s="1"/>
  <c r="H7" i="31"/>
  <c r="E9" i="30"/>
  <c r="Q93" i="38"/>
  <c r="AF111" i="43" l="1"/>
  <c r="AD111" i="43"/>
  <c r="AB111" i="43"/>
  <c r="AH111" i="43"/>
  <c r="AF108" i="43"/>
  <c r="AD108" i="43"/>
  <c r="AB108" i="43"/>
  <c r="AH108" i="43"/>
  <c r="AB142" i="43"/>
  <c r="AD142" i="43"/>
  <c r="AF142" i="43"/>
  <c r="AH142" i="43"/>
  <c r="AD143" i="43"/>
  <c r="AF143" i="43"/>
  <c r="AB143" i="43"/>
  <c r="AH143" i="43"/>
  <c r="AF213" i="43"/>
  <c r="AD213" i="43"/>
  <c r="AB213" i="43"/>
  <c r="AH213" i="43"/>
  <c r="AF50" i="43"/>
  <c r="AD50" i="43"/>
  <c r="AB50" i="43"/>
  <c r="AH50" i="43"/>
  <c r="AD48" i="43"/>
  <c r="AF48" i="43"/>
  <c r="AB48" i="43"/>
  <c r="AH48" i="43"/>
  <c r="AF46" i="43"/>
  <c r="AD46" i="43"/>
  <c r="AB46" i="43"/>
  <c r="AH46" i="43"/>
  <c r="AH53" i="43"/>
  <c r="AD53" i="43"/>
  <c r="AF53" i="43"/>
  <c r="AB53" i="43"/>
  <c r="AH51" i="43"/>
  <c r="AB51" i="43"/>
  <c r="AD51" i="43"/>
  <c r="AF51" i="43"/>
  <c r="AD49" i="43"/>
  <c r="AF49" i="43"/>
  <c r="AB49" i="43"/>
  <c r="AH49" i="43"/>
  <c r="AH47" i="43"/>
  <c r="AB47" i="43"/>
  <c r="AD47" i="43"/>
  <c r="AF47" i="43"/>
  <c r="AH45" i="43"/>
  <c r="AB45" i="43"/>
  <c r="AF45" i="43"/>
  <c r="AD45" i="43"/>
  <c r="AF176" i="43"/>
  <c r="AD176" i="43"/>
  <c r="AB176" i="43"/>
  <c r="AH176" i="43"/>
  <c r="AF175" i="43"/>
  <c r="AD175" i="43"/>
  <c r="AB175" i="43"/>
  <c r="AH175" i="43"/>
  <c r="AF168" i="43"/>
  <c r="AD168" i="43"/>
  <c r="AB168" i="43"/>
  <c r="AH168" i="43"/>
  <c r="AD161" i="43"/>
  <c r="AF161" i="43"/>
  <c r="AB161" i="43"/>
  <c r="AH161" i="43"/>
  <c r="AD159" i="43"/>
  <c r="AF159" i="43"/>
  <c r="AB159" i="43"/>
  <c r="AH159" i="43"/>
  <c r="AB158" i="43"/>
  <c r="AD158" i="43"/>
  <c r="AF158" i="43"/>
  <c r="AH158" i="43"/>
  <c r="AF89" i="43"/>
  <c r="AD89" i="43"/>
  <c r="AB89" i="43"/>
  <c r="AH89" i="43"/>
  <c r="AD66" i="43"/>
  <c r="AF66" i="43"/>
  <c r="AB66" i="43"/>
  <c r="AH66" i="43"/>
  <c r="AD64" i="43"/>
  <c r="AF64" i="43"/>
  <c r="AB64" i="43"/>
  <c r="AH64" i="43"/>
  <c r="AB63" i="43"/>
  <c r="AD63" i="43"/>
  <c r="AF63" i="43"/>
  <c r="AH63" i="43"/>
  <c r="AF52" i="43"/>
  <c r="AH52" i="43"/>
  <c r="AB52" i="43"/>
  <c r="AD52" i="43"/>
  <c r="AH273" i="43"/>
  <c r="AF273" i="43"/>
  <c r="AD273" i="43"/>
  <c r="AB273" i="43"/>
  <c r="AH271" i="43"/>
  <c r="AF271" i="43"/>
  <c r="AD271" i="43"/>
  <c r="AB271" i="43"/>
  <c r="AH269" i="43"/>
  <c r="AF269" i="43"/>
  <c r="AD269" i="43"/>
  <c r="AB269" i="43"/>
  <c r="AD267" i="43"/>
  <c r="AB267" i="43"/>
  <c r="AF267" i="43"/>
  <c r="AH267" i="43"/>
  <c r="AD272" i="43"/>
  <c r="AF272" i="43"/>
  <c r="AB272" i="43"/>
  <c r="AH272" i="43"/>
  <c r="AD270" i="43"/>
  <c r="AF270" i="43"/>
  <c r="AB270" i="43"/>
  <c r="AH270" i="43"/>
  <c r="AD268" i="43"/>
  <c r="AF268" i="43"/>
  <c r="AB268" i="43"/>
  <c r="AH268" i="43"/>
  <c r="AF121" i="43"/>
  <c r="AD121" i="43"/>
  <c r="AB121" i="43"/>
  <c r="AH121" i="43"/>
  <c r="AD119" i="43"/>
  <c r="AB119" i="43"/>
  <c r="AF119" i="43"/>
  <c r="AH119" i="43"/>
  <c r="AF117" i="43"/>
  <c r="AD117" i="43"/>
  <c r="AB117" i="43"/>
  <c r="AH117" i="43"/>
  <c r="AF120" i="43"/>
  <c r="AD120" i="43"/>
  <c r="AB120" i="43"/>
  <c r="AH120" i="43"/>
  <c r="AB118" i="43"/>
  <c r="AF118" i="43"/>
  <c r="AD118" i="43"/>
  <c r="AH118" i="43"/>
  <c r="AF116" i="43"/>
  <c r="AD116" i="43"/>
  <c r="AB116" i="43"/>
  <c r="AH116" i="43"/>
  <c r="AD80" i="43"/>
  <c r="AF80" i="43"/>
  <c r="AB80" i="43"/>
  <c r="AH80" i="43"/>
  <c r="AD78" i="43"/>
  <c r="AF78" i="43"/>
  <c r="AB78" i="43"/>
  <c r="AH78" i="43"/>
  <c r="AD76" i="43"/>
  <c r="AF76" i="43"/>
  <c r="AB76" i="43"/>
  <c r="AH76" i="43"/>
  <c r="AF81" i="43"/>
  <c r="AB81" i="43"/>
  <c r="AH81" i="43"/>
  <c r="AD81" i="43"/>
  <c r="AH79" i="43"/>
  <c r="AD79" i="43"/>
  <c r="AB79" i="43"/>
  <c r="AF79" i="43"/>
  <c r="AF77" i="43"/>
  <c r="AB77" i="43"/>
  <c r="AH77" i="43"/>
  <c r="AD77" i="43"/>
  <c r="V272" i="43"/>
  <c r="X272" i="43"/>
  <c r="T272" i="43"/>
  <c r="Z272" i="43"/>
  <c r="V268" i="43"/>
  <c r="T268" i="43"/>
  <c r="X268" i="43"/>
  <c r="Z268" i="43"/>
  <c r="X222" i="43"/>
  <c r="T222" i="43"/>
  <c r="Z222" i="43"/>
  <c r="V222" i="43"/>
  <c r="Z220" i="43"/>
  <c r="V220" i="43"/>
  <c r="T220" i="43"/>
  <c r="X220" i="43"/>
  <c r="T218" i="43"/>
  <c r="X218" i="43"/>
  <c r="V218" i="43"/>
  <c r="Z218" i="43"/>
  <c r="V212" i="43"/>
  <c r="T212" i="43"/>
  <c r="X212" i="43"/>
  <c r="Z212" i="43"/>
  <c r="X210" i="43"/>
  <c r="V210" i="43"/>
  <c r="T210" i="43"/>
  <c r="Z210" i="43"/>
  <c r="V208" i="43"/>
  <c r="T208" i="43"/>
  <c r="X208" i="43"/>
  <c r="Z208" i="43"/>
  <c r="V202" i="43"/>
  <c r="T202" i="43"/>
  <c r="X202" i="43"/>
  <c r="Z202" i="43"/>
  <c r="V196" i="43"/>
  <c r="T196" i="43"/>
  <c r="X196" i="43"/>
  <c r="Z196" i="43"/>
  <c r="V190" i="43"/>
  <c r="T190" i="43"/>
  <c r="Z190" i="43"/>
  <c r="X190" i="43"/>
  <c r="X188" i="43"/>
  <c r="V188" i="43"/>
  <c r="T188" i="43"/>
  <c r="Z188" i="43"/>
  <c r="T186" i="43"/>
  <c r="X186" i="43"/>
  <c r="V186" i="43"/>
  <c r="Z186" i="43"/>
  <c r="X184" i="43"/>
  <c r="V184" i="43"/>
  <c r="T184" i="43"/>
  <c r="Z184" i="43"/>
  <c r="X178" i="43"/>
  <c r="T178" i="43"/>
  <c r="Z178" i="43"/>
  <c r="V178" i="43"/>
  <c r="Z176" i="43"/>
  <c r="V176" i="43"/>
  <c r="T176" i="43"/>
  <c r="X176" i="43"/>
  <c r="V170" i="43"/>
  <c r="T170" i="43"/>
  <c r="X170" i="43"/>
  <c r="T198" i="43"/>
  <c r="T27" i="43" s="1"/>
  <c r="V198" i="43"/>
  <c r="V27" i="43" s="1"/>
  <c r="X198" i="43"/>
  <c r="X27" i="43" s="1"/>
  <c r="Z170" i="43"/>
  <c r="V168" i="43"/>
  <c r="T168" i="43"/>
  <c r="X168" i="43"/>
  <c r="Z168" i="43"/>
  <c r="X166" i="43"/>
  <c r="V166" i="43"/>
  <c r="T166" i="43"/>
  <c r="Z166" i="43"/>
  <c r="T160" i="43"/>
  <c r="X160" i="43"/>
  <c r="V160" i="43"/>
  <c r="Z160" i="43"/>
  <c r="V158" i="43"/>
  <c r="X158" i="43"/>
  <c r="T158" i="43"/>
  <c r="Z158" i="43"/>
  <c r="X156" i="43"/>
  <c r="T156" i="43"/>
  <c r="V156" i="43"/>
  <c r="Z156" i="43"/>
  <c r="T152" i="43"/>
  <c r="T25" i="43" s="1"/>
  <c r="V152" i="43"/>
  <c r="V25" i="43" s="1"/>
  <c r="V148" i="43"/>
  <c r="X152" i="43"/>
  <c r="X25" i="43" s="1"/>
  <c r="X148" i="43"/>
  <c r="T148" i="43"/>
  <c r="Z148" i="43"/>
  <c r="T121" i="43"/>
  <c r="V121" i="43"/>
  <c r="X121" i="43"/>
  <c r="Z121" i="43"/>
  <c r="V119" i="43"/>
  <c r="X119" i="43"/>
  <c r="T119" i="43"/>
  <c r="Z119" i="43"/>
  <c r="X117" i="43"/>
  <c r="V117" i="43"/>
  <c r="T117" i="43"/>
  <c r="Z117" i="43"/>
  <c r="V101" i="43"/>
  <c r="T101" i="43"/>
  <c r="X101" i="43"/>
  <c r="Z101" i="43"/>
  <c r="T99" i="43"/>
  <c r="V99" i="43"/>
  <c r="X99" i="43"/>
  <c r="Z99" i="43"/>
  <c r="V97" i="43"/>
  <c r="X97" i="43"/>
  <c r="T97" i="43"/>
  <c r="Z97" i="43"/>
  <c r="Z95" i="43"/>
  <c r="T95" i="43"/>
  <c r="Z67" i="43"/>
  <c r="X67" i="43"/>
  <c r="V67" i="43"/>
  <c r="T67" i="43"/>
  <c r="V65" i="43"/>
  <c r="T65" i="43"/>
  <c r="Z65" i="43"/>
  <c r="X65" i="43"/>
  <c r="Z63" i="43"/>
  <c r="V63" i="43"/>
  <c r="T63" i="43"/>
  <c r="X63" i="43"/>
  <c r="X61" i="43"/>
  <c r="V61" i="43"/>
  <c r="T61" i="43"/>
  <c r="Z61" i="43"/>
  <c r="X59" i="43"/>
  <c r="T59" i="43"/>
  <c r="Z59" i="43"/>
  <c r="V59" i="43"/>
  <c r="X273" i="43"/>
  <c r="T273" i="43"/>
  <c r="V273" i="43"/>
  <c r="Z273" i="43"/>
  <c r="X267" i="43"/>
  <c r="T267" i="43"/>
  <c r="V267" i="43"/>
  <c r="Z267" i="43"/>
  <c r="X234" i="43"/>
  <c r="T234" i="43"/>
  <c r="V234" i="43"/>
  <c r="Z234" i="43"/>
  <c r="V221" i="43"/>
  <c r="X221" i="43"/>
  <c r="T221" i="43"/>
  <c r="Z221" i="43"/>
  <c r="V219" i="43"/>
  <c r="X219" i="43"/>
  <c r="T219" i="43"/>
  <c r="Z219" i="43"/>
  <c r="X213" i="43"/>
  <c r="V213" i="43"/>
  <c r="T213" i="43"/>
  <c r="Z213" i="43"/>
  <c r="Z211" i="43"/>
  <c r="T211" i="43"/>
  <c r="X211" i="43"/>
  <c r="V211" i="43"/>
  <c r="X209" i="43"/>
  <c r="V209" i="43"/>
  <c r="T209" i="43"/>
  <c r="Z209" i="43"/>
  <c r="T207" i="43"/>
  <c r="X207" i="43"/>
  <c r="V207" i="43"/>
  <c r="Z207" i="43"/>
  <c r="V197" i="43"/>
  <c r="Z197" i="43"/>
  <c r="X197" i="43"/>
  <c r="T197" i="43"/>
  <c r="Z191" i="43"/>
  <c r="V191" i="43"/>
  <c r="T191" i="43"/>
  <c r="X191" i="43"/>
  <c r="X189" i="43"/>
  <c r="V189" i="43"/>
  <c r="T189" i="43"/>
  <c r="Z189" i="43"/>
  <c r="X187" i="43"/>
  <c r="T187" i="43"/>
  <c r="V187" i="43"/>
  <c r="Z187" i="43"/>
  <c r="X185" i="43"/>
  <c r="V185" i="43"/>
  <c r="T185" i="43"/>
  <c r="Z185" i="43"/>
  <c r="V179" i="43"/>
  <c r="X179" i="43"/>
  <c r="T179" i="43"/>
  <c r="Z179" i="43"/>
  <c r="V177" i="43"/>
  <c r="X177" i="43"/>
  <c r="T177" i="43"/>
  <c r="Z177" i="43"/>
  <c r="V175" i="43"/>
  <c r="T175" i="43"/>
  <c r="X175" i="43"/>
  <c r="Z175" i="43"/>
  <c r="V169" i="43"/>
  <c r="X169" i="43"/>
  <c r="T169" i="43"/>
  <c r="Z169" i="43"/>
  <c r="V167" i="43"/>
  <c r="X167" i="43"/>
  <c r="T203" i="43"/>
  <c r="T29" i="43" s="1"/>
  <c r="V203" i="43"/>
  <c r="V29" i="43" s="1"/>
  <c r="X203" i="43"/>
  <c r="X29" i="43" s="1"/>
  <c r="T167" i="43"/>
  <c r="Z167" i="43"/>
  <c r="Z161" i="43"/>
  <c r="T161" i="43"/>
  <c r="X161" i="43"/>
  <c r="V161" i="43"/>
  <c r="V159" i="43"/>
  <c r="T159" i="43"/>
  <c r="X159" i="43"/>
  <c r="Z159" i="43"/>
  <c r="V157" i="43"/>
  <c r="X157" i="43"/>
  <c r="T157" i="43"/>
  <c r="Z157" i="43"/>
  <c r="X120" i="43"/>
  <c r="V120" i="43"/>
  <c r="T120" i="43"/>
  <c r="Z120" i="43"/>
  <c r="Z118" i="43"/>
  <c r="X118" i="43"/>
  <c r="V118" i="43"/>
  <c r="T118" i="43"/>
  <c r="X116" i="43"/>
  <c r="V116" i="43"/>
  <c r="T116" i="43"/>
  <c r="Z116" i="43"/>
  <c r="V100" i="43"/>
  <c r="X100" i="43"/>
  <c r="T100" i="43"/>
  <c r="Z100" i="43"/>
  <c r="X98" i="43"/>
  <c r="Z98" i="43"/>
  <c r="V98" i="43"/>
  <c r="T98" i="43"/>
  <c r="T96" i="43"/>
  <c r="V96" i="43"/>
  <c r="X96" i="43"/>
  <c r="Z96" i="43"/>
  <c r="V94" i="43"/>
  <c r="T94" i="43"/>
  <c r="X94" i="43"/>
  <c r="Z94" i="43"/>
  <c r="Z66" i="43"/>
  <c r="V66" i="43"/>
  <c r="T66" i="43"/>
  <c r="X66" i="43"/>
  <c r="X64" i="43"/>
  <c r="V64" i="43"/>
  <c r="T64" i="43"/>
  <c r="Z64" i="43"/>
  <c r="Z62" i="43"/>
  <c r="X62" i="43"/>
  <c r="T62" i="43"/>
  <c r="V62" i="43"/>
  <c r="V60" i="43"/>
  <c r="X60" i="43"/>
  <c r="T60" i="43"/>
  <c r="Z60" i="43"/>
  <c r="V58" i="43"/>
  <c r="T58" i="43"/>
  <c r="X58" i="43"/>
  <c r="Z58" i="43"/>
  <c r="X111" i="43"/>
  <c r="V111" i="43"/>
  <c r="Z111" i="43"/>
  <c r="T111" i="43"/>
  <c r="X109" i="43"/>
  <c r="V109" i="43"/>
  <c r="T109" i="43"/>
  <c r="Z109" i="43"/>
  <c r="Z107" i="43"/>
  <c r="T107" i="43"/>
  <c r="V107" i="43"/>
  <c r="X107" i="43"/>
  <c r="T110" i="43"/>
  <c r="X110" i="43"/>
  <c r="V110" i="43"/>
  <c r="Z110" i="43"/>
  <c r="X108" i="43"/>
  <c r="V108" i="43"/>
  <c r="T108" i="43"/>
  <c r="Z108" i="43"/>
  <c r="X106" i="43"/>
  <c r="V106" i="43"/>
  <c r="T106" i="43"/>
  <c r="Z106" i="43"/>
  <c r="X89" i="43"/>
  <c r="Z89" i="43"/>
  <c r="V89" i="43"/>
  <c r="T89" i="43"/>
  <c r="V87" i="43"/>
  <c r="X87" i="43"/>
  <c r="T87" i="43"/>
  <c r="Z87" i="43"/>
  <c r="X88" i="43"/>
  <c r="Z88" i="43"/>
  <c r="T88" i="43"/>
  <c r="V88" i="43"/>
  <c r="X86" i="43"/>
  <c r="T86" i="43"/>
  <c r="V86" i="43"/>
  <c r="Z86" i="43"/>
  <c r="V81" i="43"/>
  <c r="Z81" i="43"/>
  <c r="X81" i="43"/>
  <c r="T81" i="43"/>
  <c r="X79" i="43"/>
  <c r="V79" i="43"/>
  <c r="Z79" i="43"/>
  <c r="T79" i="43"/>
  <c r="V77" i="43"/>
  <c r="Z77" i="43"/>
  <c r="X77" i="43"/>
  <c r="T77" i="43"/>
  <c r="T80" i="43"/>
  <c r="X80" i="43"/>
  <c r="V80" i="43"/>
  <c r="Z80" i="43"/>
  <c r="X78" i="43"/>
  <c r="V78" i="43"/>
  <c r="T78" i="43"/>
  <c r="Z78" i="43"/>
  <c r="Z76" i="43"/>
  <c r="T76" i="43"/>
  <c r="X76" i="43"/>
  <c r="V76" i="43"/>
  <c r="Z53" i="43"/>
  <c r="V53" i="43"/>
  <c r="X53" i="43"/>
  <c r="T53" i="43"/>
  <c r="X51" i="43"/>
  <c r="V51" i="43"/>
  <c r="Z51" i="43"/>
  <c r="T51" i="43"/>
  <c r="T49" i="43"/>
  <c r="X49" i="43"/>
  <c r="Z49" i="43"/>
  <c r="V49" i="43"/>
  <c r="X47" i="43"/>
  <c r="V47" i="43"/>
  <c r="T47" i="43"/>
  <c r="Z47" i="43"/>
  <c r="X45" i="43"/>
  <c r="V45" i="43"/>
  <c r="T45" i="43"/>
  <c r="Z45" i="43"/>
  <c r="V52" i="43"/>
  <c r="X52" i="43"/>
  <c r="T52" i="43"/>
  <c r="Z52" i="43"/>
  <c r="Z50" i="43"/>
  <c r="V50" i="43"/>
  <c r="T50" i="43"/>
  <c r="X50" i="43"/>
  <c r="T48" i="43"/>
  <c r="X48" i="43"/>
  <c r="V48" i="43"/>
  <c r="Z48" i="43"/>
  <c r="X46" i="43"/>
  <c r="V46" i="43"/>
  <c r="T46" i="43"/>
  <c r="Z46" i="43"/>
  <c r="X271" i="43"/>
  <c r="T271" i="43"/>
  <c r="V271" i="43"/>
  <c r="Z271" i="43"/>
  <c r="V269" i="43"/>
  <c r="X269" i="43"/>
  <c r="T269" i="43"/>
  <c r="Z269" i="43"/>
  <c r="X270" i="43"/>
  <c r="T270" i="43"/>
  <c r="V270" i="43"/>
  <c r="Z270" i="43"/>
  <c r="V142" i="43"/>
  <c r="X142" i="43"/>
  <c r="T142" i="43"/>
  <c r="Z142" i="43"/>
  <c r="X140" i="43"/>
  <c r="T140" i="43"/>
  <c r="V140" i="43"/>
  <c r="Z140" i="43"/>
  <c r="X143" i="43"/>
  <c r="V143" i="43"/>
  <c r="Z143" i="43"/>
  <c r="T143" i="43"/>
  <c r="X141" i="43"/>
  <c r="V141" i="43"/>
  <c r="Z141" i="43"/>
  <c r="T141" i="43"/>
  <c r="V139" i="43"/>
  <c r="T139" i="43"/>
  <c r="X139" i="43"/>
  <c r="Z139" i="43"/>
  <c r="P76" i="43"/>
  <c r="O82" i="43"/>
  <c r="F76" i="43"/>
  <c r="E82" i="43"/>
  <c r="B82" i="43"/>
  <c r="G82" i="43"/>
  <c r="C82" i="43"/>
  <c r="M82" i="43"/>
  <c r="L78" i="43"/>
  <c r="K82" i="43"/>
  <c r="M275" i="43"/>
  <c r="G275" i="43"/>
  <c r="C275" i="43"/>
  <c r="C39" i="43" s="1"/>
  <c r="P270" i="43"/>
  <c r="O275" i="43"/>
  <c r="O39" i="43" s="1"/>
  <c r="L270" i="43"/>
  <c r="K275" i="43"/>
  <c r="F270" i="43"/>
  <c r="E275" i="43"/>
  <c r="E39" i="43" s="1"/>
  <c r="B203" i="43"/>
  <c r="B152" i="43"/>
  <c r="Z152" i="43" s="1"/>
  <c r="Z25" i="43" s="1"/>
  <c r="E235" i="43"/>
  <c r="F235" i="43" s="1"/>
  <c r="B235" i="43"/>
  <c r="Z235" i="43" s="1"/>
  <c r="Z35" i="43" s="1"/>
  <c r="N234" i="43"/>
  <c r="H234" i="43"/>
  <c r="N220" i="43"/>
  <c r="B214" i="43"/>
  <c r="H196" i="43"/>
  <c r="N166" i="43"/>
  <c r="N81" i="43"/>
  <c r="N79" i="43"/>
  <c r="H79" i="43"/>
  <c r="N50" i="43"/>
  <c r="J114" i="42"/>
  <c r="N88" i="43"/>
  <c r="J113" i="42"/>
  <c r="J115" i="42"/>
  <c r="I248" i="43"/>
  <c r="I218" i="33"/>
  <c r="I213" i="33"/>
  <c r="I243" i="43"/>
  <c r="I216" i="33"/>
  <c r="I246" i="43"/>
  <c r="I210" i="33"/>
  <c r="I240" i="43"/>
  <c r="I215" i="33"/>
  <c r="I245" i="43"/>
  <c r="I234" i="43"/>
  <c r="J234" i="43" s="1"/>
  <c r="O235" i="43"/>
  <c r="P235" i="43" s="1"/>
  <c r="O162" i="43"/>
  <c r="O16" i="43" s="1"/>
  <c r="J216" i="33"/>
  <c r="J246" i="43"/>
  <c r="J215" i="33"/>
  <c r="J245" i="43"/>
  <c r="J243" i="43"/>
  <c r="J213" i="33"/>
  <c r="J210" i="33"/>
  <c r="J240" i="43"/>
  <c r="N222" i="43"/>
  <c r="H166" i="43"/>
  <c r="H88" i="43"/>
  <c r="H81" i="43"/>
  <c r="D81" i="43"/>
  <c r="D79" i="43"/>
  <c r="N77" i="43"/>
  <c r="Q217" i="33"/>
  <c r="Q247" i="43"/>
  <c r="Q246" i="43"/>
  <c r="Q216" i="33"/>
  <c r="Q215" i="33"/>
  <c r="Q245" i="43"/>
  <c r="Q213" i="33"/>
  <c r="Q243" i="43"/>
  <c r="Q240" i="43"/>
  <c r="Q210" i="33"/>
  <c r="K235" i="43"/>
  <c r="L235" i="43" s="1"/>
  <c r="K223" i="43"/>
  <c r="R6" i="23"/>
  <c r="N6" i="24"/>
  <c r="H6" i="24"/>
  <c r="D6" i="24"/>
  <c r="P6" i="24"/>
  <c r="L6" i="24"/>
  <c r="F6" i="24"/>
  <c r="N269" i="43"/>
  <c r="H269" i="43"/>
  <c r="D269" i="43"/>
  <c r="N267" i="43"/>
  <c r="H267" i="43"/>
  <c r="D267" i="43"/>
  <c r="I20" i="32"/>
  <c r="I222" i="33" s="1"/>
  <c r="I239" i="43"/>
  <c r="J18" i="32"/>
  <c r="I250" i="43"/>
  <c r="J15" i="32"/>
  <c r="I247" i="43"/>
  <c r="J17" i="32"/>
  <c r="I249" i="43"/>
  <c r="I252" i="43"/>
  <c r="H220" i="43"/>
  <c r="D88" i="43"/>
  <c r="J16" i="32"/>
  <c r="J29" i="32"/>
  <c r="J7" i="32"/>
  <c r="P116" i="43"/>
  <c r="L116" i="43"/>
  <c r="F116" i="43"/>
  <c r="N179" i="43"/>
  <c r="H179" i="43"/>
  <c r="D179" i="43"/>
  <c r="N177" i="43"/>
  <c r="H177" i="43"/>
  <c r="D177" i="43"/>
  <c r="N175" i="43"/>
  <c r="H175" i="43"/>
  <c r="N167" i="43"/>
  <c r="H167" i="43"/>
  <c r="N156" i="43"/>
  <c r="H156" i="43"/>
  <c r="N142" i="43"/>
  <c r="N76" i="43"/>
  <c r="N66" i="43"/>
  <c r="H66" i="43"/>
  <c r="D66" i="43"/>
  <c r="N64" i="43"/>
  <c r="N62" i="43"/>
  <c r="N60" i="43"/>
  <c r="H60" i="43"/>
  <c r="D60" i="43"/>
  <c r="N58" i="43"/>
  <c r="H58" i="43"/>
  <c r="D58" i="43"/>
  <c r="O54" i="43"/>
  <c r="O9" i="43" s="1"/>
  <c r="N45" i="43"/>
  <c r="J12" i="7"/>
  <c r="H184" i="43"/>
  <c r="N218" i="43"/>
  <c r="D175" i="43"/>
  <c r="D166" i="43"/>
  <c r="D156" i="43"/>
  <c r="H77" i="43"/>
  <c r="H76" i="43"/>
  <c r="H64" i="43"/>
  <c r="D64" i="43"/>
  <c r="H62" i="43"/>
  <c r="D62" i="43"/>
  <c r="B102" i="43"/>
  <c r="B275" i="43"/>
  <c r="N272" i="43"/>
  <c r="H272" i="43"/>
  <c r="H270" i="43"/>
  <c r="N221" i="43"/>
  <c r="N219" i="43"/>
  <c r="H219" i="43"/>
  <c r="N213" i="43"/>
  <c r="H213" i="43"/>
  <c r="D213" i="43"/>
  <c r="M198" i="43"/>
  <c r="N198" i="43" s="1"/>
  <c r="N27" i="43" s="1"/>
  <c r="N185" i="43"/>
  <c r="N184" i="43"/>
  <c r="I184" i="43"/>
  <c r="J184" i="43" s="1"/>
  <c r="N170" i="43"/>
  <c r="H170" i="43"/>
  <c r="H168" i="43"/>
  <c r="D77" i="43"/>
  <c r="E203" i="43"/>
  <c r="F203" i="43" s="1"/>
  <c r="F29" i="43" s="1"/>
  <c r="C223" i="43"/>
  <c r="C198" i="43"/>
  <c r="D198" i="43" s="1"/>
  <c r="D27" i="43" s="1"/>
  <c r="C180" i="43"/>
  <c r="C171" i="43"/>
  <c r="M235" i="43"/>
  <c r="N235" i="43" s="1"/>
  <c r="D167" i="43"/>
  <c r="C112" i="43"/>
  <c r="H45" i="43"/>
  <c r="E124" i="43"/>
  <c r="N273" i="43"/>
  <c r="H273" i="43"/>
  <c r="N270" i="43"/>
  <c r="H221" i="43"/>
  <c r="D221" i="43"/>
  <c r="H218" i="43"/>
  <c r="N212" i="43"/>
  <c r="H212" i="43"/>
  <c r="N210" i="43"/>
  <c r="H210" i="43"/>
  <c r="D210" i="43"/>
  <c r="N209" i="43"/>
  <c r="H209" i="43"/>
  <c r="D209" i="43"/>
  <c r="N207" i="43"/>
  <c r="H207" i="43"/>
  <c r="D207" i="43"/>
  <c r="O203" i="43"/>
  <c r="P203" i="43" s="1"/>
  <c r="P29" i="43" s="1"/>
  <c r="N202" i="43"/>
  <c r="H202" i="43"/>
  <c r="D202" i="43"/>
  <c r="G198" i="43"/>
  <c r="H198" i="43" s="1"/>
  <c r="H27" i="43" s="1"/>
  <c r="N196" i="43"/>
  <c r="I196" i="43"/>
  <c r="J196" i="43" s="1"/>
  <c r="N190" i="43"/>
  <c r="H190" i="43"/>
  <c r="D190" i="43"/>
  <c r="N188" i="43"/>
  <c r="H188" i="43"/>
  <c r="D188" i="43"/>
  <c r="N186" i="43"/>
  <c r="H186" i="43"/>
  <c r="N169" i="43"/>
  <c r="N168" i="43"/>
  <c r="E162" i="43"/>
  <c r="E16" i="43" s="1"/>
  <c r="N139" i="43"/>
  <c r="H139" i="43"/>
  <c r="D139" i="43"/>
  <c r="O124" i="43"/>
  <c r="O14" i="43" s="1"/>
  <c r="I168" i="43"/>
  <c r="J168" i="43" s="1"/>
  <c r="J34" i="32"/>
  <c r="J12" i="31"/>
  <c r="J14" i="30"/>
  <c r="J16" i="10"/>
  <c r="J17" i="9"/>
  <c r="J15" i="25"/>
  <c r="J17" i="8"/>
  <c r="J6" i="24"/>
  <c r="J6" i="23"/>
  <c r="J14" i="22"/>
  <c r="J15" i="14"/>
  <c r="J17" i="13"/>
  <c r="J12" i="29"/>
  <c r="J18" i="20"/>
  <c r="J19" i="12"/>
  <c r="J16" i="11"/>
  <c r="O38" i="3"/>
  <c r="M38" i="3"/>
  <c r="K38" i="3"/>
  <c r="G38" i="3"/>
  <c r="E38" i="3"/>
  <c r="C38" i="3"/>
  <c r="O24" i="4"/>
  <c r="M24" i="4"/>
  <c r="K24" i="4"/>
  <c r="G24" i="4"/>
  <c r="E24" i="4"/>
  <c r="C24" i="4"/>
  <c r="O19" i="5"/>
  <c r="M19" i="5"/>
  <c r="K19" i="5"/>
  <c r="G19" i="5"/>
  <c r="E19" i="5"/>
  <c r="C19" i="5"/>
  <c r="O20" i="19"/>
  <c r="M20" i="19"/>
  <c r="K20" i="19"/>
  <c r="G20" i="19"/>
  <c r="E20" i="19"/>
  <c r="C20" i="19"/>
  <c r="O19" i="6"/>
  <c r="M19" i="6"/>
  <c r="K19" i="6"/>
  <c r="G19" i="6"/>
  <c r="E19" i="6"/>
  <c r="C19" i="6"/>
  <c r="O31" i="7"/>
  <c r="O17" i="9" s="1"/>
  <c r="M31" i="7"/>
  <c r="M16" i="11" s="1"/>
  <c r="K31" i="7"/>
  <c r="K16" i="11" s="1"/>
  <c r="G31" i="7"/>
  <c r="G16" i="11" s="1"/>
  <c r="E31" i="7"/>
  <c r="E16" i="11" s="1"/>
  <c r="J19" i="5"/>
  <c r="J20" i="19"/>
  <c r="I19" i="6"/>
  <c r="I31" i="7"/>
  <c r="I270" i="43"/>
  <c r="J270" i="43" s="1"/>
  <c r="I220" i="43"/>
  <c r="J220" i="43" s="1"/>
  <c r="O21" i="3"/>
  <c r="M21" i="3"/>
  <c r="K21" i="3"/>
  <c r="G21" i="3"/>
  <c r="E21" i="3"/>
  <c r="C21" i="3"/>
  <c r="I19" i="5"/>
  <c r="I20" i="19"/>
  <c r="J19" i="6"/>
  <c r="O223" i="43"/>
  <c r="O20" i="43" s="1"/>
  <c r="H222" i="43"/>
  <c r="D212" i="43"/>
  <c r="N211" i="43"/>
  <c r="H211" i="43"/>
  <c r="M214" i="43"/>
  <c r="M171" i="43"/>
  <c r="M112" i="43"/>
  <c r="K203" i="43"/>
  <c r="L203" i="43" s="1"/>
  <c r="L29" i="43" s="1"/>
  <c r="K102" i="43"/>
  <c r="I271" i="43"/>
  <c r="J271" i="43" s="1"/>
  <c r="I268" i="43"/>
  <c r="J268" i="43" s="1"/>
  <c r="I273" i="43"/>
  <c r="J273" i="43" s="1"/>
  <c r="I157" i="43"/>
  <c r="J157" i="43" s="1"/>
  <c r="I160" i="43"/>
  <c r="J160" i="43" s="1"/>
  <c r="I159" i="43"/>
  <c r="J159" i="43" s="1"/>
  <c r="I140" i="43"/>
  <c r="J140" i="43" s="1"/>
  <c r="I143" i="43"/>
  <c r="J143" i="43" s="1"/>
  <c r="I142" i="43"/>
  <c r="J142" i="43" s="1"/>
  <c r="I141" i="43"/>
  <c r="J141" i="43" s="1"/>
  <c r="I107" i="43"/>
  <c r="J107" i="43" s="1"/>
  <c r="I106" i="43"/>
  <c r="J106" i="43" s="1"/>
  <c r="I110" i="43"/>
  <c r="J110" i="43" s="1"/>
  <c r="I109" i="43"/>
  <c r="J109" i="43" s="1"/>
  <c r="I111" i="43"/>
  <c r="J111" i="43" s="1"/>
  <c r="I108" i="43"/>
  <c r="J108" i="43" s="1"/>
  <c r="I63" i="43"/>
  <c r="J63" i="43" s="1"/>
  <c r="I67" i="43"/>
  <c r="J67" i="43" s="1"/>
  <c r="G68" i="43"/>
  <c r="I65" i="43"/>
  <c r="J65" i="43" s="1"/>
  <c r="I47" i="43"/>
  <c r="J47" i="43" s="1"/>
  <c r="I51" i="43"/>
  <c r="J51" i="43" s="1"/>
  <c r="I178" i="43"/>
  <c r="J178" i="43" s="1"/>
  <c r="I176" i="43"/>
  <c r="J176" i="43" s="1"/>
  <c r="I222" i="43"/>
  <c r="J222" i="43" s="1"/>
  <c r="G223" i="43"/>
  <c r="G20" i="43" s="1"/>
  <c r="G171" i="43"/>
  <c r="G17" i="43" s="1"/>
  <c r="I170" i="43"/>
  <c r="J170" i="43" s="1"/>
  <c r="I169" i="43"/>
  <c r="J169" i="43" s="1"/>
  <c r="I121" i="43"/>
  <c r="J121" i="43" s="1"/>
  <c r="I120" i="43"/>
  <c r="J120" i="43" s="1"/>
  <c r="I119" i="43"/>
  <c r="J119" i="43" s="1"/>
  <c r="I118" i="43"/>
  <c r="J118" i="43" s="1"/>
  <c r="I117" i="43"/>
  <c r="J117" i="43" s="1"/>
  <c r="I116" i="43"/>
  <c r="I100" i="43"/>
  <c r="J100" i="43" s="1"/>
  <c r="I98" i="43"/>
  <c r="J98" i="43" s="1"/>
  <c r="I96" i="43"/>
  <c r="J96" i="43" s="1"/>
  <c r="I95" i="43"/>
  <c r="J95" i="43" s="1"/>
  <c r="I89" i="43"/>
  <c r="J89" i="43" s="1"/>
  <c r="I87" i="43"/>
  <c r="J87" i="43" s="1"/>
  <c r="I86" i="43"/>
  <c r="J86" i="43" s="1"/>
  <c r="I197" i="43"/>
  <c r="J197" i="43" s="1"/>
  <c r="G214" i="43"/>
  <c r="H214" i="43" s="1"/>
  <c r="I211" i="43"/>
  <c r="J211" i="43" s="1"/>
  <c r="I208" i="43"/>
  <c r="J208" i="43" s="1"/>
  <c r="I189" i="43"/>
  <c r="J189" i="43" s="1"/>
  <c r="I187" i="43"/>
  <c r="J187" i="43" s="1"/>
  <c r="G192" i="43"/>
  <c r="G19" i="43" s="1"/>
  <c r="I186" i="43"/>
  <c r="J186" i="43" s="1"/>
  <c r="I185" i="43"/>
  <c r="J185" i="43" s="1"/>
  <c r="I80" i="43"/>
  <c r="J80" i="43" s="1"/>
  <c r="I78" i="43"/>
  <c r="J78" i="43" s="1"/>
  <c r="I76" i="43"/>
  <c r="J76" i="43" s="1"/>
  <c r="E152" i="43"/>
  <c r="F152" i="43" s="1"/>
  <c r="F25" i="43" s="1"/>
  <c r="I148" i="43"/>
  <c r="J148" i="43" s="1"/>
  <c r="I46" i="3"/>
  <c r="E54" i="43"/>
  <c r="E9" i="43" s="1"/>
  <c r="I94" i="43"/>
  <c r="J94" i="43" s="1"/>
  <c r="E230" i="43"/>
  <c r="E223" i="43"/>
  <c r="E20" i="43" s="1"/>
  <c r="I218" i="43"/>
  <c r="J218" i="43" s="1"/>
  <c r="I213" i="43"/>
  <c r="J213" i="43" s="1"/>
  <c r="I191" i="43"/>
  <c r="J191" i="43" s="1"/>
  <c r="I161" i="43"/>
  <c r="J161" i="43" s="1"/>
  <c r="I49" i="43"/>
  <c r="J49" i="43" s="1"/>
  <c r="D270" i="43"/>
  <c r="J39" i="3"/>
  <c r="S7" i="40"/>
  <c r="T7" i="40" s="1"/>
  <c r="N7" i="40"/>
  <c r="H7" i="40"/>
  <c r="J7" i="40"/>
  <c r="K7" i="40"/>
  <c r="L7" i="40" s="1"/>
  <c r="F7" i="40"/>
  <c r="R7" i="40"/>
  <c r="C235" i="43"/>
  <c r="D235" i="43" s="1"/>
  <c r="D234" i="43"/>
  <c r="D220" i="43"/>
  <c r="D196" i="43"/>
  <c r="D184" i="43"/>
  <c r="D76" i="43"/>
  <c r="I60" i="43"/>
  <c r="J60" i="43" s="1"/>
  <c r="I62" i="43"/>
  <c r="J62" i="43" s="1"/>
  <c r="I59" i="43"/>
  <c r="J59" i="43" s="1"/>
  <c r="I61" i="43"/>
  <c r="J61" i="43" s="1"/>
  <c r="I52" i="43"/>
  <c r="J52" i="43" s="1"/>
  <c r="I50" i="43"/>
  <c r="J50" i="43" s="1"/>
  <c r="I53" i="43"/>
  <c r="J53" i="43" s="1"/>
  <c r="I45" i="43"/>
  <c r="J45" i="43" s="1"/>
  <c r="I158" i="43"/>
  <c r="J158" i="43" s="1"/>
  <c r="B198" i="43"/>
  <c r="Z198" i="43" s="1"/>
  <c r="Z27" i="43" s="1"/>
  <c r="G180" i="43"/>
  <c r="D168" i="43"/>
  <c r="B162" i="43"/>
  <c r="O152" i="43"/>
  <c r="P152" i="43" s="1"/>
  <c r="K152" i="43"/>
  <c r="L152" i="43" s="1"/>
  <c r="L25" i="43" s="1"/>
  <c r="G112" i="43"/>
  <c r="N101" i="43"/>
  <c r="H101" i="43"/>
  <c r="D101" i="43"/>
  <c r="N99" i="43"/>
  <c r="H99" i="43"/>
  <c r="D99" i="43"/>
  <c r="N97" i="43"/>
  <c r="H97" i="43"/>
  <c r="D97" i="43"/>
  <c r="H50" i="43"/>
  <c r="D50" i="43"/>
  <c r="N48" i="43"/>
  <c r="H48" i="43"/>
  <c r="D48" i="43"/>
  <c r="N46" i="43"/>
  <c r="H46" i="43"/>
  <c r="D46" i="43"/>
  <c r="D45" i="43"/>
  <c r="B54" i="43"/>
  <c r="D272" i="43"/>
  <c r="D219" i="43"/>
  <c r="D218" i="43"/>
  <c r="B144" i="43"/>
  <c r="B124" i="43"/>
  <c r="B90" i="43"/>
  <c r="I46" i="43"/>
  <c r="J46" i="43" s="1"/>
  <c r="I48" i="43"/>
  <c r="J48" i="43" s="1"/>
  <c r="I58" i="43"/>
  <c r="J58" i="43" s="1"/>
  <c r="I64" i="43"/>
  <c r="J64" i="43" s="1"/>
  <c r="I66" i="43"/>
  <c r="J66" i="43" s="1"/>
  <c r="I77" i="43"/>
  <c r="J77" i="43" s="1"/>
  <c r="I79" i="43"/>
  <c r="J79" i="43" s="1"/>
  <c r="I81" i="43"/>
  <c r="J81" i="43" s="1"/>
  <c r="I88" i="43"/>
  <c r="J88" i="43" s="1"/>
  <c r="I97" i="43"/>
  <c r="J97" i="43" s="1"/>
  <c r="I99" i="43"/>
  <c r="J99" i="43" s="1"/>
  <c r="I101" i="43"/>
  <c r="J101" i="43" s="1"/>
  <c r="I139" i="43"/>
  <c r="J139" i="43" s="1"/>
  <c r="I156" i="43"/>
  <c r="J156" i="43" s="1"/>
  <c r="I166" i="43"/>
  <c r="J166" i="43" s="1"/>
  <c r="I167" i="43"/>
  <c r="J167" i="43" s="1"/>
  <c r="I175" i="43"/>
  <c r="J175" i="43" s="1"/>
  <c r="I177" i="43"/>
  <c r="J177" i="43" s="1"/>
  <c r="I179" i="43"/>
  <c r="J179" i="43" s="1"/>
  <c r="I188" i="43"/>
  <c r="J188" i="43" s="1"/>
  <c r="I190" i="43"/>
  <c r="J190" i="43" s="1"/>
  <c r="I202" i="43"/>
  <c r="J202" i="43" s="1"/>
  <c r="I207" i="43"/>
  <c r="J207" i="43" s="1"/>
  <c r="I209" i="43"/>
  <c r="J209" i="43" s="1"/>
  <c r="I210" i="43"/>
  <c r="J210" i="43" s="1"/>
  <c r="I212" i="43"/>
  <c r="J212" i="43" s="1"/>
  <c r="I219" i="43"/>
  <c r="J219" i="43" s="1"/>
  <c r="I221" i="43"/>
  <c r="J221" i="43" s="1"/>
  <c r="I227" i="43"/>
  <c r="I228" i="43"/>
  <c r="I229" i="43"/>
  <c r="I267" i="43"/>
  <c r="J267" i="43" s="1"/>
  <c r="I269" i="43"/>
  <c r="J269" i="43" s="1"/>
  <c r="I272" i="43"/>
  <c r="J272" i="43" s="1"/>
  <c r="B223" i="43"/>
  <c r="B192" i="43"/>
  <c r="B171" i="43"/>
  <c r="B68" i="43"/>
  <c r="D222" i="43"/>
  <c r="N208" i="43"/>
  <c r="H208" i="43"/>
  <c r="D208" i="43"/>
  <c r="M203" i="43"/>
  <c r="N203" i="43" s="1"/>
  <c r="N29" i="43" s="1"/>
  <c r="G203" i="43"/>
  <c r="H203" i="43" s="1"/>
  <c r="H29" i="43" s="1"/>
  <c r="C203" i="43"/>
  <c r="C29" i="43" s="1"/>
  <c r="M192" i="43"/>
  <c r="M19" i="43" s="1"/>
  <c r="C192" i="43"/>
  <c r="N187" i="43"/>
  <c r="H187" i="43"/>
  <c r="D187" i="43"/>
  <c r="D186" i="43"/>
  <c r="M180" i="43"/>
  <c r="E180" i="43"/>
  <c r="N178" i="43"/>
  <c r="H178" i="43"/>
  <c r="D178" i="43"/>
  <c r="N176" i="43"/>
  <c r="H176" i="43"/>
  <c r="D176" i="43"/>
  <c r="B180" i="43"/>
  <c r="K171" i="43"/>
  <c r="E171" i="43"/>
  <c r="D170" i="43"/>
  <c r="K162" i="43"/>
  <c r="N161" i="43"/>
  <c r="H161" i="43"/>
  <c r="D161" i="43"/>
  <c r="N159" i="43"/>
  <c r="H159" i="43"/>
  <c r="D159" i="43"/>
  <c r="N157" i="43"/>
  <c r="H157" i="43"/>
  <c r="D157" i="43"/>
  <c r="N152" i="43"/>
  <c r="N25" i="43" s="1"/>
  <c r="H152" i="43"/>
  <c r="H25" i="43" s="1"/>
  <c r="N148" i="43"/>
  <c r="H148" i="43"/>
  <c r="D148" i="43"/>
  <c r="N143" i="43"/>
  <c r="H143" i="43"/>
  <c r="D143" i="43"/>
  <c r="H142" i="43"/>
  <c r="D142" i="43"/>
  <c r="N140" i="43"/>
  <c r="H140" i="43"/>
  <c r="D140" i="43"/>
  <c r="K124" i="43"/>
  <c r="N121" i="43"/>
  <c r="H121" i="43"/>
  <c r="D121" i="43"/>
  <c r="N119" i="43"/>
  <c r="H119" i="43"/>
  <c r="D119" i="43"/>
  <c r="N117" i="43"/>
  <c r="H117" i="43"/>
  <c r="D117" i="43"/>
  <c r="N110" i="43"/>
  <c r="H110" i="43"/>
  <c r="D110" i="43"/>
  <c r="N108" i="43"/>
  <c r="H108" i="43"/>
  <c r="D108" i="43"/>
  <c r="B112" i="43"/>
  <c r="N106" i="43"/>
  <c r="H106" i="43"/>
  <c r="D106" i="43"/>
  <c r="O102" i="43"/>
  <c r="E102" i="43"/>
  <c r="N94" i="43"/>
  <c r="H94" i="43"/>
  <c r="D94" i="43"/>
  <c r="N89" i="43"/>
  <c r="H89" i="43"/>
  <c r="N87" i="43"/>
  <c r="H87" i="43"/>
  <c r="D87" i="43"/>
  <c r="N80" i="43"/>
  <c r="H80" i="43"/>
  <c r="D80" i="43"/>
  <c r="N78" i="43"/>
  <c r="H78" i="43"/>
  <c r="M68" i="43"/>
  <c r="C68" i="43"/>
  <c r="K54" i="43"/>
  <c r="N53" i="43"/>
  <c r="H53" i="43"/>
  <c r="D53" i="43"/>
  <c r="N51" i="43"/>
  <c r="H51" i="43"/>
  <c r="D51" i="43"/>
  <c r="N49" i="43"/>
  <c r="H49" i="43"/>
  <c r="D49" i="43"/>
  <c r="N47" i="43"/>
  <c r="H47" i="43"/>
  <c r="D47" i="43"/>
  <c r="D273" i="43"/>
  <c r="N271" i="43"/>
  <c r="H271" i="43"/>
  <c r="D271" i="43"/>
  <c r="N268" i="43"/>
  <c r="H268" i="43"/>
  <c r="D268" i="43"/>
  <c r="O230" i="43"/>
  <c r="M230" i="43"/>
  <c r="K230" i="43"/>
  <c r="G230" i="43"/>
  <c r="C230" i="43"/>
  <c r="M223" i="43"/>
  <c r="N223" i="43" s="1"/>
  <c r="O214" i="43"/>
  <c r="K214" i="43"/>
  <c r="E214" i="43"/>
  <c r="C214" i="43"/>
  <c r="D211" i="43"/>
  <c r="O198" i="43"/>
  <c r="P198" i="43" s="1"/>
  <c r="K198" i="43"/>
  <c r="L198" i="43" s="1"/>
  <c r="L27" i="43" s="1"/>
  <c r="E198" i="43"/>
  <c r="F198" i="43" s="1"/>
  <c r="F27" i="43" s="1"/>
  <c r="N197" i="43"/>
  <c r="H197" i="43"/>
  <c r="D197" i="43"/>
  <c r="O192" i="43"/>
  <c r="K192" i="43"/>
  <c r="E192" i="43"/>
  <c r="N191" i="43"/>
  <c r="H191" i="43"/>
  <c r="D191" i="43"/>
  <c r="N189" i="43"/>
  <c r="H189" i="43"/>
  <c r="D189" i="43"/>
  <c r="H185" i="43"/>
  <c r="D185" i="43"/>
  <c r="O180" i="43"/>
  <c r="K180" i="43"/>
  <c r="O171" i="43"/>
  <c r="H169" i="43"/>
  <c r="D169" i="43"/>
  <c r="M162" i="43"/>
  <c r="G162" i="43"/>
  <c r="C162" i="43"/>
  <c r="N160" i="43"/>
  <c r="H160" i="43"/>
  <c r="D160" i="43"/>
  <c r="N158" i="43"/>
  <c r="H158" i="43"/>
  <c r="D158" i="43"/>
  <c r="C152" i="43"/>
  <c r="C25" i="43" s="1"/>
  <c r="O144" i="43"/>
  <c r="M144" i="43"/>
  <c r="K144" i="43"/>
  <c r="G144" i="43"/>
  <c r="E144" i="43"/>
  <c r="C144" i="43"/>
  <c r="N141" i="43"/>
  <c r="H141" i="43"/>
  <c r="D141" i="43"/>
  <c r="M124" i="43"/>
  <c r="G124" i="43"/>
  <c r="C124" i="43"/>
  <c r="C14" i="43" s="1"/>
  <c r="N120" i="43"/>
  <c r="H120" i="43"/>
  <c r="D120" i="43"/>
  <c r="N118" i="43"/>
  <c r="H118" i="43"/>
  <c r="D118" i="43"/>
  <c r="N116" i="43"/>
  <c r="H116" i="43"/>
  <c r="D116" i="43"/>
  <c r="O112" i="43"/>
  <c r="O13" i="43" s="1"/>
  <c r="K112" i="43"/>
  <c r="E112" i="43"/>
  <c r="E13" i="43" s="1"/>
  <c r="N111" i="43"/>
  <c r="H111" i="43"/>
  <c r="D111" i="43"/>
  <c r="N109" i="43"/>
  <c r="H109" i="43"/>
  <c r="D109" i="43"/>
  <c r="N107" i="43"/>
  <c r="H107" i="43"/>
  <c r="D107" i="43"/>
  <c r="M102" i="43"/>
  <c r="G102" i="43"/>
  <c r="C102" i="43"/>
  <c r="N100" i="43"/>
  <c r="H100" i="43"/>
  <c r="D100" i="43"/>
  <c r="N98" i="43"/>
  <c r="H98" i="43"/>
  <c r="D98" i="43"/>
  <c r="N96" i="43"/>
  <c r="H96" i="43"/>
  <c r="D96" i="43"/>
  <c r="O90" i="43"/>
  <c r="M90" i="43"/>
  <c r="M12" i="43" s="1"/>
  <c r="K90" i="43"/>
  <c r="G90" i="43"/>
  <c r="E90" i="43"/>
  <c r="C90" i="43"/>
  <c r="D89" i="43"/>
  <c r="N86" i="43"/>
  <c r="H86" i="43"/>
  <c r="D86" i="43"/>
  <c r="D78" i="43"/>
  <c r="O68" i="43"/>
  <c r="K68" i="43"/>
  <c r="E68" i="43"/>
  <c r="N67" i="43"/>
  <c r="H67" i="43"/>
  <c r="D67" i="43"/>
  <c r="N65" i="43"/>
  <c r="H65" i="43"/>
  <c r="D65" i="43"/>
  <c r="N63" i="43"/>
  <c r="H63" i="43"/>
  <c r="D63" i="43"/>
  <c r="N61" i="43"/>
  <c r="H61" i="43"/>
  <c r="D61" i="43"/>
  <c r="N59" i="43"/>
  <c r="H59" i="43"/>
  <c r="D59" i="43"/>
  <c r="M54" i="43"/>
  <c r="G54" i="43"/>
  <c r="C54" i="43"/>
  <c r="N52" i="43"/>
  <c r="H52" i="43"/>
  <c r="D52" i="43"/>
  <c r="F35" i="43"/>
  <c r="Q59" i="43"/>
  <c r="R59" i="43" s="1"/>
  <c r="Q63" i="43"/>
  <c r="R63" i="43" s="1"/>
  <c r="P17" i="8"/>
  <c r="N17" i="8"/>
  <c r="L17" i="8"/>
  <c r="H17" i="8"/>
  <c r="F17" i="8"/>
  <c r="D17" i="8"/>
  <c r="P15" i="25"/>
  <c r="N15" i="25"/>
  <c r="L15" i="25"/>
  <c r="H15" i="25"/>
  <c r="F15" i="25"/>
  <c r="D15" i="25"/>
  <c r="P17" i="9"/>
  <c r="N17" i="9"/>
  <c r="L17" i="9"/>
  <c r="H17" i="9"/>
  <c r="F17" i="9"/>
  <c r="D17" i="9"/>
  <c r="P16" i="10"/>
  <c r="N16" i="10"/>
  <c r="L16" i="10"/>
  <c r="H16" i="10"/>
  <c r="F16" i="10"/>
  <c r="D16" i="10"/>
  <c r="P16" i="11"/>
  <c r="N16" i="11"/>
  <c r="L16" i="11"/>
  <c r="H16" i="11"/>
  <c r="F16" i="11"/>
  <c r="D16" i="11"/>
  <c r="P19" i="12"/>
  <c r="N19" i="12"/>
  <c r="L19" i="12"/>
  <c r="H19" i="12"/>
  <c r="F19" i="12"/>
  <c r="D19" i="12"/>
  <c r="P18" i="20"/>
  <c r="N18" i="20"/>
  <c r="L18" i="20"/>
  <c r="H18" i="20"/>
  <c r="F18" i="20"/>
  <c r="D18" i="20"/>
  <c r="P14" i="30"/>
  <c r="N14" i="30"/>
  <c r="L14" i="30"/>
  <c r="H14" i="30"/>
  <c r="F14" i="30"/>
  <c r="D14" i="30"/>
  <c r="P12" i="29"/>
  <c r="N12" i="29"/>
  <c r="L12" i="29"/>
  <c r="H12" i="29"/>
  <c r="F12" i="29"/>
  <c r="D12" i="29"/>
  <c r="P17" i="13"/>
  <c r="N17" i="13"/>
  <c r="L17" i="13"/>
  <c r="H17" i="13"/>
  <c r="F17" i="13"/>
  <c r="D17" i="13"/>
  <c r="P15" i="14"/>
  <c r="N15" i="14"/>
  <c r="L15" i="14"/>
  <c r="H15" i="14"/>
  <c r="F15" i="14"/>
  <c r="D15" i="14"/>
  <c r="P12" i="31"/>
  <c r="N12" i="31"/>
  <c r="L12" i="31"/>
  <c r="H12" i="31"/>
  <c r="F12" i="31"/>
  <c r="D12" i="31"/>
  <c r="P34" i="32"/>
  <c r="N34" i="32"/>
  <c r="L34" i="32"/>
  <c r="H34" i="32"/>
  <c r="F34" i="32"/>
  <c r="D34" i="32"/>
  <c r="R14" i="22"/>
  <c r="E14" i="22"/>
  <c r="P6" i="23"/>
  <c r="N6" i="23"/>
  <c r="L6" i="23"/>
  <c r="H6" i="23"/>
  <c r="F6" i="23"/>
  <c r="D6" i="23"/>
  <c r="R6" i="24"/>
  <c r="C6" i="24"/>
  <c r="M17" i="8"/>
  <c r="C15" i="25"/>
  <c r="C16" i="11"/>
  <c r="E18" i="20"/>
  <c r="C15" i="14"/>
  <c r="P14" i="22"/>
  <c r="N14" i="22"/>
  <c r="L14" i="22"/>
  <c r="H14" i="22"/>
  <c r="F14" i="22"/>
  <c r="D14" i="22"/>
  <c r="Q177" i="43"/>
  <c r="R177" i="43" s="1"/>
  <c r="H35" i="43"/>
  <c r="G35" i="43"/>
  <c r="G25" i="43"/>
  <c r="M25" i="43"/>
  <c r="M29" i="43"/>
  <c r="Q64" i="43"/>
  <c r="R64" i="43" s="1"/>
  <c r="Q66" i="43"/>
  <c r="R66" i="43" s="1"/>
  <c r="Q78" i="43"/>
  <c r="R78" i="43" s="1"/>
  <c r="Q80" i="43"/>
  <c r="R80" i="43" s="1"/>
  <c r="Q88" i="43"/>
  <c r="R88" i="43" s="1"/>
  <c r="Q95" i="43"/>
  <c r="R95" i="43" s="1"/>
  <c r="Q96" i="43"/>
  <c r="R96" i="43" s="1"/>
  <c r="Q98" i="43"/>
  <c r="R98" i="43" s="1"/>
  <c r="Q100" i="43"/>
  <c r="R100" i="43" s="1"/>
  <c r="Q108" i="43"/>
  <c r="R108" i="43" s="1"/>
  <c r="Q110" i="43"/>
  <c r="R110" i="43" s="1"/>
  <c r="Q118" i="43"/>
  <c r="R118" i="43" s="1"/>
  <c r="Q120" i="43"/>
  <c r="R120" i="43" s="1"/>
  <c r="Q142" i="43"/>
  <c r="R142" i="43" s="1"/>
  <c r="Q50" i="43"/>
  <c r="R50" i="43" s="1"/>
  <c r="Q52" i="43"/>
  <c r="R52" i="43" s="1"/>
  <c r="Q60" i="43"/>
  <c r="R60" i="43" s="1"/>
  <c r="Q62" i="43"/>
  <c r="R62" i="43" s="1"/>
  <c r="Q77" i="43"/>
  <c r="R77" i="43" s="1"/>
  <c r="Q79" i="43"/>
  <c r="R79" i="43" s="1"/>
  <c r="Q81" i="43"/>
  <c r="R81" i="43" s="1"/>
  <c r="Q89" i="43"/>
  <c r="R89" i="43" s="1"/>
  <c r="Q97" i="43"/>
  <c r="R97" i="43" s="1"/>
  <c r="Q99" i="43"/>
  <c r="R99" i="43" s="1"/>
  <c r="Q101" i="43"/>
  <c r="R101" i="43" s="1"/>
  <c r="Q117" i="43"/>
  <c r="R117" i="43" s="1"/>
  <c r="Q119" i="43"/>
  <c r="R119" i="43" s="1"/>
  <c r="Q121" i="43"/>
  <c r="R121" i="43" s="1"/>
  <c r="Q141" i="43"/>
  <c r="R141" i="43" s="1"/>
  <c r="Q143" i="43"/>
  <c r="R143" i="43" s="1"/>
  <c r="Q158" i="43"/>
  <c r="R158" i="43" s="1"/>
  <c r="Q168" i="43"/>
  <c r="R168" i="43" s="1"/>
  <c r="Q170" i="43"/>
  <c r="R170" i="43" s="1"/>
  <c r="Q176" i="43"/>
  <c r="R176" i="43" s="1"/>
  <c r="Q178" i="43"/>
  <c r="R178" i="43" s="1"/>
  <c r="Q186" i="43"/>
  <c r="R186" i="43" s="1"/>
  <c r="Q188" i="43"/>
  <c r="R188" i="43" s="1"/>
  <c r="Q190" i="43"/>
  <c r="R190" i="43" s="1"/>
  <c r="Q208" i="43"/>
  <c r="R208" i="43" s="1"/>
  <c r="Q46" i="43"/>
  <c r="R46" i="43" s="1"/>
  <c r="Q48" i="43"/>
  <c r="R48" i="43" s="1"/>
  <c r="Q157" i="43"/>
  <c r="R157" i="43" s="1"/>
  <c r="Q58" i="43"/>
  <c r="R58" i="43" s="1"/>
  <c r="Q76" i="43"/>
  <c r="R76" i="43" s="1"/>
  <c r="Q86" i="43"/>
  <c r="R86" i="43" s="1"/>
  <c r="Q94" i="43"/>
  <c r="R94" i="43" s="1"/>
  <c r="Q106" i="43"/>
  <c r="R106" i="43" s="1"/>
  <c r="Q116" i="43"/>
  <c r="Q139" i="43"/>
  <c r="R139" i="43" s="1"/>
  <c r="Q159" i="43"/>
  <c r="R159" i="43" s="1"/>
  <c r="Q161" i="43"/>
  <c r="R161" i="43" s="1"/>
  <c r="Q213" i="43"/>
  <c r="R213" i="43" s="1"/>
  <c r="Q219" i="43"/>
  <c r="R219" i="43" s="1"/>
  <c r="Q166" i="43"/>
  <c r="R166" i="43" s="1"/>
  <c r="Q184" i="43"/>
  <c r="R184" i="43" s="1"/>
  <c r="Q196" i="43"/>
  <c r="R196" i="43" s="1"/>
  <c r="Q202" i="43"/>
  <c r="R202" i="43" s="1"/>
  <c r="Q210" i="43"/>
  <c r="R210" i="43" s="1"/>
  <c r="Q212" i="43"/>
  <c r="R212" i="43" s="1"/>
  <c r="Q218" i="43"/>
  <c r="R218" i="43" s="1"/>
  <c r="Q220" i="43"/>
  <c r="R220" i="43" s="1"/>
  <c r="Q221" i="43"/>
  <c r="R221" i="43" s="1"/>
  <c r="Q222" i="43"/>
  <c r="R222" i="43" s="1"/>
  <c r="Q227" i="43"/>
  <c r="Q229" i="43"/>
  <c r="Q234" i="43"/>
  <c r="R234" i="43" s="1"/>
  <c r="Q267" i="43"/>
  <c r="R267" i="43" s="1"/>
  <c r="Q269" i="43"/>
  <c r="R269" i="43" s="1"/>
  <c r="Q271" i="43"/>
  <c r="R271" i="43" s="1"/>
  <c r="Q273" i="43"/>
  <c r="R273" i="43" s="1"/>
  <c r="O223" i="42"/>
  <c r="M223" i="42"/>
  <c r="K223" i="42"/>
  <c r="G223" i="42"/>
  <c r="E223" i="42"/>
  <c r="C223" i="42"/>
  <c r="B223" i="42"/>
  <c r="Q223" i="42" s="1"/>
  <c r="O222" i="42"/>
  <c r="M222" i="42"/>
  <c r="K222" i="42"/>
  <c r="G222" i="42"/>
  <c r="E222" i="42"/>
  <c r="C222" i="42"/>
  <c r="B222" i="42"/>
  <c r="Q222" i="42" s="1"/>
  <c r="O221" i="42"/>
  <c r="M221" i="42"/>
  <c r="K221" i="42"/>
  <c r="G221" i="42"/>
  <c r="E221" i="42"/>
  <c r="C221" i="42"/>
  <c r="B221" i="42"/>
  <c r="Q221" i="42" s="1"/>
  <c r="O220" i="42"/>
  <c r="M220" i="42"/>
  <c r="K220" i="42"/>
  <c r="G220" i="42"/>
  <c r="E220" i="42"/>
  <c r="C220" i="42"/>
  <c r="B220" i="42"/>
  <c r="Q220" i="42" s="1"/>
  <c r="O219" i="42"/>
  <c r="M219" i="42"/>
  <c r="K219" i="42"/>
  <c r="G219" i="42"/>
  <c r="E219" i="42"/>
  <c r="C219" i="42"/>
  <c r="B219" i="42"/>
  <c r="Q219" i="42" s="1"/>
  <c r="O218" i="42"/>
  <c r="M218" i="42"/>
  <c r="K218" i="42"/>
  <c r="G218" i="42"/>
  <c r="E218" i="42"/>
  <c r="C218" i="42"/>
  <c r="B218" i="42"/>
  <c r="Q218" i="42" s="1"/>
  <c r="O217" i="42"/>
  <c r="M217" i="42"/>
  <c r="K217" i="42"/>
  <c r="G217" i="42"/>
  <c r="E217" i="42"/>
  <c r="C217" i="42"/>
  <c r="B217" i="42"/>
  <c r="Q217" i="42" s="1"/>
  <c r="O212" i="42"/>
  <c r="M212" i="42"/>
  <c r="K212" i="42"/>
  <c r="G212" i="42"/>
  <c r="E212" i="42"/>
  <c r="C212" i="42"/>
  <c r="B212" i="42"/>
  <c r="Q212" i="42" s="1"/>
  <c r="O211" i="42"/>
  <c r="M211" i="42"/>
  <c r="K211" i="42"/>
  <c r="G211" i="42"/>
  <c r="E211" i="42"/>
  <c r="C211" i="42"/>
  <c r="B211" i="42"/>
  <c r="Q211" i="42" s="1"/>
  <c r="O210" i="42"/>
  <c r="M210" i="42"/>
  <c r="K210" i="42"/>
  <c r="G210" i="42"/>
  <c r="E210" i="42"/>
  <c r="C210" i="42"/>
  <c r="B210" i="42"/>
  <c r="Q210" i="42" s="1"/>
  <c r="O209" i="42"/>
  <c r="M209" i="42"/>
  <c r="K209" i="42"/>
  <c r="G209" i="42"/>
  <c r="E209" i="42"/>
  <c r="C209" i="42"/>
  <c r="B209" i="42"/>
  <c r="Q209" i="42" s="1"/>
  <c r="O208" i="42"/>
  <c r="M208" i="42"/>
  <c r="K208" i="42"/>
  <c r="G208" i="42"/>
  <c r="E208" i="42"/>
  <c r="C208" i="42"/>
  <c r="B208" i="42"/>
  <c r="Q208" i="42" s="1"/>
  <c r="O207" i="42"/>
  <c r="M207" i="42"/>
  <c r="K207" i="42"/>
  <c r="G207" i="42"/>
  <c r="E207" i="42"/>
  <c r="C207" i="42"/>
  <c r="B207" i="42"/>
  <c r="Q207" i="42" s="1"/>
  <c r="O206" i="42"/>
  <c r="M206" i="42"/>
  <c r="K206" i="42"/>
  <c r="G206" i="42"/>
  <c r="E206" i="42"/>
  <c r="C206" i="42"/>
  <c r="B206" i="42"/>
  <c r="Q206" i="42" s="1"/>
  <c r="O205" i="42"/>
  <c r="M205" i="42"/>
  <c r="K205" i="42"/>
  <c r="G205" i="42"/>
  <c r="E205" i="42"/>
  <c r="C205" i="42"/>
  <c r="B205" i="42"/>
  <c r="Q205" i="42" s="1"/>
  <c r="O204" i="42"/>
  <c r="M204" i="42"/>
  <c r="K204" i="42"/>
  <c r="G204" i="42"/>
  <c r="E204" i="42"/>
  <c r="C204" i="42"/>
  <c r="B204" i="42"/>
  <c r="Q204" i="42" s="1"/>
  <c r="O203" i="42"/>
  <c r="M203" i="42"/>
  <c r="K203" i="42"/>
  <c r="G203" i="42"/>
  <c r="E203" i="42"/>
  <c r="C203" i="42"/>
  <c r="B203" i="42"/>
  <c r="Q203" i="42" s="1"/>
  <c r="O198" i="42"/>
  <c r="M198" i="42"/>
  <c r="K198" i="42"/>
  <c r="G198" i="42"/>
  <c r="E198" i="42"/>
  <c r="C198" i="42"/>
  <c r="B198" i="42"/>
  <c r="Q198" i="42" s="1"/>
  <c r="O193" i="42"/>
  <c r="M193" i="42"/>
  <c r="K193" i="42"/>
  <c r="G193" i="42"/>
  <c r="E193" i="42"/>
  <c r="C193" i="42"/>
  <c r="O192" i="42"/>
  <c r="M192" i="42"/>
  <c r="K192" i="42"/>
  <c r="G192" i="42"/>
  <c r="E192" i="42"/>
  <c r="C192" i="42"/>
  <c r="O191" i="42"/>
  <c r="M191" i="42"/>
  <c r="K191" i="42"/>
  <c r="G191" i="42"/>
  <c r="E191" i="42"/>
  <c r="C191" i="42"/>
  <c r="O186" i="42"/>
  <c r="M186" i="42"/>
  <c r="K186" i="42"/>
  <c r="G186" i="42"/>
  <c r="E186" i="42"/>
  <c r="C186" i="42"/>
  <c r="B186" i="42"/>
  <c r="Q186" i="42" s="1"/>
  <c r="O185" i="42"/>
  <c r="M185" i="42"/>
  <c r="K185" i="42"/>
  <c r="G185" i="42"/>
  <c r="E185" i="42"/>
  <c r="C185" i="42"/>
  <c r="B185" i="42"/>
  <c r="Q185" i="42" s="1"/>
  <c r="O184" i="42"/>
  <c r="M184" i="42"/>
  <c r="K184" i="42"/>
  <c r="G184" i="42"/>
  <c r="E184" i="42"/>
  <c r="C184" i="42"/>
  <c r="B184" i="42"/>
  <c r="Q184" i="42" s="1"/>
  <c r="O183" i="42"/>
  <c r="M183" i="42"/>
  <c r="K183" i="42"/>
  <c r="G183" i="42"/>
  <c r="E183" i="42"/>
  <c r="C183" i="42"/>
  <c r="B183" i="42"/>
  <c r="Q183" i="42" s="1"/>
  <c r="O182" i="42"/>
  <c r="M182" i="42"/>
  <c r="K182" i="42"/>
  <c r="G182" i="42"/>
  <c r="E182" i="42"/>
  <c r="C182" i="42"/>
  <c r="B182" i="42"/>
  <c r="Q182" i="42" s="1"/>
  <c r="O177" i="42"/>
  <c r="M177" i="42"/>
  <c r="K177" i="42"/>
  <c r="G177" i="42"/>
  <c r="E177" i="42"/>
  <c r="C177" i="42"/>
  <c r="B177" i="42"/>
  <c r="Q177" i="42" s="1"/>
  <c r="O176" i="42"/>
  <c r="M176" i="42"/>
  <c r="K176" i="42"/>
  <c r="G176" i="42"/>
  <c r="E176" i="42"/>
  <c r="C176" i="42"/>
  <c r="B176" i="42"/>
  <c r="Q176" i="42" s="1"/>
  <c r="O175" i="42"/>
  <c r="M175" i="42"/>
  <c r="K175" i="42"/>
  <c r="G175" i="42"/>
  <c r="E175" i="42"/>
  <c r="C175" i="42"/>
  <c r="B175" i="42"/>
  <c r="Q175" i="42" s="1"/>
  <c r="O174" i="42"/>
  <c r="M174" i="42"/>
  <c r="K174" i="42"/>
  <c r="G174" i="42"/>
  <c r="E174" i="42"/>
  <c r="C174" i="42"/>
  <c r="B174" i="42"/>
  <c r="Q174" i="42" s="1"/>
  <c r="O173" i="42"/>
  <c r="M173" i="42"/>
  <c r="K173" i="42"/>
  <c r="G173" i="42"/>
  <c r="E173" i="42"/>
  <c r="C173" i="42"/>
  <c r="B173" i="42"/>
  <c r="Q173" i="42" s="1"/>
  <c r="O172" i="42"/>
  <c r="M172" i="42"/>
  <c r="K172" i="42"/>
  <c r="G172" i="42"/>
  <c r="E172" i="42"/>
  <c r="C172" i="42"/>
  <c r="B172" i="42"/>
  <c r="Q172" i="42" s="1"/>
  <c r="O171" i="42"/>
  <c r="M171" i="42"/>
  <c r="K171" i="42"/>
  <c r="G171" i="42"/>
  <c r="E171" i="42"/>
  <c r="C171" i="42"/>
  <c r="B171" i="42"/>
  <c r="Q171" i="42" s="1"/>
  <c r="O166" i="42"/>
  <c r="M166" i="42"/>
  <c r="K166" i="42"/>
  <c r="G166" i="42"/>
  <c r="E166" i="42"/>
  <c r="C166" i="42"/>
  <c r="B166" i="42"/>
  <c r="Q166" i="42" s="1"/>
  <c r="O161" i="42"/>
  <c r="M161" i="42"/>
  <c r="K161" i="42"/>
  <c r="G161" i="42"/>
  <c r="E161" i="42"/>
  <c r="C161" i="42"/>
  <c r="B161" i="42"/>
  <c r="Q161" i="42" s="1"/>
  <c r="O160" i="42"/>
  <c r="M160" i="42"/>
  <c r="K160" i="42"/>
  <c r="G160" i="42"/>
  <c r="E160" i="42"/>
  <c r="C160" i="42"/>
  <c r="B160" i="42"/>
  <c r="Q160" i="42" s="1"/>
  <c r="O155" i="42"/>
  <c r="O17" i="42" s="1"/>
  <c r="M155" i="42"/>
  <c r="M17" i="42" s="1"/>
  <c r="K155" i="42"/>
  <c r="K17" i="42" s="1"/>
  <c r="G155" i="42"/>
  <c r="G17" i="42" s="1"/>
  <c r="E155" i="42"/>
  <c r="E17" i="42" s="1"/>
  <c r="C155" i="42"/>
  <c r="B155" i="42"/>
  <c r="Q155" i="42" s="1"/>
  <c r="O154" i="42"/>
  <c r="M154" i="42"/>
  <c r="K154" i="42"/>
  <c r="G154" i="42"/>
  <c r="E154" i="42"/>
  <c r="C154" i="42"/>
  <c r="B154" i="42"/>
  <c r="Q154" i="42" s="1"/>
  <c r="O153" i="42"/>
  <c r="O16" i="42" s="1"/>
  <c r="M153" i="42"/>
  <c r="M16" i="42" s="1"/>
  <c r="K153" i="42"/>
  <c r="K16" i="42" s="1"/>
  <c r="G153" i="42"/>
  <c r="G16" i="42" s="1"/>
  <c r="E153" i="42"/>
  <c r="E16" i="42" s="1"/>
  <c r="C153" i="42"/>
  <c r="B153" i="42"/>
  <c r="Q153" i="42" s="1"/>
  <c r="O152" i="42"/>
  <c r="M152" i="42"/>
  <c r="K152" i="42"/>
  <c r="G152" i="42"/>
  <c r="E152" i="42"/>
  <c r="C152" i="42"/>
  <c r="B152" i="42"/>
  <c r="Q152" i="42" s="1"/>
  <c r="O151" i="42"/>
  <c r="M151" i="42"/>
  <c r="K151" i="42"/>
  <c r="G151" i="42"/>
  <c r="E151" i="42"/>
  <c r="C151" i="42"/>
  <c r="B151" i="42"/>
  <c r="Q151" i="42" s="1"/>
  <c r="O150" i="42"/>
  <c r="M150" i="42"/>
  <c r="K150" i="42"/>
  <c r="G150" i="42"/>
  <c r="E150" i="42"/>
  <c r="C150" i="42"/>
  <c r="B150" i="42"/>
  <c r="Q150" i="42" s="1"/>
  <c r="O149" i="42"/>
  <c r="M149" i="42"/>
  <c r="K149" i="42"/>
  <c r="G149" i="42"/>
  <c r="E149" i="42"/>
  <c r="C149" i="42"/>
  <c r="B149" i="42"/>
  <c r="Q149" i="42" s="1"/>
  <c r="O148" i="42"/>
  <c r="M148" i="42"/>
  <c r="K148" i="42"/>
  <c r="G148" i="42"/>
  <c r="E148" i="42"/>
  <c r="C148" i="42"/>
  <c r="B148" i="42"/>
  <c r="Q148" i="42" s="1"/>
  <c r="O143" i="42"/>
  <c r="M143" i="42"/>
  <c r="K143" i="42"/>
  <c r="G143" i="42"/>
  <c r="E143" i="42"/>
  <c r="C143" i="42"/>
  <c r="B143" i="42"/>
  <c r="Q143" i="42" s="1"/>
  <c r="O142" i="42"/>
  <c r="M142" i="42"/>
  <c r="K142" i="42"/>
  <c r="G142" i="42"/>
  <c r="E142" i="42"/>
  <c r="C142" i="42"/>
  <c r="B142" i="42"/>
  <c r="Q142" i="42" s="1"/>
  <c r="O141" i="42"/>
  <c r="M141" i="42"/>
  <c r="K141" i="42"/>
  <c r="G141" i="42"/>
  <c r="E141" i="42"/>
  <c r="C141" i="42"/>
  <c r="B141" i="42"/>
  <c r="Q141" i="42" s="1"/>
  <c r="O140" i="42"/>
  <c r="M140" i="42"/>
  <c r="K140" i="42"/>
  <c r="G140" i="42"/>
  <c r="E140" i="42"/>
  <c r="C140" i="42"/>
  <c r="B140" i="42"/>
  <c r="Q140" i="42" s="1"/>
  <c r="O139" i="42"/>
  <c r="M139" i="42"/>
  <c r="K139" i="42"/>
  <c r="G139" i="42"/>
  <c r="E139" i="42"/>
  <c r="C139" i="42"/>
  <c r="B139" i="42"/>
  <c r="Q139" i="42" s="1"/>
  <c r="O134" i="42"/>
  <c r="M134" i="42"/>
  <c r="K134" i="42"/>
  <c r="G134" i="42"/>
  <c r="E134" i="42"/>
  <c r="C134" i="42"/>
  <c r="B134" i="42"/>
  <c r="Q134" i="42" s="1"/>
  <c r="O133" i="42"/>
  <c r="M133" i="42"/>
  <c r="K133" i="42"/>
  <c r="G133" i="42"/>
  <c r="E133" i="42"/>
  <c r="C133" i="42"/>
  <c r="B133" i="42"/>
  <c r="Q133" i="42" s="1"/>
  <c r="O132" i="42"/>
  <c r="M132" i="42"/>
  <c r="K132" i="42"/>
  <c r="G132" i="42"/>
  <c r="E132" i="42"/>
  <c r="C132" i="42"/>
  <c r="B132" i="42"/>
  <c r="Q132" i="42" s="1"/>
  <c r="O131" i="42"/>
  <c r="M131" i="42"/>
  <c r="K131" i="42"/>
  <c r="G131" i="42"/>
  <c r="E131" i="42"/>
  <c r="C131" i="42"/>
  <c r="B131" i="42"/>
  <c r="Q131" i="42" s="1"/>
  <c r="O130" i="42"/>
  <c r="M130" i="42"/>
  <c r="K130" i="42"/>
  <c r="G130" i="42"/>
  <c r="E130" i="42"/>
  <c r="C130" i="42"/>
  <c r="B130" i="42"/>
  <c r="Q130" i="42" s="1"/>
  <c r="O125" i="42"/>
  <c r="M125" i="42"/>
  <c r="K125" i="42"/>
  <c r="G125" i="42"/>
  <c r="E125" i="42"/>
  <c r="C125" i="42"/>
  <c r="B125" i="42"/>
  <c r="Q125" i="42" s="1"/>
  <c r="O124" i="42"/>
  <c r="M124" i="42"/>
  <c r="K124" i="42"/>
  <c r="G124" i="42"/>
  <c r="E124" i="42"/>
  <c r="C124" i="42"/>
  <c r="B124" i="42"/>
  <c r="Q124" i="42" s="1"/>
  <c r="O123" i="42"/>
  <c r="M123" i="42"/>
  <c r="K123" i="42"/>
  <c r="G123" i="42"/>
  <c r="E123" i="42"/>
  <c r="C123" i="42"/>
  <c r="B123" i="42"/>
  <c r="Q123" i="42" s="1"/>
  <c r="O122" i="42"/>
  <c r="M122" i="42"/>
  <c r="K122" i="42"/>
  <c r="G122" i="42"/>
  <c r="E122" i="42"/>
  <c r="C122" i="42"/>
  <c r="B122" i="42"/>
  <c r="Q122" i="42" s="1"/>
  <c r="O121" i="42"/>
  <c r="M121" i="42"/>
  <c r="K121" i="42"/>
  <c r="G121" i="42"/>
  <c r="E121" i="42"/>
  <c r="C121" i="42"/>
  <c r="B121" i="42"/>
  <c r="Q121" i="42" s="1"/>
  <c r="O120" i="42"/>
  <c r="M120" i="42"/>
  <c r="K120" i="42"/>
  <c r="G120" i="42"/>
  <c r="E120" i="42"/>
  <c r="C120" i="42"/>
  <c r="B120" i="42"/>
  <c r="Q120" i="42" s="1"/>
  <c r="R115" i="42"/>
  <c r="S115" i="42" s="1"/>
  <c r="P115" i="42"/>
  <c r="N115" i="42"/>
  <c r="L115" i="42"/>
  <c r="H115" i="42"/>
  <c r="F115" i="42"/>
  <c r="D115" i="42"/>
  <c r="R114" i="42"/>
  <c r="S114" i="42" s="1"/>
  <c r="P114" i="42"/>
  <c r="N114" i="42"/>
  <c r="L114" i="42"/>
  <c r="H114" i="42"/>
  <c r="F114" i="42"/>
  <c r="D114" i="42"/>
  <c r="R113" i="42"/>
  <c r="S113" i="42" s="1"/>
  <c r="P113" i="42"/>
  <c r="N113" i="42"/>
  <c r="L113" i="42"/>
  <c r="H113" i="42"/>
  <c r="F113" i="42"/>
  <c r="D113" i="42"/>
  <c r="O112" i="42"/>
  <c r="O116" i="42" s="1"/>
  <c r="M112" i="42"/>
  <c r="M116" i="42" s="1"/>
  <c r="K112" i="42"/>
  <c r="G112" i="42"/>
  <c r="G116" i="42" s="1"/>
  <c r="E112" i="42"/>
  <c r="E116" i="42" s="1"/>
  <c r="C112" i="42"/>
  <c r="B112" i="42"/>
  <c r="Q112" i="42" s="1"/>
  <c r="O107" i="42"/>
  <c r="M107" i="42"/>
  <c r="K107" i="42"/>
  <c r="G107" i="42"/>
  <c r="E107" i="42"/>
  <c r="C107" i="42"/>
  <c r="B107" i="42"/>
  <c r="Q107" i="42" s="1"/>
  <c r="O106" i="42"/>
  <c r="M106" i="42"/>
  <c r="K106" i="42"/>
  <c r="G106" i="42"/>
  <c r="E106" i="42"/>
  <c r="C106" i="42"/>
  <c r="B106" i="42"/>
  <c r="Q106" i="42" s="1"/>
  <c r="O105" i="42"/>
  <c r="M105" i="42"/>
  <c r="K105" i="42"/>
  <c r="G105" i="42"/>
  <c r="E105" i="42"/>
  <c r="C105" i="42"/>
  <c r="B105" i="42"/>
  <c r="Q105" i="42" s="1"/>
  <c r="O104" i="42"/>
  <c r="M104" i="42"/>
  <c r="K104" i="42"/>
  <c r="G104" i="42"/>
  <c r="E104" i="42"/>
  <c r="C104" i="42"/>
  <c r="B104" i="42"/>
  <c r="Q104" i="42" s="1"/>
  <c r="O103" i="42"/>
  <c r="M103" i="42"/>
  <c r="K103" i="42"/>
  <c r="G103" i="42"/>
  <c r="E103" i="42"/>
  <c r="C103" i="42"/>
  <c r="B103" i="42"/>
  <c r="Q103" i="42" s="1"/>
  <c r="R98" i="42"/>
  <c r="B98" i="42"/>
  <c r="Q98" i="42" s="1"/>
  <c r="J98" i="42" s="1"/>
  <c r="O97" i="42"/>
  <c r="M97" i="42"/>
  <c r="K97" i="42"/>
  <c r="G97" i="42"/>
  <c r="E97" i="42"/>
  <c r="C97" i="42"/>
  <c r="B97" i="42"/>
  <c r="Q97" i="42" s="1"/>
  <c r="O96" i="42"/>
  <c r="O15" i="42" s="1"/>
  <c r="M96" i="42"/>
  <c r="M15" i="42" s="1"/>
  <c r="K96" i="42"/>
  <c r="G96" i="42"/>
  <c r="G15" i="42" s="1"/>
  <c r="E96" i="42"/>
  <c r="E15" i="42" s="1"/>
  <c r="C96" i="42"/>
  <c r="B96" i="42"/>
  <c r="Q96" i="42" s="1"/>
  <c r="O95" i="42"/>
  <c r="M95" i="42"/>
  <c r="K95" i="42"/>
  <c r="G95" i="42"/>
  <c r="E95" i="42"/>
  <c r="C95" i="42"/>
  <c r="B95" i="42"/>
  <c r="Q95" i="42" s="1"/>
  <c r="O94" i="42"/>
  <c r="M94" i="42"/>
  <c r="K94" i="42"/>
  <c r="G94" i="42"/>
  <c r="E94" i="42"/>
  <c r="C94" i="42"/>
  <c r="B94" i="42"/>
  <c r="Q94" i="42" s="1"/>
  <c r="O93" i="42"/>
  <c r="M93" i="42"/>
  <c r="K93" i="42"/>
  <c r="G93" i="42"/>
  <c r="E93" i="42"/>
  <c r="C93" i="42"/>
  <c r="B93" i="42"/>
  <c r="Q93" i="42" s="1"/>
  <c r="O92" i="42"/>
  <c r="M92" i="42"/>
  <c r="K92" i="42"/>
  <c r="G92" i="42"/>
  <c r="E92" i="42"/>
  <c r="C92" i="42"/>
  <c r="B92" i="42"/>
  <c r="Q92" i="42" s="1"/>
  <c r="O87" i="42"/>
  <c r="M87" i="42"/>
  <c r="K87" i="42"/>
  <c r="G87" i="42"/>
  <c r="E87" i="42"/>
  <c r="C87" i="42"/>
  <c r="B87" i="42"/>
  <c r="Q87" i="42" s="1"/>
  <c r="O86" i="42"/>
  <c r="M86" i="42"/>
  <c r="K86" i="42"/>
  <c r="G86" i="42"/>
  <c r="E86" i="42"/>
  <c r="C86" i="42"/>
  <c r="B86" i="42"/>
  <c r="Q86" i="42" s="1"/>
  <c r="O85" i="42"/>
  <c r="M85" i="42"/>
  <c r="K85" i="42"/>
  <c r="G85" i="42"/>
  <c r="E85" i="42"/>
  <c r="C85" i="42"/>
  <c r="B85" i="42"/>
  <c r="Q85" i="42" s="1"/>
  <c r="O84" i="42"/>
  <c r="M84" i="42"/>
  <c r="K84" i="42"/>
  <c r="G84" i="42"/>
  <c r="E84" i="42"/>
  <c r="C84" i="42"/>
  <c r="B84" i="42"/>
  <c r="Q84" i="42" s="1"/>
  <c r="O83" i="42"/>
  <c r="M83" i="42"/>
  <c r="K83" i="42"/>
  <c r="G83" i="42"/>
  <c r="E83" i="42"/>
  <c r="C83" i="42"/>
  <c r="B83" i="42"/>
  <c r="Q83" i="42" s="1"/>
  <c r="O82" i="42"/>
  <c r="M82" i="42"/>
  <c r="K82" i="42"/>
  <c r="G82" i="42"/>
  <c r="E82" i="42"/>
  <c r="C82" i="42"/>
  <c r="B82" i="42"/>
  <c r="Q82" i="42" s="1"/>
  <c r="O77" i="42"/>
  <c r="M77" i="42"/>
  <c r="K77" i="42"/>
  <c r="G77" i="42"/>
  <c r="E77" i="42"/>
  <c r="C77" i="42"/>
  <c r="B77" i="42"/>
  <c r="Q77" i="42" s="1"/>
  <c r="O76" i="42"/>
  <c r="M76" i="42"/>
  <c r="K76" i="42"/>
  <c r="G76" i="42"/>
  <c r="E76" i="42"/>
  <c r="C76" i="42"/>
  <c r="B76" i="42"/>
  <c r="Q76" i="42" s="1"/>
  <c r="O75" i="42"/>
  <c r="M75" i="42"/>
  <c r="K75" i="42"/>
  <c r="G75" i="42"/>
  <c r="E75" i="42"/>
  <c r="C75" i="42"/>
  <c r="B75" i="42"/>
  <c r="Q75" i="42" s="1"/>
  <c r="O74" i="42"/>
  <c r="M74" i="42"/>
  <c r="K74" i="42"/>
  <c r="G74" i="42"/>
  <c r="E74" i="42"/>
  <c r="C74" i="42"/>
  <c r="B74" i="42"/>
  <c r="Q74" i="42" s="1"/>
  <c r="O73" i="42"/>
  <c r="M73" i="42"/>
  <c r="K73" i="42"/>
  <c r="G73" i="42"/>
  <c r="E73" i="42"/>
  <c r="C73" i="42"/>
  <c r="B73" i="42"/>
  <c r="Q73" i="42" s="1"/>
  <c r="O72" i="42"/>
  <c r="M72" i="42"/>
  <c r="K72" i="42"/>
  <c r="G72" i="42"/>
  <c r="E72" i="42"/>
  <c r="C72" i="42"/>
  <c r="B72" i="42"/>
  <c r="Q72" i="42" s="1"/>
  <c r="O71" i="42"/>
  <c r="M71" i="42"/>
  <c r="K71" i="42"/>
  <c r="G71" i="42"/>
  <c r="E71" i="42"/>
  <c r="C71" i="42"/>
  <c r="B71" i="42"/>
  <c r="Q71" i="42" s="1"/>
  <c r="O70" i="42"/>
  <c r="M70" i="42"/>
  <c r="K70" i="42"/>
  <c r="G70" i="42"/>
  <c r="E70" i="42"/>
  <c r="C70" i="42"/>
  <c r="B70" i="42"/>
  <c r="Q70" i="42" s="1"/>
  <c r="O65" i="42"/>
  <c r="M65" i="42"/>
  <c r="K65" i="42"/>
  <c r="G65" i="42"/>
  <c r="E65" i="42"/>
  <c r="C65" i="42"/>
  <c r="B65" i="42"/>
  <c r="Q65" i="42" s="1"/>
  <c r="O64" i="42"/>
  <c r="M64" i="42"/>
  <c r="K64" i="42"/>
  <c r="G64" i="42"/>
  <c r="E64" i="42"/>
  <c r="C64" i="42"/>
  <c r="B64" i="42"/>
  <c r="Q64" i="42" s="1"/>
  <c r="O63" i="42"/>
  <c r="M63" i="42"/>
  <c r="K63" i="42"/>
  <c r="G63" i="42"/>
  <c r="E63" i="42"/>
  <c r="C63" i="42"/>
  <c r="B63" i="42"/>
  <c r="Q63" i="42" s="1"/>
  <c r="O62" i="42"/>
  <c r="M62" i="42"/>
  <c r="K62" i="42"/>
  <c r="G62" i="42"/>
  <c r="E62" i="42"/>
  <c r="C62" i="42"/>
  <c r="B62" i="42"/>
  <c r="Q62" i="42" s="1"/>
  <c r="O57" i="42"/>
  <c r="M57" i="42"/>
  <c r="K57" i="42"/>
  <c r="G57" i="42"/>
  <c r="E57" i="42"/>
  <c r="C57" i="42"/>
  <c r="B57" i="42"/>
  <c r="Q57" i="42" s="1"/>
  <c r="O56" i="42"/>
  <c r="M56" i="42"/>
  <c r="K56" i="42"/>
  <c r="G56" i="42"/>
  <c r="E56" i="42"/>
  <c r="C56" i="42"/>
  <c r="B56" i="42"/>
  <c r="Q56" i="42" s="1"/>
  <c r="O55" i="42"/>
  <c r="M55" i="42"/>
  <c r="K55" i="42"/>
  <c r="G55" i="42"/>
  <c r="E55" i="42"/>
  <c r="C55" i="42"/>
  <c r="B55" i="42"/>
  <c r="Q55" i="42" s="1"/>
  <c r="O54" i="42"/>
  <c r="M54" i="42"/>
  <c r="K54" i="42"/>
  <c r="G54" i="42"/>
  <c r="E54" i="42"/>
  <c r="C54" i="42"/>
  <c r="B54" i="42"/>
  <c r="Q54" i="42" s="1"/>
  <c r="O53" i="42"/>
  <c r="M53" i="42"/>
  <c r="K53" i="42"/>
  <c r="G53" i="42"/>
  <c r="E53" i="42"/>
  <c r="C53" i="42"/>
  <c r="B53" i="42"/>
  <c r="Q53" i="42" s="1"/>
  <c r="O52" i="42"/>
  <c r="M52" i="42"/>
  <c r="K52" i="42"/>
  <c r="G52" i="42"/>
  <c r="E52" i="42"/>
  <c r="C52" i="42"/>
  <c r="B52" i="42"/>
  <c r="Q52" i="42" s="1"/>
  <c r="O46" i="42"/>
  <c r="M46" i="42"/>
  <c r="K46" i="42"/>
  <c r="G46" i="42"/>
  <c r="E46" i="42"/>
  <c r="C46" i="42"/>
  <c r="B46" i="42"/>
  <c r="Q46" i="42" s="1"/>
  <c r="O45" i="42"/>
  <c r="M45" i="42"/>
  <c r="K45" i="42"/>
  <c r="G45" i="42"/>
  <c r="E45" i="42"/>
  <c r="C45" i="42"/>
  <c r="B45" i="42"/>
  <c r="Q45" i="42" s="1"/>
  <c r="O44" i="42"/>
  <c r="M44" i="42"/>
  <c r="K44" i="42"/>
  <c r="G44" i="42"/>
  <c r="E44" i="42"/>
  <c r="C44" i="42"/>
  <c r="B44" i="42"/>
  <c r="Q44" i="42" s="1"/>
  <c r="O43" i="42"/>
  <c r="M43" i="42"/>
  <c r="K43" i="42"/>
  <c r="G43" i="42"/>
  <c r="E43" i="42"/>
  <c r="C43" i="42"/>
  <c r="B43" i="42"/>
  <c r="Q43" i="42" s="1"/>
  <c r="O42" i="42"/>
  <c r="M42" i="42"/>
  <c r="K42" i="42"/>
  <c r="G42" i="42"/>
  <c r="E42" i="42"/>
  <c r="C42" i="42"/>
  <c r="B42" i="42"/>
  <c r="Q42" i="42" s="1"/>
  <c r="O41" i="42"/>
  <c r="M41" i="42"/>
  <c r="K41" i="42"/>
  <c r="G41" i="42"/>
  <c r="E41" i="42"/>
  <c r="C41" i="42"/>
  <c r="B41" i="42"/>
  <c r="Q41" i="42" s="1"/>
  <c r="O40" i="42"/>
  <c r="M40" i="42"/>
  <c r="K40" i="42"/>
  <c r="G40" i="42"/>
  <c r="E40" i="42"/>
  <c r="C40" i="42"/>
  <c r="B40" i="42"/>
  <c r="Q40" i="42" s="1"/>
  <c r="O39" i="42"/>
  <c r="M39" i="42"/>
  <c r="K39" i="42"/>
  <c r="G39" i="42"/>
  <c r="E39" i="42"/>
  <c r="C39" i="42"/>
  <c r="B39" i="42"/>
  <c r="Q39" i="42" s="1"/>
  <c r="O38" i="42"/>
  <c r="M38" i="42"/>
  <c r="K38" i="42"/>
  <c r="G38" i="42"/>
  <c r="E38" i="42"/>
  <c r="C38" i="42"/>
  <c r="B38" i="42"/>
  <c r="Q38" i="42" s="1"/>
  <c r="O37" i="42"/>
  <c r="M37" i="42"/>
  <c r="K37" i="42"/>
  <c r="G37" i="42"/>
  <c r="E37" i="42"/>
  <c r="C37" i="42"/>
  <c r="B37" i="42"/>
  <c r="Q37" i="42" s="1"/>
  <c r="O32" i="42"/>
  <c r="M32" i="42"/>
  <c r="K32" i="42"/>
  <c r="G32" i="42"/>
  <c r="E32" i="42"/>
  <c r="C32" i="42"/>
  <c r="B32" i="42"/>
  <c r="Q32" i="42" s="1"/>
  <c r="O31" i="42"/>
  <c r="M31" i="42"/>
  <c r="K31" i="42"/>
  <c r="G31" i="42"/>
  <c r="E31" i="42"/>
  <c r="C31" i="42"/>
  <c r="B31" i="42"/>
  <c r="Q31" i="42" s="1"/>
  <c r="O30" i="42"/>
  <c r="M30" i="42"/>
  <c r="K30" i="42"/>
  <c r="G30" i="42"/>
  <c r="E30" i="42"/>
  <c r="C30" i="42"/>
  <c r="B30" i="42"/>
  <c r="Q30" i="42" s="1"/>
  <c r="O29" i="42"/>
  <c r="M29" i="42"/>
  <c r="K29" i="42"/>
  <c r="G29" i="42"/>
  <c r="E29" i="42"/>
  <c r="C29" i="42"/>
  <c r="B29" i="42"/>
  <c r="Q29" i="42" s="1"/>
  <c r="O28" i="42"/>
  <c r="M28" i="42"/>
  <c r="K28" i="42"/>
  <c r="G28" i="42"/>
  <c r="E28" i="42"/>
  <c r="C28" i="42"/>
  <c r="B28" i="42"/>
  <c r="Q28" i="42" s="1"/>
  <c r="O27" i="42"/>
  <c r="M27" i="42"/>
  <c r="K27" i="42"/>
  <c r="G27" i="42"/>
  <c r="E27" i="42"/>
  <c r="C27" i="42"/>
  <c r="B27" i="42"/>
  <c r="Q27" i="42" s="1"/>
  <c r="O26" i="42"/>
  <c r="M26" i="42"/>
  <c r="K26" i="42"/>
  <c r="G26" i="42"/>
  <c r="E26" i="42"/>
  <c r="C26" i="42"/>
  <c r="B26" i="42"/>
  <c r="Q26" i="42" s="1"/>
  <c r="O25" i="42"/>
  <c r="M25" i="42"/>
  <c r="K25" i="42"/>
  <c r="G25" i="42"/>
  <c r="E25" i="42"/>
  <c r="C25" i="42"/>
  <c r="B25" i="42"/>
  <c r="Q25" i="42" s="1"/>
  <c r="O24" i="42"/>
  <c r="M24" i="42"/>
  <c r="K24" i="42"/>
  <c r="G24" i="42"/>
  <c r="E24" i="42"/>
  <c r="C24" i="42"/>
  <c r="B24" i="42"/>
  <c r="Q24" i="42" s="1"/>
  <c r="B136" i="38"/>
  <c r="W12" i="27"/>
  <c r="Q12" i="27"/>
  <c r="K12" i="27"/>
  <c r="Y11" i="27"/>
  <c r="S11" i="27"/>
  <c r="M11" i="27"/>
  <c r="I11" i="27"/>
  <c r="U10" i="27"/>
  <c r="O10" i="27"/>
  <c r="I10" i="27"/>
  <c r="W9" i="27"/>
  <c r="Q9" i="27"/>
  <c r="K9" i="27"/>
  <c r="Y8" i="27"/>
  <c r="M8" i="27"/>
  <c r="S7" i="27"/>
  <c r="U6" i="27"/>
  <c r="O6" i="27"/>
  <c r="I6" i="27"/>
  <c r="Y5" i="27"/>
  <c r="Y13" i="27" s="1"/>
  <c r="W5" i="27"/>
  <c r="U5" i="27"/>
  <c r="S5" i="27"/>
  <c r="Q5" i="27"/>
  <c r="O5" i="27"/>
  <c r="M5" i="27"/>
  <c r="K5" i="27"/>
  <c r="K13" i="27" s="1"/>
  <c r="I5" i="27"/>
  <c r="N23" i="21"/>
  <c r="AD112" i="43" l="1"/>
  <c r="AD13" i="43" s="1"/>
  <c r="AF112" i="43"/>
  <c r="AF13" i="43" s="1"/>
  <c r="AB112" i="43"/>
  <c r="AB13" i="43" s="1"/>
  <c r="AH112" i="43"/>
  <c r="AH13" i="43" s="1"/>
  <c r="AD144" i="43"/>
  <c r="AD15" i="43" s="1"/>
  <c r="AB144" i="43"/>
  <c r="AB15" i="43" s="1"/>
  <c r="AF144" i="43"/>
  <c r="AF15" i="43" s="1"/>
  <c r="AH144" i="43"/>
  <c r="AH15" i="43" s="1"/>
  <c r="AF214" i="43"/>
  <c r="AF33" i="43" s="1"/>
  <c r="AB214" i="43"/>
  <c r="AB33" i="43" s="1"/>
  <c r="AH214" i="43"/>
  <c r="AH33" i="43" s="1"/>
  <c r="AD214" i="43"/>
  <c r="AD33" i="43" s="1"/>
  <c r="G14" i="30"/>
  <c r="M19" i="12"/>
  <c r="AB180" i="43"/>
  <c r="AB18" i="43" s="1"/>
  <c r="AF180" i="43"/>
  <c r="AF18" i="43" s="1"/>
  <c r="AH180" i="43"/>
  <c r="AH18" i="43" s="1"/>
  <c r="AD180" i="43"/>
  <c r="AD18" i="43" s="1"/>
  <c r="AF171" i="43"/>
  <c r="AF17" i="43" s="1"/>
  <c r="AD171" i="43"/>
  <c r="AD17" i="43" s="1"/>
  <c r="AB171" i="43"/>
  <c r="AB17" i="43" s="1"/>
  <c r="AH171" i="43"/>
  <c r="AH17" i="43" s="1"/>
  <c r="AB162" i="43"/>
  <c r="AB16" i="43" s="1"/>
  <c r="AF162" i="43"/>
  <c r="AF16" i="43" s="1"/>
  <c r="AD162" i="43"/>
  <c r="AD16" i="43" s="1"/>
  <c r="AH162" i="43"/>
  <c r="AH16" i="43" s="1"/>
  <c r="AD90" i="43"/>
  <c r="AD12" i="43" s="1"/>
  <c r="AB90" i="43"/>
  <c r="AB12" i="43" s="1"/>
  <c r="AF90" i="43"/>
  <c r="AF12" i="43" s="1"/>
  <c r="AH90" i="43"/>
  <c r="AH12" i="43" s="1"/>
  <c r="AB68" i="43"/>
  <c r="AB10" i="43" s="1"/>
  <c r="AF68" i="43"/>
  <c r="AF10" i="43" s="1"/>
  <c r="AD68" i="43"/>
  <c r="AD10" i="43" s="1"/>
  <c r="AH68" i="43"/>
  <c r="AH10" i="43" s="1"/>
  <c r="AD54" i="43"/>
  <c r="AD9" i="43" s="1"/>
  <c r="AF54" i="43"/>
  <c r="AF9" i="43" s="1"/>
  <c r="AB54" i="43"/>
  <c r="AB9" i="43" s="1"/>
  <c r="AH54" i="43"/>
  <c r="AH9" i="43" s="1"/>
  <c r="AH275" i="43"/>
  <c r="AF275" i="43"/>
  <c r="AD275" i="43"/>
  <c r="AB275" i="43"/>
  <c r="AB124" i="43"/>
  <c r="AB14" i="43" s="1"/>
  <c r="AD124" i="43"/>
  <c r="AD14" i="43" s="1"/>
  <c r="AF124" i="43"/>
  <c r="AF14" i="43" s="1"/>
  <c r="AH124" i="43"/>
  <c r="AH14" i="43" s="1"/>
  <c r="B14" i="43"/>
  <c r="K34" i="32"/>
  <c r="AF82" i="43"/>
  <c r="AF11" i="43" s="1"/>
  <c r="AB82" i="43"/>
  <c r="AB11" i="43" s="1"/>
  <c r="AD82" i="43"/>
  <c r="AD11" i="43" s="1"/>
  <c r="AH82" i="43"/>
  <c r="AH11" i="43" s="1"/>
  <c r="M12" i="31"/>
  <c r="G17" i="13"/>
  <c r="L214" i="43"/>
  <c r="L33" i="43" s="1"/>
  <c r="D68" i="43"/>
  <c r="D10" i="43" s="1"/>
  <c r="T171" i="43"/>
  <c r="T17" i="43" s="1"/>
  <c r="X171" i="43"/>
  <c r="X17" i="43" s="1"/>
  <c r="Z171" i="43"/>
  <c r="Z17" i="43" s="1"/>
  <c r="V171" i="43"/>
  <c r="V17" i="43" s="1"/>
  <c r="T223" i="43"/>
  <c r="T20" i="43" s="1"/>
  <c r="V223" i="43"/>
  <c r="V20" i="43" s="1"/>
  <c r="Z223" i="43"/>
  <c r="Z20" i="43" s="1"/>
  <c r="X223" i="43"/>
  <c r="X20" i="43" s="1"/>
  <c r="T124" i="43"/>
  <c r="T14" i="43" s="1"/>
  <c r="V124" i="43"/>
  <c r="V14" i="43" s="1"/>
  <c r="X124" i="43"/>
  <c r="X14" i="43" s="1"/>
  <c r="Z124" i="43"/>
  <c r="Z14" i="43" s="1"/>
  <c r="V102" i="43"/>
  <c r="V23" i="43" s="1"/>
  <c r="T102" i="43"/>
  <c r="T23" i="43" s="1"/>
  <c r="X102" i="43"/>
  <c r="X23" i="43" s="1"/>
  <c r="Z102" i="43"/>
  <c r="Z23" i="43" s="1"/>
  <c r="B29" i="43"/>
  <c r="Z203" i="43"/>
  <c r="Z29" i="43" s="1"/>
  <c r="E35" i="43"/>
  <c r="E34" i="32"/>
  <c r="O34" i="32"/>
  <c r="O16" i="11"/>
  <c r="X180" i="43"/>
  <c r="X18" i="43" s="1"/>
  <c r="T180" i="43"/>
  <c r="T18" i="43" s="1"/>
  <c r="V180" i="43"/>
  <c r="V18" i="43" s="1"/>
  <c r="Z180" i="43"/>
  <c r="Z18" i="43" s="1"/>
  <c r="T68" i="43"/>
  <c r="T10" i="43" s="1"/>
  <c r="V68" i="43"/>
  <c r="V10" i="43" s="1"/>
  <c r="Z68" i="43"/>
  <c r="Z10" i="43" s="1"/>
  <c r="X68" i="43"/>
  <c r="X10" i="43" s="1"/>
  <c r="T192" i="43"/>
  <c r="T19" i="43" s="1"/>
  <c r="V192" i="43"/>
  <c r="V19" i="43" s="1"/>
  <c r="X192" i="43"/>
  <c r="X19" i="43" s="1"/>
  <c r="Z192" i="43"/>
  <c r="Z19" i="43" s="1"/>
  <c r="V162" i="43"/>
  <c r="V16" i="43" s="1"/>
  <c r="X162" i="43"/>
  <c r="X16" i="43" s="1"/>
  <c r="Z162" i="43"/>
  <c r="Z16" i="43" s="1"/>
  <c r="T162" i="43"/>
  <c r="T16" i="43" s="1"/>
  <c r="X214" i="43"/>
  <c r="X33" i="43" s="1"/>
  <c r="V214" i="43"/>
  <c r="V33" i="43" s="1"/>
  <c r="T214" i="43"/>
  <c r="T33" i="43" s="1"/>
  <c r="Z214" i="43"/>
  <c r="Z33" i="43" s="1"/>
  <c r="T112" i="43"/>
  <c r="T13" i="43" s="1"/>
  <c r="V112" i="43"/>
  <c r="V13" i="43" s="1"/>
  <c r="X112" i="43"/>
  <c r="X13" i="43" s="1"/>
  <c r="Z112" i="43"/>
  <c r="Z13" i="43" s="1"/>
  <c r="T90" i="43"/>
  <c r="T12" i="43" s="1"/>
  <c r="V90" i="43"/>
  <c r="V12" i="43" s="1"/>
  <c r="X90" i="43"/>
  <c r="X12" i="43" s="1"/>
  <c r="Z90" i="43"/>
  <c r="Z12" i="43" s="1"/>
  <c r="T82" i="43"/>
  <c r="T11" i="43" s="1"/>
  <c r="X82" i="43"/>
  <c r="X11" i="43" s="1"/>
  <c r="V82" i="43"/>
  <c r="V11" i="43" s="1"/>
  <c r="Z82" i="43"/>
  <c r="Z11" i="43" s="1"/>
  <c r="V54" i="43"/>
  <c r="V9" i="43" s="1"/>
  <c r="T54" i="43"/>
  <c r="T9" i="43" s="1"/>
  <c r="Z54" i="43"/>
  <c r="Z9" i="43" s="1"/>
  <c r="X54" i="43"/>
  <c r="X9" i="43" s="1"/>
  <c r="G12" i="29"/>
  <c r="V275" i="43"/>
  <c r="T275" i="43"/>
  <c r="X275" i="43"/>
  <c r="Z275" i="43"/>
  <c r="T144" i="43"/>
  <c r="T15" i="43" s="1"/>
  <c r="V144" i="43"/>
  <c r="V15" i="43" s="1"/>
  <c r="X144" i="43"/>
  <c r="X15" i="43" s="1"/>
  <c r="Z144" i="43"/>
  <c r="Z15" i="43" s="1"/>
  <c r="D192" i="43"/>
  <c r="D19" i="43" s="1"/>
  <c r="O15" i="14"/>
  <c r="L112" i="43"/>
  <c r="D82" i="43"/>
  <c r="D11" i="43" s="1"/>
  <c r="P275" i="43"/>
  <c r="G27" i="43"/>
  <c r="N214" i="43"/>
  <c r="F192" i="43"/>
  <c r="F19" i="43" s="1"/>
  <c r="P192" i="43"/>
  <c r="C19" i="43"/>
  <c r="B25" i="43"/>
  <c r="B18" i="43"/>
  <c r="B20" i="43"/>
  <c r="B12" i="43"/>
  <c r="B9" i="43"/>
  <c r="B33" i="43"/>
  <c r="N82" i="43"/>
  <c r="B19" i="43"/>
  <c r="B27" i="43"/>
  <c r="B35" i="43"/>
  <c r="B39" i="43"/>
  <c r="K29" i="43"/>
  <c r="F68" i="43"/>
  <c r="F10" i="43" s="1"/>
  <c r="P68" i="43"/>
  <c r="P171" i="43"/>
  <c r="P17" i="43" s="1"/>
  <c r="H180" i="43"/>
  <c r="H18" i="43" s="1"/>
  <c r="D180" i="43"/>
  <c r="D18" i="43" s="1"/>
  <c r="O27" i="43"/>
  <c r="N54" i="43"/>
  <c r="F90" i="43"/>
  <c r="F12" i="43" s="1"/>
  <c r="L90" i="43"/>
  <c r="P90" i="43"/>
  <c r="N102" i="43"/>
  <c r="H144" i="43"/>
  <c r="H15" i="43" s="1"/>
  <c r="N144" i="43"/>
  <c r="F214" i="43"/>
  <c r="P214" i="43"/>
  <c r="F102" i="43"/>
  <c r="F23" i="43" s="1"/>
  <c r="L162" i="43"/>
  <c r="L16" i="43" s="1"/>
  <c r="L102" i="43"/>
  <c r="B11" i="43"/>
  <c r="E29" i="43"/>
  <c r="Q203" i="43"/>
  <c r="R203" i="43" s="1"/>
  <c r="F82" i="43"/>
  <c r="F11" i="43" s="1"/>
  <c r="P82" i="43"/>
  <c r="N124" i="43"/>
  <c r="L192" i="43"/>
  <c r="L19" i="43" s="1"/>
  <c r="H171" i="43"/>
  <c r="H17" i="43" s="1"/>
  <c r="O10" i="43"/>
  <c r="M15" i="43"/>
  <c r="O35" i="43"/>
  <c r="B17" i="43"/>
  <c r="C12" i="31"/>
  <c r="M15" i="14"/>
  <c r="M18" i="20"/>
  <c r="C19" i="12"/>
  <c r="G16" i="10"/>
  <c r="G17" i="9"/>
  <c r="M15" i="25"/>
  <c r="C17" i="8"/>
  <c r="M6" i="24"/>
  <c r="C14" i="22"/>
  <c r="G14" i="22"/>
  <c r="O33" i="43"/>
  <c r="M35" i="43"/>
  <c r="M20" i="43"/>
  <c r="K19" i="43"/>
  <c r="P54" i="43"/>
  <c r="P9" i="43" s="1"/>
  <c r="I223" i="43"/>
  <c r="I20" i="43" s="1"/>
  <c r="I13" i="27"/>
  <c r="G6" i="42"/>
  <c r="M6" i="42"/>
  <c r="E7" i="42"/>
  <c r="G8" i="42"/>
  <c r="M8" i="42"/>
  <c r="E9" i="42"/>
  <c r="M10" i="42"/>
  <c r="R29" i="42"/>
  <c r="S29" i="42" s="1"/>
  <c r="I30" i="42"/>
  <c r="J30" i="42" s="1"/>
  <c r="O13" i="42"/>
  <c r="G14" i="42"/>
  <c r="R37" i="42"/>
  <c r="R39" i="42"/>
  <c r="S39" i="42" s="1"/>
  <c r="I40" i="42"/>
  <c r="J40" i="42" s="1"/>
  <c r="R41" i="42"/>
  <c r="S41" i="42" s="1"/>
  <c r="I42" i="42"/>
  <c r="J42" i="42" s="1"/>
  <c r="R43" i="42"/>
  <c r="S43" i="42" s="1"/>
  <c r="I44" i="42"/>
  <c r="J44" i="42" s="1"/>
  <c r="R45" i="42"/>
  <c r="S45" i="42" s="1"/>
  <c r="I55" i="42"/>
  <c r="J55" i="42" s="1"/>
  <c r="I57" i="42"/>
  <c r="J57" i="42" s="1"/>
  <c r="I71" i="42"/>
  <c r="J71" i="42" s="1"/>
  <c r="I73" i="42"/>
  <c r="J73" i="42" s="1"/>
  <c r="I77" i="42"/>
  <c r="I93" i="42"/>
  <c r="J93" i="42" s="1"/>
  <c r="I95" i="42"/>
  <c r="J95" i="42" s="1"/>
  <c r="O25" i="43"/>
  <c r="C35" i="43"/>
  <c r="C34" i="32"/>
  <c r="G34" i="32"/>
  <c r="M34" i="32"/>
  <c r="G12" i="31"/>
  <c r="G15" i="14"/>
  <c r="C17" i="13"/>
  <c r="M17" i="13"/>
  <c r="C12" i="29"/>
  <c r="M12" i="29"/>
  <c r="C14" i="30"/>
  <c r="M14" i="30"/>
  <c r="C18" i="20"/>
  <c r="G18" i="20"/>
  <c r="G19" i="12"/>
  <c r="C16" i="10"/>
  <c r="M16" i="10"/>
  <c r="C17" i="9"/>
  <c r="M17" i="9"/>
  <c r="G15" i="25"/>
  <c r="G17" i="8"/>
  <c r="G6" i="24"/>
  <c r="M14" i="22"/>
  <c r="L68" i="43"/>
  <c r="H102" i="43"/>
  <c r="H23" i="43" s="1"/>
  <c r="H124" i="43"/>
  <c r="H14" i="43" s="1"/>
  <c r="N68" i="43"/>
  <c r="N10" i="43" s="1"/>
  <c r="P102" i="43"/>
  <c r="D112" i="43"/>
  <c r="D13" i="43" s="1"/>
  <c r="L124" i="43"/>
  <c r="I235" i="43"/>
  <c r="I35" i="43" s="1"/>
  <c r="P162" i="43"/>
  <c r="N180" i="43"/>
  <c r="N18" i="43" s="1"/>
  <c r="N171" i="43"/>
  <c r="L223" i="43"/>
  <c r="O12" i="43"/>
  <c r="O11" i="43"/>
  <c r="E23" i="43"/>
  <c r="O29" i="43"/>
  <c r="K25" i="43"/>
  <c r="E25" i="43"/>
  <c r="G29" i="43"/>
  <c r="M27" i="43"/>
  <c r="C27" i="43"/>
  <c r="E15" i="14"/>
  <c r="E12" i="29"/>
  <c r="K12" i="29"/>
  <c r="O12" i="29"/>
  <c r="O18" i="20"/>
  <c r="E17" i="9"/>
  <c r="E17" i="8"/>
  <c r="K17" i="8"/>
  <c r="O17" i="8"/>
  <c r="O14" i="22"/>
  <c r="H54" i="43"/>
  <c r="H9" i="43" s="1"/>
  <c r="H90" i="43"/>
  <c r="H12" i="43" s="1"/>
  <c r="N90" i="43"/>
  <c r="N12" i="43" s="1"/>
  <c r="F144" i="43"/>
  <c r="F15" i="43" s="1"/>
  <c r="L144" i="43"/>
  <c r="L15" i="43" s="1"/>
  <c r="P144" i="43"/>
  <c r="N162" i="43"/>
  <c r="N16" i="43" s="1"/>
  <c r="L180" i="43"/>
  <c r="L18" i="43" s="1"/>
  <c r="L54" i="43"/>
  <c r="L9" i="43" s="1"/>
  <c r="I180" i="43"/>
  <c r="I18" i="43" s="1"/>
  <c r="F54" i="43"/>
  <c r="F9" i="43" s="1"/>
  <c r="P223" i="43"/>
  <c r="F275" i="43"/>
  <c r="P124" i="43"/>
  <c r="I53" i="42"/>
  <c r="J53" i="42" s="1"/>
  <c r="K15" i="14"/>
  <c r="K18" i="20"/>
  <c r="K17" i="9"/>
  <c r="K14" i="22"/>
  <c r="J231" i="33"/>
  <c r="J262" i="43"/>
  <c r="J38" i="43" s="1"/>
  <c r="J249" i="43"/>
  <c r="J219" i="33"/>
  <c r="J248" i="43"/>
  <c r="J218" i="33"/>
  <c r="J247" i="43"/>
  <c r="J217" i="33"/>
  <c r="J239" i="43"/>
  <c r="J209" i="33"/>
  <c r="J252" i="43"/>
  <c r="L82" i="43"/>
  <c r="H82" i="43"/>
  <c r="H11" i="43" s="1"/>
  <c r="J250" i="43"/>
  <c r="J220" i="33"/>
  <c r="C6" i="23"/>
  <c r="G6" i="23"/>
  <c r="M6" i="23"/>
  <c r="E6" i="23"/>
  <c r="K6" i="23"/>
  <c r="O6" i="23"/>
  <c r="J20" i="32"/>
  <c r="I30" i="32"/>
  <c r="I253" i="43"/>
  <c r="I37" i="43" s="1"/>
  <c r="E15" i="43"/>
  <c r="B13" i="43"/>
  <c r="E27" i="43"/>
  <c r="M16" i="43"/>
  <c r="F112" i="43"/>
  <c r="F13" i="43" s="1"/>
  <c r="P112" i="43"/>
  <c r="H275" i="43"/>
  <c r="G39" i="43"/>
  <c r="N275" i="43"/>
  <c r="M39" i="43"/>
  <c r="L275" i="43"/>
  <c r="K39" i="43"/>
  <c r="J116" i="43"/>
  <c r="R116" i="43"/>
  <c r="L171" i="43"/>
  <c r="L17" i="43" s="1"/>
  <c r="F124" i="43"/>
  <c r="F14" i="43" s="1"/>
  <c r="E14" i="43"/>
  <c r="E12" i="31"/>
  <c r="K12" i="31"/>
  <c r="O12" i="31"/>
  <c r="E17" i="13"/>
  <c r="K17" i="13"/>
  <c r="O17" i="13"/>
  <c r="E14" i="30"/>
  <c r="K14" i="30"/>
  <c r="O14" i="30"/>
  <c r="E19" i="12"/>
  <c r="K19" i="12"/>
  <c r="O19" i="12"/>
  <c r="E16" i="10"/>
  <c r="K16" i="10"/>
  <c r="O16" i="10"/>
  <c r="E15" i="25"/>
  <c r="K15" i="25"/>
  <c r="O15" i="25"/>
  <c r="E6" i="24"/>
  <c r="K6" i="24"/>
  <c r="O6" i="24"/>
  <c r="I104" i="42"/>
  <c r="J104" i="42" s="1"/>
  <c r="I106" i="42"/>
  <c r="J106" i="42" s="1"/>
  <c r="I112" i="42"/>
  <c r="J112" i="42" s="1"/>
  <c r="I120" i="42"/>
  <c r="J120" i="42" s="1"/>
  <c r="I130" i="42"/>
  <c r="I132" i="42"/>
  <c r="I140" i="42"/>
  <c r="J140" i="42" s="1"/>
  <c r="I142" i="42"/>
  <c r="J142" i="42" s="1"/>
  <c r="I148" i="42"/>
  <c r="J148" i="42" s="1"/>
  <c r="I150" i="42"/>
  <c r="J150" i="42" s="1"/>
  <c r="I154" i="42"/>
  <c r="J154" i="42" s="1"/>
  <c r="I160" i="42"/>
  <c r="J160" i="42" s="1"/>
  <c r="I166" i="42"/>
  <c r="J166" i="42" s="1"/>
  <c r="I172" i="42"/>
  <c r="J172" i="42" s="1"/>
  <c r="I174" i="42"/>
  <c r="J174" i="42" s="1"/>
  <c r="I176" i="42"/>
  <c r="J176" i="42" s="1"/>
  <c r="N112" i="43"/>
  <c r="N13" i="43" s="1"/>
  <c r="F171" i="43"/>
  <c r="F17" i="43" s="1"/>
  <c r="F162" i="43"/>
  <c r="F16" i="43" s="1"/>
  <c r="J77" i="42"/>
  <c r="I97" i="42"/>
  <c r="J97" i="42" s="1"/>
  <c r="I134" i="42"/>
  <c r="J134" i="42" s="1"/>
  <c r="I124" i="42"/>
  <c r="N192" i="43"/>
  <c r="N19" i="43" s="1"/>
  <c r="I83" i="42"/>
  <c r="J83" i="42" s="1"/>
  <c r="I85" i="42"/>
  <c r="J85" i="42" s="1"/>
  <c r="I87" i="42"/>
  <c r="J87" i="42" s="1"/>
  <c r="I65" i="42"/>
  <c r="J65" i="42" s="1"/>
  <c r="I182" i="42"/>
  <c r="J182" i="42" s="1"/>
  <c r="I184" i="42"/>
  <c r="J184" i="42" s="1"/>
  <c r="I186" i="42"/>
  <c r="J186" i="42" s="1"/>
  <c r="I192" i="42"/>
  <c r="I203" i="42"/>
  <c r="J203" i="42" s="1"/>
  <c r="I205" i="42"/>
  <c r="J205" i="42" s="1"/>
  <c r="I207" i="42"/>
  <c r="J207" i="42" s="1"/>
  <c r="I209" i="42"/>
  <c r="J209" i="42" s="1"/>
  <c r="I217" i="42"/>
  <c r="J217" i="42" s="1"/>
  <c r="I219" i="42"/>
  <c r="J219" i="42" s="1"/>
  <c r="I221" i="42"/>
  <c r="J221" i="42" s="1"/>
  <c r="I223" i="42"/>
  <c r="J223" i="42" s="1"/>
  <c r="E18" i="43"/>
  <c r="W13" i="27"/>
  <c r="U13" i="27"/>
  <c r="O17" i="43"/>
  <c r="E6" i="42"/>
  <c r="O8" i="42"/>
  <c r="E10" i="42"/>
  <c r="E12" i="42"/>
  <c r="O12" i="42"/>
  <c r="F223" i="43"/>
  <c r="J130" i="42"/>
  <c r="J132" i="42"/>
  <c r="J124" i="42"/>
  <c r="I29" i="42"/>
  <c r="J29" i="42" s="1"/>
  <c r="I31" i="42"/>
  <c r="J31" i="42" s="1"/>
  <c r="R32" i="42"/>
  <c r="S32" i="42" s="1"/>
  <c r="H37" i="42"/>
  <c r="N37" i="42"/>
  <c r="R38" i="42"/>
  <c r="S38" i="42" s="1"/>
  <c r="H39" i="42"/>
  <c r="N39" i="42"/>
  <c r="R40" i="42"/>
  <c r="S40" i="42" s="1"/>
  <c r="H41" i="42"/>
  <c r="N41" i="42"/>
  <c r="R44" i="42"/>
  <c r="S44" i="42" s="1"/>
  <c r="I45" i="42"/>
  <c r="J45" i="42" s="1"/>
  <c r="I52" i="42"/>
  <c r="J52" i="42" s="1"/>
  <c r="I54" i="42"/>
  <c r="J54" i="42" s="1"/>
  <c r="I56" i="42"/>
  <c r="J56" i="42" s="1"/>
  <c r="I64" i="42"/>
  <c r="J64" i="42" s="1"/>
  <c r="I70" i="42"/>
  <c r="J70" i="42" s="1"/>
  <c r="I72" i="42"/>
  <c r="J72" i="42" s="1"/>
  <c r="I74" i="42"/>
  <c r="J74" i="42" s="1"/>
  <c r="I76" i="42"/>
  <c r="J76" i="42" s="1"/>
  <c r="I82" i="42"/>
  <c r="J82" i="42" s="1"/>
  <c r="I84" i="42"/>
  <c r="J84" i="42" s="1"/>
  <c r="I86" i="42"/>
  <c r="J86" i="42" s="1"/>
  <c r="I92" i="42"/>
  <c r="J92" i="42" s="1"/>
  <c r="I94" i="42"/>
  <c r="J94" i="42" s="1"/>
  <c r="I103" i="42"/>
  <c r="J103" i="42" s="1"/>
  <c r="I105" i="42"/>
  <c r="J105" i="42" s="1"/>
  <c r="I107" i="42"/>
  <c r="J107" i="42" s="1"/>
  <c r="R112" i="42"/>
  <c r="S112" i="42" s="1"/>
  <c r="I121" i="42"/>
  <c r="J121" i="42" s="1"/>
  <c r="I123" i="42"/>
  <c r="J123" i="42" s="1"/>
  <c r="I125" i="42"/>
  <c r="J125" i="42" s="1"/>
  <c r="I133" i="42"/>
  <c r="J133" i="42" s="1"/>
  <c r="I139" i="42"/>
  <c r="J139" i="42" s="1"/>
  <c r="I141" i="42"/>
  <c r="J141" i="42" s="1"/>
  <c r="I143" i="42"/>
  <c r="J143" i="42" s="1"/>
  <c r="I149" i="42"/>
  <c r="J149" i="42" s="1"/>
  <c r="I151" i="42"/>
  <c r="J151" i="42" s="1"/>
  <c r="I171" i="42"/>
  <c r="J171" i="42" s="1"/>
  <c r="I173" i="42"/>
  <c r="J173" i="42" s="1"/>
  <c r="I175" i="42"/>
  <c r="J175" i="42" s="1"/>
  <c r="I183" i="42"/>
  <c r="J183" i="42" s="1"/>
  <c r="I185" i="42"/>
  <c r="J185" i="42" s="1"/>
  <c r="I204" i="42"/>
  <c r="J204" i="42" s="1"/>
  <c r="H208" i="42"/>
  <c r="H210" i="42"/>
  <c r="N210" i="42"/>
  <c r="H212" i="42"/>
  <c r="N212" i="42"/>
  <c r="I218" i="42"/>
  <c r="J218" i="42" s="1"/>
  <c r="I220" i="42"/>
  <c r="J220" i="42" s="1"/>
  <c r="I222" i="42"/>
  <c r="J222" i="42" s="1"/>
  <c r="I6" i="24"/>
  <c r="I6" i="23"/>
  <c r="I14" i="22"/>
  <c r="I15" i="14"/>
  <c r="I17" i="13"/>
  <c r="I12" i="29"/>
  <c r="I18" i="20"/>
  <c r="I19" i="12"/>
  <c r="I16" i="11"/>
  <c r="I34" i="32"/>
  <c r="I12" i="31"/>
  <c r="I14" i="30"/>
  <c r="I16" i="10"/>
  <c r="I17" i="9"/>
  <c r="I15" i="25"/>
  <c r="I17" i="8"/>
  <c r="S37" i="42"/>
  <c r="H112" i="43"/>
  <c r="H13" i="43" s="1"/>
  <c r="H68" i="43"/>
  <c r="H10" i="43" s="1"/>
  <c r="R42" i="42"/>
  <c r="S42" i="42" s="1"/>
  <c r="K10" i="42"/>
  <c r="R28" i="42"/>
  <c r="S28" i="42" s="1"/>
  <c r="K9" i="42"/>
  <c r="R27" i="42"/>
  <c r="S27" i="42" s="1"/>
  <c r="K13" i="42"/>
  <c r="R31" i="42"/>
  <c r="S31" i="42" s="1"/>
  <c r="K12" i="42"/>
  <c r="R30" i="42"/>
  <c r="S30" i="42" s="1"/>
  <c r="K8" i="42"/>
  <c r="R26" i="42"/>
  <c r="S26" i="42" s="1"/>
  <c r="K7" i="42"/>
  <c r="R25" i="42"/>
  <c r="S25" i="42" s="1"/>
  <c r="K6" i="42"/>
  <c r="R24" i="42"/>
  <c r="S24" i="42" s="1"/>
  <c r="Q13" i="27"/>
  <c r="S13" i="27"/>
  <c r="O13" i="27"/>
  <c r="M13" i="27"/>
  <c r="G13" i="43"/>
  <c r="I43" i="42"/>
  <c r="J43" i="42" s="1"/>
  <c r="G10" i="42"/>
  <c r="G10" i="43"/>
  <c r="I63" i="42"/>
  <c r="J63" i="42" s="1"/>
  <c r="H192" i="43"/>
  <c r="H19" i="43" s="1"/>
  <c r="I75" i="42"/>
  <c r="J75" i="42" s="1"/>
  <c r="I161" i="42"/>
  <c r="J161" i="42" s="1"/>
  <c r="I211" i="42"/>
  <c r="J211" i="42" s="1"/>
  <c r="I193" i="42"/>
  <c r="I191" i="42"/>
  <c r="I177" i="42"/>
  <c r="J177" i="42" s="1"/>
  <c r="E13" i="42"/>
  <c r="I152" i="42"/>
  <c r="J152" i="42" s="1"/>
  <c r="I131" i="42"/>
  <c r="J131" i="42" s="1"/>
  <c r="I46" i="42"/>
  <c r="J46" i="42" s="1"/>
  <c r="I38" i="42"/>
  <c r="J38" i="42" s="1"/>
  <c r="I25" i="42"/>
  <c r="J25" i="42" s="1"/>
  <c r="D206" i="42"/>
  <c r="I206" i="42"/>
  <c r="J206" i="42" s="1"/>
  <c r="D208" i="42"/>
  <c r="I208" i="42"/>
  <c r="J208" i="42" s="1"/>
  <c r="D210" i="42"/>
  <c r="I210" i="42"/>
  <c r="J210" i="42" s="1"/>
  <c r="D212" i="42"/>
  <c r="I212" i="42"/>
  <c r="J212" i="42" s="1"/>
  <c r="D198" i="42"/>
  <c r="I198" i="42"/>
  <c r="J198" i="42" s="1"/>
  <c r="C16" i="42"/>
  <c r="I16" i="42" s="1"/>
  <c r="I153" i="42"/>
  <c r="J153" i="42" s="1"/>
  <c r="C17" i="42"/>
  <c r="I17" i="42" s="1"/>
  <c r="I155" i="42"/>
  <c r="J155" i="42" s="1"/>
  <c r="D122" i="42"/>
  <c r="I122" i="42"/>
  <c r="J122" i="42" s="1"/>
  <c r="C15" i="42"/>
  <c r="I15" i="42" s="1"/>
  <c r="I96" i="42"/>
  <c r="J96" i="42" s="1"/>
  <c r="D62" i="42"/>
  <c r="I62" i="42"/>
  <c r="J62" i="42" s="1"/>
  <c r="D37" i="42"/>
  <c r="I37" i="42"/>
  <c r="J37" i="42" s="1"/>
  <c r="D39" i="42"/>
  <c r="I39" i="42"/>
  <c r="J39" i="42" s="1"/>
  <c r="D41" i="42"/>
  <c r="I41" i="42"/>
  <c r="J41" i="42" s="1"/>
  <c r="I27" i="42"/>
  <c r="J27" i="42" s="1"/>
  <c r="C14" i="42"/>
  <c r="I32" i="42"/>
  <c r="J32" i="42" s="1"/>
  <c r="C10" i="42"/>
  <c r="I28" i="42"/>
  <c r="J28" i="42" s="1"/>
  <c r="C8" i="42"/>
  <c r="I26" i="42"/>
  <c r="J26" i="42" s="1"/>
  <c r="C6" i="42"/>
  <c r="I24" i="42"/>
  <c r="J24" i="42" s="1"/>
  <c r="B8" i="42"/>
  <c r="Q8" i="42" s="1"/>
  <c r="B10" i="42"/>
  <c r="P93" i="42"/>
  <c r="P95" i="42"/>
  <c r="P97" i="42"/>
  <c r="P104" i="42"/>
  <c r="P106" i="42"/>
  <c r="B116" i="42"/>
  <c r="Q116" i="42" s="1"/>
  <c r="B135" i="42"/>
  <c r="Q135" i="42" s="1"/>
  <c r="B167" i="42"/>
  <c r="Q167" i="42" s="1"/>
  <c r="B213" i="42"/>
  <c r="Q213" i="42" s="1"/>
  <c r="B224" i="42"/>
  <c r="Q224" i="42" s="1"/>
  <c r="B7" i="42"/>
  <c r="B9" i="42"/>
  <c r="B13" i="42"/>
  <c r="P94" i="42"/>
  <c r="P96" i="42"/>
  <c r="N98" i="42"/>
  <c r="B108" i="42"/>
  <c r="Q108" i="42" s="1"/>
  <c r="P105" i="42"/>
  <c r="P107" i="42"/>
  <c r="B16" i="42"/>
  <c r="N16" i="42" s="1"/>
  <c r="B17" i="42"/>
  <c r="H17" i="42" s="1"/>
  <c r="B178" i="42"/>
  <c r="Q178" i="42" s="1"/>
  <c r="B199" i="42"/>
  <c r="Q199" i="42" s="1"/>
  <c r="I162" i="43"/>
  <c r="I16" i="43" s="1"/>
  <c r="D54" i="43"/>
  <c r="D9" i="43" s="1"/>
  <c r="I54" i="43"/>
  <c r="I9" i="43" s="1"/>
  <c r="D102" i="43"/>
  <c r="D23" i="43" s="1"/>
  <c r="I102" i="43"/>
  <c r="D124" i="43"/>
  <c r="D14" i="43" s="1"/>
  <c r="I124" i="43"/>
  <c r="D144" i="43"/>
  <c r="D15" i="43" s="1"/>
  <c r="I144" i="43"/>
  <c r="D152" i="43"/>
  <c r="D25" i="43" s="1"/>
  <c r="I152" i="43"/>
  <c r="I230" i="43"/>
  <c r="D275" i="43"/>
  <c r="I275" i="43"/>
  <c r="I39" i="43" s="1"/>
  <c r="J39" i="43" s="1"/>
  <c r="D203" i="43"/>
  <c r="D29" i="43" s="1"/>
  <c r="I203" i="43"/>
  <c r="I192" i="43"/>
  <c r="I198" i="43"/>
  <c r="I112" i="43"/>
  <c r="D90" i="43"/>
  <c r="D12" i="43" s="1"/>
  <c r="I90" i="43"/>
  <c r="D214" i="43"/>
  <c r="D33" i="43" s="1"/>
  <c r="I214" i="43"/>
  <c r="J235" i="43"/>
  <c r="J35" i="43" s="1"/>
  <c r="I68" i="43"/>
  <c r="I82" i="43"/>
  <c r="I171" i="43"/>
  <c r="D171" i="43"/>
  <c r="D17" i="43" s="1"/>
  <c r="H223" i="43"/>
  <c r="H20" i="43" s="1"/>
  <c r="F180" i="43"/>
  <c r="F18" i="43" s="1"/>
  <c r="D223" i="43"/>
  <c r="D20" i="43" s="1"/>
  <c r="D162" i="43"/>
  <c r="D16" i="43" s="1"/>
  <c r="C16" i="43"/>
  <c r="H162" i="43"/>
  <c r="H16" i="43" s="1"/>
  <c r="G16" i="43"/>
  <c r="P180" i="43"/>
  <c r="P18" i="43" s="1"/>
  <c r="O18" i="43"/>
  <c r="O15" i="43"/>
  <c r="G14" i="43"/>
  <c r="K33" i="43"/>
  <c r="Q198" i="43"/>
  <c r="R198" i="43" s="1"/>
  <c r="R27" i="43" s="1"/>
  <c r="N35" i="43"/>
  <c r="Q189" i="43"/>
  <c r="R189" i="43" s="1"/>
  <c r="Q187" i="43"/>
  <c r="R187" i="43" s="1"/>
  <c r="Q185" i="43"/>
  <c r="R185" i="43" s="1"/>
  <c r="Q53" i="43"/>
  <c r="R53" i="43" s="1"/>
  <c r="Q51" i="43"/>
  <c r="R51" i="43" s="1"/>
  <c r="Q49" i="43"/>
  <c r="R49" i="43" s="1"/>
  <c r="Q47" i="43"/>
  <c r="R47" i="43" s="1"/>
  <c r="K9" i="43"/>
  <c r="D35" i="43"/>
  <c r="Q169" i="43"/>
  <c r="R169" i="43" s="1"/>
  <c r="Q167" i="43"/>
  <c r="R167" i="43" s="1"/>
  <c r="K18" i="43"/>
  <c r="M17" i="43"/>
  <c r="Q272" i="43"/>
  <c r="R272" i="43" s="1"/>
  <c r="Q270" i="43"/>
  <c r="R270" i="43" s="1"/>
  <c r="Q268" i="43"/>
  <c r="R268" i="43" s="1"/>
  <c r="Q228" i="43"/>
  <c r="Q207" i="43"/>
  <c r="R207" i="43" s="1"/>
  <c r="Q175" i="43"/>
  <c r="R175" i="43" s="1"/>
  <c r="Q211" i="43"/>
  <c r="R211" i="43" s="1"/>
  <c r="K16" i="43"/>
  <c r="Q160" i="43"/>
  <c r="R160" i="43" s="1"/>
  <c r="Q156" i="43"/>
  <c r="R156" i="43" s="1"/>
  <c r="Q45" i="43"/>
  <c r="R45" i="43" s="1"/>
  <c r="Q111" i="43"/>
  <c r="R111" i="43" s="1"/>
  <c r="Q109" i="43"/>
  <c r="R109" i="43" s="1"/>
  <c r="Q107" i="43"/>
  <c r="R107" i="43" s="1"/>
  <c r="M23" i="43"/>
  <c r="Q87" i="43"/>
  <c r="R87" i="43" s="1"/>
  <c r="M11" i="43"/>
  <c r="Q67" i="43"/>
  <c r="R67" i="43" s="1"/>
  <c r="Q65" i="43"/>
  <c r="R65" i="43" s="1"/>
  <c r="E10" i="43"/>
  <c r="Q148" i="43"/>
  <c r="R148" i="43" s="1"/>
  <c r="Q140" i="43"/>
  <c r="R140" i="43" s="1"/>
  <c r="G15" i="43"/>
  <c r="E12" i="43"/>
  <c r="E11" i="43"/>
  <c r="Q209" i="43"/>
  <c r="R209" i="43" s="1"/>
  <c r="Q197" i="43"/>
  <c r="R197" i="43" s="1"/>
  <c r="K27" i="43"/>
  <c r="Q152" i="43"/>
  <c r="Q25" i="43" s="1"/>
  <c r="Q179" i="43"/>
  <c r="R179" i="43" s="1"/>
  <c r="Q191" i="43"/>
  <c r="R191" i="43" s="1"/>
  <c r="Q61" i="43"/>
  <c r="R61" i="43" s="1"/>
  <c r="M10" i="43"/>
  <c r="C33" i="43"/>
  <c r="C17" i="43"/>
  <c r="C12" i="43"/>
  <c r="C11" i="43"/>
  <c r="C15" i="43"/>
  <c r="P35" i="43"/>
  <c r="C21" i="43"/>
  <c r="C20" i="43"/>
  <c r="C18" i="43"/>
  <c r="C23" i="43"/>
  <c r="P27" i="43"/>
  <c r="P25" i="43"/>
  <c r="C10" i="43"/>
  <c r="E11" i="42"/>
  <c r="K11" i="42"/>
  <c r="B156" i="42"/>
  <c r="Q156" i="42" s="1"/>
  <c r="E14" i="42"/>
  <c r="K14" i="42"/>
  <c r="O14" i="42"/>
  <c r="D54" i="42"/>
  <c r="B33" i="42"/>
  <c r="Q33" i="42" s="1"/>
  <c r="D29" i="42"/>
  <c r="H29" i="42"/>
  <c r="N29" i="42"/>
  <c r="D31" i="42"/>
  <c r="H31" i="42"/>
  <c r="N31" i="42"/>
  <c r="Q6" i="24"/>
  <c r="Q6" i="23"/>
  <c r="Q14" i="22"/>
  <c r="R106" i="42"/>
  <c r="S106" i="42" s="1"/>
  <c r="E108" i="42"/>
  <c r="F108" i="42" s="1"/>
  <c r="M14" i="42"/>
  <c r="O7" i="42"/>
  <c r="P7" i="42" s="1"/>
  <c r="O9" i="42"/>
  <c r="H33" i="43"/>
  <c r="G33" i="43"/>
  <c r="N33" i="43"/>
  <c r="M33" i="43"/>
  <c r="F33" i="43"/>
  <c r="E33" i="43"/>
  <c r="Q214" i="43"/>
  <c r="Q90" i="43"/>
  <c r="Q12" i="43" s="1"/>
  <c r="Q82" i="43"/>
  <c r="R82" i="43" s="1"/>
  <c r="R11" i="43" s="1"/>
  <c r="R152" i="43"/>
  <c r="R25" i="43" s="1"/>
  <c r="G23" i="43"/>
  <c r="B23" i="43"/>
  <c r="O23" i="43"/>
  <c r="R29" i="43"/>
  <c r="N17" i="43"/>
  <c r="N11" i="43"/>
  <c r="Q102" i="43"/>
  <c r="M21" i="43"/>
  <c r="G21" i="43"/>
  <c r="E17" i="43"/>
  <c r="G18" i="43"/>
  <c r="G9" i="43"/>
  <c r="O21" i="43"/>
  <c r="E21" i="43"/>
  <c r="Q192" i="43"/>
  <c r="O19" i="43"/>
  <c r="E19" i="43"/>
  <c r="M18" i="43"/>
  <c r="K17" i="43"/>
  <c r="B16" i="43"/>
  <c r="Q144" i="43"/>
  <c r="K15" i="43"/>
  <c r="B15" i="43"/>
  <c r="Q124" i="43"/>
  <c r="M14" i="43"/>
  <c r="Q112" i="43"/>
  <c r="M13" i="43"/>
  <c r="C13" i="43"/>
  <c r="G12" i="43"/>
  <c r="G11" i="43"/>
  <c r="B10" i="43"/>
  <c r="N9" i="43"/>
  <c r="M9" i="43"/>
  <c r="C9" i="43"/>
  <c r="Q171" i="43"/>
  <c r="Q180" i="43"/>
  <c r="Q68" i="43"/>
  <c r="N20" i="43"/>
  <c r="F20" i="43"/>
  <c r="N15" i="43"/>
  <c r="N14" i="43"/>
  <c r="N23" i="43"/>
  <c r="Q54" i="43"/>
  <c r="Q9" i="43" s="1"/>
  <c r="Q223" i="43"/>
  <c r="Q275" i="43"/>
  <c r="Q39" i="43" s="1"/>
  <c r="R39" i="43" s="1"/>
  <c r="Q230" i="43"/>
  <c r="Q162" i="43"/>
  <c r="O6" i="42"/>
  <c r="O10" i="42"/>
  <c r="D25" i="42"/>
  <c r="H25" i="42"/>
  <c r="N25" i="42"/>
  <c r="D27" i="42"/>
  <c r="H27" i="42"/>
  <c r="N27" i="42"/>
  <c r="K108" i="42"/>
  <c r="O108" i="42"/>
  <c r="B126" i="42"/>
  <c r="Q126" i="42" s="1"/>
  <c r="D124" i="42"/>
  <c r="B144" i="42"/>
  <c r="Q144" i="42" s="1"/>
  <c r="O11" i="42"/>
  <c r="C12" i="42"/>
  <c r="G12" i="42"/>
  <c r="M12" i="42"/>
  <c r="B66" i="42"/>
  <c r="Q66" i="42" s="1"/>
  <c r="B78" i="42"/>
  <c r="Q78" i="42" s="1"/>
  <c r="R71" i="42"/>
  <c r="S71" i="42" s="1"/>
  <c r="D77" i="42"/>
  <c r="H77" i="42"/>
  <c r="B88" i="42"/>
  <c r="Q88" i="42" s="1"/>
  <c r="E88" i="42"/>
  <c r="K88" i="42"/>
  <c r="L88" i="42" s="1"/>
  <c r="O88" i="42"/>
  <c r="D83" i="42"/>
  <c r="H83" i="42"/>
  <c r="N83" i="42"/>
  <c r="R86" i="42"/>
  <c r="S86" i="42" s="1"/>
  <c r="B99" i="42"/>
  <c r="Q99" i="42" s="1"/>
  <c r="E99" i="42"/>
  <c r="K99" i="42"/>
  <c r="L99" i="42" s="1"/>
  <c r="O99" i="42"/>
  <c r="R94" i="42"/>
  <c r="S94" i="42" s="1"/>
  <c r="R96" i="42"/>
  <c r="S96" i="42" s="1"/>
  <c r="C108" i="42"/>
  <c r="G108" i="42"/>
  <c r="H108" i="42" s="1"/>
  <c r="M108" i="42"/>
  <c r="R104" i="42"/>
  <c r="S104" i="42" s="1"/>
  <c r="B162" i="42"/>
  <c r="Q162" i="42" s="1"/>
  <c r="C178" i="42"/>
  <c r="G178" i="42"/>
  <c r="H178" i="42" s="1"/>
  <c r="R16" i="42"/>
  <c r="F16" i="42"/>
  <c r="R17" i="42"/>
  <c r="N17" i="42"/>
  <c r="P13" i="42"/>
  <c r="B58" i="42"/>
  <c r="Q58" i="42" s="1"/>
  <c r="M178" i="42"/>
  <c r="D173" i="42"/>
  <c r="R174" i="42"/>
  <c r="S174" i="42" s="1"/>
  <c r="B187" i="42"/>
  <c r="Q187" i="42" s="1"/>
  <c r="B15" i="42"/>
  <c r="Q15" i="42" s="1"/>
  <c r="C7" i="42"/>
  <c r="C9" i="42"/>
  <c r="C11" i="42"/>
  <c r="C13" i="42"/>
  <c r="G7" i="42"/>
  <c r="G9" i="42"/>
  <c r="G11" i="42"/>
  <c r="G13" i="42"/>
  <c r="K15" i="42"/>
  <c r="M7" i="42"/>
  <c r="M9" i="42"/>
  <c r="M11" i="42"/>
  <c r="M13" i="42"/>
  <c r="F26" i="42"/>
  <c r="D64" i="42"/>
  <c r="D70" i="42"/>
  <c r="H70" i="42"/>
  <c r="N70" i="42"/>
  <c r="C88" i="42"/>
  <c r="G88" i="42"/>
  <c r="M88" i="42"/>
  <c r="N88" i="42" s="1"/>
  <c r="R87" i="42"/>
  <c r="S87" i="42" s="1"/>
  <c r="C99" i="42"/>
  <c r="G99" i="42"/>
  <c r="M99" i="42"/>
  <c r="R105" i="42"/>
  <c r="S105" i="42" s="1"/>
  <c r="R107" i="42"/>
  <c r="S107" i="42" s="1"/>
  <c r="D152" i="42"/>
  <c r="B6" i="42"/>
  <c r="Q6" i="42" s="1"/>
  <c r="E8" i="42"/>
  <c r="P17" i="42"/>
  <c r="H16" i="42"/>
  <c r="H15" i="42"/>
  <c r="L24" i="42"/>
  <c r="L26" i="42"/>
  <c r="P28" i="42"/>
  <c r="F30" i="42"/>
  <c r="P30" i="42"/>
  <c r="F32" i="42"/>
  <c r="P32" i="42"/>
  <c r="P38" i="42"/>
  <c r="L40" i="42"/>
  <c r="F24" i="42"/>
  <c r="P24" i="42"/>
  <c r="P26" i="42"/>
  <c r="F28" i="42"/>
  <c r="L28" i="42"/>
  <c r="L30" i="42"/>
  <c r="L32" i="42"/>
  <c r="F38" i="42"/>
  <c r="L38" i="42"/>
  <c r="F40" i="42"/>
  <c r="P40" i="42"/>
  <c r="D24" i="42"/>
  <c r="H24" i="42"/>
  <c r="N24" i="42"/>
  <c r="F25" i="42"/>
  <c r="L25" i="42"/>
  <c r="P25" i="42"/>
  <c r="D26" i="42"/>
  <c r="H26" i="42"/>
  <c r="N26" i="42"/>
  <c r="F27" i="42"/>
  <c r="L27" i="42"/>
  <c r="P27" i="42"/>
  <c r="D28" i="42"/>
  <c r="H28" i="42"/>
  <c r="N28" i="42"/>
  <c r="F29" i="42"/>
  <c r="L29" i="42"/>
  <c r="P29" i="42"/>
  <c r="D30" i="42"/>
  <c r="H30" i="42"/>
  <c r="N30" i="42"/>
  <c r="F31" i="42"/>
  <c r="L31" i="42"/>
  <c r="P31" i="42"/>
  <c r="D32" i="42"/>
  <c r="H32" i="42"/>
  <c r="N32" i="42"/>
  <c r="B47" i="42"/>
  <c r="Q47" i="42" s="1"/>
  <c r="F37" i="42"/>
  <c r="L37" i="42"/>
  <c r="P37" i="42"/>
  <c r="D38" i="42"/>
  <c r="H38" i="42"/>
  <c r="N38" i="42"/>
  <c r="F39" i="42"/>
  <c r="L39" i="42"/>
  <c r="P39" i="42"/>
  <c r="D40" i="42"/>
  <c r="H40" i="42"/>
  <c r="N40" i="42"/>
  <c r="F41" i="42"/>
  <c r="L41" i="42"/>
  <c r="P41" i="42"/>
  <c r="F42" i="42"/>
  <c r="L42" i="42"/>
  <c r="P42" i="42"/>
  <c r="D43" i="42"/>
  <c r="H43" i="42"/>
  <c r="N43" i="42"/>
  <c r="F44" i="42"/>
  <c r="L44" i="42"/>
  <c r="P44" i="42"/>
  <c r="D45" i="42"/>
  <c r="H45" i="42"/>
  <c r="N45" i="42"/>
  <c r="F46" i="42"/>
  <c r="L46" i="42"/>
  <c r="P46" i="42"/>
  <c r="D52" i="42"/>
  <c r="H52" i="42"/>
  <c r="N52" i="42"/>
  <c r="F53" i="42"/>
  <c r="L53" i="42"/>
  <c r="P53" i="42"/>
  <c r="H54" i="42"/>
  <c r="N54" i="42"/>
  <c r="F55" i="42"/>
  <c r="L55" i="42"/>
  <c r="P55" i="42"/>
  <c r="D56" i="42"/>
  <c r="H56" i="42"/>
  <c r="N56" i="42"/>
  <c r="F57" i="42"/>
  <c r="L57" i="42"/>
  <c r="P57" i="42"/>
  <c r="H62" i="42"/>
  <c r="N62" i="42"/>
  <c r="F63" i="42"/>
  <c r="L63" i="42"/>
  <c r="P63" i="42"/>
  <c r="H64" i="42"/>
  <c r="N64" i="42"/>
  <c r="F65" i="42"/>
  <c r="L65" i="42"/>
  <c r="P65" i="42"/>
  <c r="D72" i="42"/>
  <c r="H72" i="42"/>
  <c r="N72" i="42"/>
  <c r="F73" i="42"/>
  <c r="L73" i="42"/>
  <c r="P73" i="42"/>
  <c r="D74" i="42"/>
  <c r="H74" i="42"/>
  <c r="N74" i="42"/>
  <c r="F75" i="42"/>
  <c r="L75" i="42"/>
  <c r="P75" i="42"/>
  <c r="D76" i="42"/>
  <c r="H76" i="42"/>
  <c r="N76" i="42"/>
  <c r="F77" i="42"/>
  <c r="L77" i="42"/>
  <c r="P77" i="42"/>
  <c r="F83" i="42"/>
  <c r="L83" i="42"/>
  <c r="P83" i="42"/>
  <c r="D84" i="42"/>
  <c r="H84" i="42"/>
  <c r="N84" i="42"/>
  <c r="D85" i="42"/>
  <c r="H86" i="42"/>
  <c r="N86" i="42"/>
  <c r="F87" i="42"/>
  <c r="P87" i="42"/>
  <c r="R93" i="42"/>
  <c r="S93" i="42" s="1"/>
  <c r="R95" i="42"/>
  <c r="S95" i="42" s="1"/>
  <c r="R97" i="42"/>
  <c r="S97" i="42" s="1"/>
  <c r="K116" i="42"/>
  <c r="L116" i="42" s="1"/>
  <c r="D120" i="42"/>
  <c r="H120" i="42"/>
  <c r="N120" i="42"/>
  <c r="F121" i="42"/>
  <c r="L121" i="42"/>
  <c r="P121" i="42"/>
  <c r="H122" i="42"/>
  <c r="N122" i="42"/>
  <c r="F123" i="42"/>
  <c r="L123" i="42"/>
  <c r="P123" i="42"/>
  <c r="H124" i="42"/>
  <c r="N124" i="42"/>
  <c r="F125" i="42"/>
  <c r="L125" i="42"/>
  <c r="P125" i="42"/>
  <c r="D130" i="42"/>
  <c r="H130" i="42"/>
  <c r="N130" i="42"/>
  <c r="F131" i="42"/>
  <c r="L131" i="42"/>
  <c r="P131" i="42"/>
  <c r="D132" i="42"/>
  <c r="H132" i="42"/>
  <c r="N132" i="42"/>
  <c r="F133" i="42"/>
  <c r="L133" i="42"/>
  <c r="P133" i="42"/>
  <c r="D134" i="42"/>
  <c r="H134" i="42"/>
  <c r="N134" i="42"/>
  <c r="F139" i="42"/>
  <c r="L139" i="42"/>
  <c r="P139" i="42"/>
  <c r="D140" i="42"/>
  <c r="H140" i="42"/>
  <c r="N140" i="42"/>
  <c r="F141" i="42"/>
  <c r="L141" i="42"/>
  <c r="P141" i="42"/>
  <c r="D142" i="42"/>
  <c r="H142" i="42"/>
  <c r="N142" i="42"/>
  <c r="F143" i="42"/>
  <c r="L143" i="42"/>
  <c r="P143" i="42"/>
  <c r="D148" i="42"/>
  <c r="H148" i="42"/>
  <c r="N148" i="42"/>
  <c r="F149" i="42"/>
  <c r="L149" i="42"/>
  <c r="P149" i="42"/>
  <c r="D150" i="42"/>
  <c r="H150" i="42"/>
  <c r="N150" i="42"/>
  <c r="F151" i="42"/>
  <c r="L151" i="42"/>
  <c r="P151" i="42"/>
  <c r="H152" i="42"/>
  <c r="N152" i="42"/>
  <c r="F153" i="42"/>
  <c r="L153" i="42"/>
  <c r="P153" i="42"/>
  <c r="D154" i="42"/>
  <c r="H154" i="42"/>
  <c r="N154" i="42"/>
  <c r="F155" i="42"/>
  <c r="L155" i="42"/>
  <c r="P155" i="42"/>
  <c r="D160" i="42"/>
  <c r="H160" i="42"/>
  <c r="N160" i="42"/>
  <c r="F161" i="42"/>
  <c r="L161" i="42"/>
  <c r="P161" i="42"/>
  <c r="D166" i="42"/>
  <c r="H166" i="42"/>
  <c r="N166" i="42"/>
  <c r="F171" i="42"/>
  <c r="L171" i="42"/>
  <c r="P171" i="42"/>
  <c r="D172" i="42"/>
  <c r="H172" i="42"/>
  <c r="N172" i="42"/>
  <c r="F173" i="42"/>
  <c r="L173" i="42"/>
  <c r="P173" i="42"/>
  <c r="F175" i="42"/>
  <c r="L175" i="42"/>
  <c r="P175" i="42"/>
  <c r="D176" i="42"/>
  <c r="H176" i="42"/>
  <c r="N176" i="42"/>
  <c r="F177" i="42"/>
  <c r="L177" i="42"/>
  <c r="P177" i="42"/>
  <c r="F183" i="42"/>
  <c r="L183" i="42"/>
  <c r="P183" i="42"/>
  <c r="D184" i="42"/>
  <c r="H184" i="42"/>
  <c r="N184" i="42"/>
  <c r="F185" i="42"/>
  <c r="L185" i="42"/>
  <c r="P185" i="42"/>
  <c r="H186" i="42"/>
  <c r="N186" i="42"/>
  <c r="H198" i="42"/>
  <c r="N198" i="42"/>
  <c r="F203" i="42"/>
  <c r="L203" i="42"/>
  <c r="P203" i="42"/>
  <c r="D204" i="42"/>
  <c r="H204" i="42"/>
  <c r="N204" i="42"/>
  <c r="F205" i="42"/>
  <c r="L205" i="42"/>
  <c r="P205" i="42"/>
  <c r="H206" i="42"/>
  <c r="N206" i="42"/>
  <c r="F207" i="42"/>
  <c r="L207" i="42"/>
  <c r="P207" i="42"/>
  <c r="N208" i="42"/>
  <c r="F209" i="42"/>
  <c r="L209" i="42"/>
  <c r="P209" i="42"/>
  <c r="F211" i="42"/>
  <c r="L211" i="42"/>
  <c r="P211" i="42"/>
  <c r="F217" i="42"/>
  <c r="L217" i="42"/>
  <c r="P217" i="42"/>
  <c r="D218" i="42"/>
  <c r="H218" i="42"/>
  <c r="N218" i="42"/>
  <c r="F219" i="42"/>
  <c r="L219" i="42"/>
  <c r="P219" i="42"/>
  <c r="D220" i="42"/>
  <c r="H220" i="42"/>
  <c r="N220" i="42"/>
  <c r="F221" i="42"/>
  <c r="L221" i="42"/>
  <c r="P221" i="42"/>
  <c r="D222" i="42"/>
  <c r="H222" i="42"/>
  <c r="N222" i="42"/>
  <c r="F223" i="42"/>
  <c r="L223" i="42"/>
  <c r="P223" i="42"/>
  <c r="D42" i="42"/>
  <c r="H42" i="42"/>
  <c r="N42" i="42"/>
  <c r="F43" i="42"/>
  <c r="L43" i="42"/>
  <c r="P43" i="42"/>
  <c r="D44" i="42"/>
  <c r="H44" i="42"/>
  <c r="N44" i="42"/>
  <c r="F45" i="42"/>
  <c r="L45" i="42"/>
  <c r="P45" i="42"/>
  <c r="D46" i="42"/>
  <c r="H46" i="42"/>
  <c r="N46" i="42"/>
  <c r="F52" i="42"/>
  <c r="L52" i="42"/>
  <c r="P52" i="42"/>
  <c r="D53" i="42"/>
  <c r="H53" i="42"/>
  <c r="N53" i="42"/>
  <c r="F54" i="42"/>
  <c r="L54" i="42"/>
  <c r="P54" i="42"/>
  <c r="D55" i="42"/>
  <c r="H55" i="42"/>
  <c r="N55" i="42"/>
  <c r="F56" i="42"/>
  <c r="L56" i="42"/>
  <c r="P56" i="42"/>
  <c r="D57" i="42"/>
  <c r="H57" i="42"/>
  <c r="N57" i="42"/>
  <c r="F62" i="42"/>
  <c r="L62" i="42"/>
  <c r="P62" i="42"/>
  <c r="D63" i="42"/>
  <c r="H63" i="42"/>
  <c r="N63" i="42"/>
  <c r="F64" i="42"/>
  <c r="L64" i="42"/>
  <c r="P64" i="42"/>
  <c r="D65" i="42"/>
  <c r="H65" i="42"/>
  <c r="N65" i="42"/>
  <c r="F70" i="42"/>
  <c r="L70" i="42"/>
  <c r="P70" i="42"/>
  <c r="F72" i="42"/>
  <c r="L72" i="42"/>
  <c r="P72" i="42"/>
  <c r="D73" i="42"/>
  <c r="H73" i="42"/>
  <c r="N73" i="42"/>
  <c r="F74" i="42"/>
  <c r="L74" i="42"/>
  <c r="P74" i="42"/>
  <c r="D75" i="42"/>
  <c r="H75" i="42"/>
  <c r="N75" i="42"/>
  <c r="F76" i="42"/>
  <c r="L76" i="42"/>
  <c r="P76" i="42"/>
  <c r="N77" i="42"/>
  <c r="F84" i="42"/>
  <c r="L84" i="42"/>
  <c r="P84" i="42"/>
  <c r="F86" i="42"/>
  <c r="P86" i="42"/>
  <c r="H87" i="42"/>
  <c r="N87" i="42"/>
  <c r="C116" i="42"/>
  <c r="I116" i="42" s="1"/>
  <c r="J116" i="42" s="1"/>
  <c r="F120" i="42"/>
  <c r="L120" i="42"/>
  <c r="P120" i="42"/>
  <c r="D121" i="42"/>
  <c r="H121" i="42"/>
  <c r="N121" i="42"/>
  <c r="F122" i="42"/>
  <c r="L122" i="42"/>
  <c r="P122" i="42"/>
  <c r="D123" i="42"/>
  <c r="H123" i="42"/>
  <c r="N123" i="42"/>
  <c r="F124" i="42"/>
  <c r="L124" i="42"/>
  <c r="P124" i="42"/>
  <c r="D125" i="42"/>
  <c r="H125" i="42"/>
  <c r="N125" i="42"/>
  <c r="F130" i="42"/>
  <c r="L130" i="42"/>
  <c r="P130" i="42"/>
  <c r="D131" i="42"/>
  <c r="H131" i="42"/>
  <c r="N131" i="42"/>
  <c r="F132" i="42"/>
  <c r="L132" i="42"/>
  <c r="P132" i="42"/>
  <c r="D133" i="42"/>
  <c r="H133" i="42"/>
  <c r="N133" i="42"/>
  <c r="F134" i="42"/>
  <c r="L134" i="42"/>
  <c r="P134" i="42"/>
  <c r="D139" i="42"/>
  <c r="H139" i="42"/>
  <c r="N139" i="42"/>
  <c r="F140" i="42"/>
  <c r="L140" i="42"/>
  <c r="P140" i="42"/>
  <c r="D141" i="42"/>
  <c r="H141" i="42"/>
  <c r="N141" i="42"/>
  <c r="F142" i="42"/>
  <c r="L142" i="42"/>
  <c r="P142" i="42"/>
  <c r="D143" i="42"/>
  <c r="H143" i="42"/>
  <c r="N143" i="42"/>
  <c r="F148" i="42"/>
  <c r="L148" i="42"/>
  <c r="P148" i="42"/>
  <c r="D149" i="42"/>
  <c r="H149" i="42"/>
  <c r="N149" i="42"/>
  <c r="F150" i="42"/>
  <c r="L150" i="42"/>
  <c r="P150" i="42"/>
  <c r="D151" i="42"/>
  <c r="H151" i="42"/>
  <c r="N151" i="42"/>
  <c r="F152" i="42"/>
  <c r="L152" i="42"/>
  <c r="P152" i="42"/>
  <c r="D153" i="42"/>
  <c r="H153" i="42"/>
  <c r="N153" i="42"/>
  <c r="F154" i="42"/>
  <c r="L154" i="42"/>
  <c r="P154" i="42"/>
  <c r="D155" i="42"/>
  <c r="H155" i="42"/>
  <c r="N155" i="42"/>
  <c r="F160" i="42"/>
  <c r="L160" i="42"/>
  <c r="P160" i="42"/>
  <c r="D161" i="42"/>
  <c r="H161" i="42"/>
  <c r="N161" i="42"/>
  <c r="F166" i="42"/>
  <c r="L166" i="42"/>
  <c r="P166" i="42"/>
  <c r="F172" i="42"/>
  <c r="L172" i="42"/>
  <c r="P172" i="42"/>
  <c r="H173" i="42"/>
  <c r="N173" i="42"/>
  <c r="F174" i="42"/>
  <c r="D175" i="42"/>
  <c r="H175" i="42"/>
  <c r="N175" i="42"/>
  <c r="F176" i="42"/>
  <c r="L176" i="42"/>
  <c r="P176" i="42"/>
  <c r="D177" i="42"/>
  <c r="H177" i="42"/>
  <c r="N177" i="42"/>
  <c r="D183" i="42"/>
  <c r="H183" i="42"/>
  <c r="N183" i="42"/>
  <c r="F184" i="42"/>
  <c r="L184" i="42"/>
  <c r="P184" i="42"/>
  <c r="D185" i="42"/>
  <c r="H185" i="42"/>
  <c r="N185" i="42"/>
  <c r="F186" i="42"/>
  <c r="P186" i="42"/>
  <c r="F198" i="42"/>
  <c r="L198" i="42"/>
  <c r="P198" i="42"/>
  <c r="D203" i="42"/>
  <c r="H203" i="42"/>
  <c r="N203" i="42"/>
  <c r="F204" i="42"/>
  <c r="L204" i="42"/>
  <c r="P204" i="42"/>
  <c r="D205" i="42"/>
  <c r="H205" i="42"/>
  <c r="N205" i="42"/>
  <c r="F206" i="42"/>
  <c r="L206" i="42"/>
  <c r="P206" i="42"/>
  <c r="D207" i="42"/>
  <c r="H207" i="42"/>
  <c r="N207" i="42"/>
  <c r="F208" i="42"/>
  <c r="L208" i="42"/>
  <c r="P208" i="42"/>
  <c r="D209" i="42"/>
  <c r="H209" i="42"/>
  <c r="N209" i="42"/>
  <c r="F210" i="42"/>
  <c r="L210" i="42"/>
  <c r="P210" i="42"/>
  <c r="D211" i="42"/>
  <c r="H211" i="42"/>
  <c r="N211" i="42"/>
  <c r="F212" i="42"/>
  <c r="L212" i="42"/>
  <c r="P212" i="42"/>
  <c r="D217" i="42"/>
  <c r="H217" i="42"/>
  <c r="N217" i="42"/>
  <c r="F218" i="42"/>
  <c r="L218" i="42"/>
  <c r="P218" i="42"/>
  <c r="D219" i="42"/>
  <c r="H219" i="42"/>
  <c r="N219" i="42"/>
  <c r="F220" i="42"/>
  <c r="L220" i="42"/>
  <c r="P220" i="42"/>
  <c r="D221" i="42"/>
  <c r="H221" i="42"/>
  <c r="N221" i="42"/>
  <c r="F222" i="42"/>
  <c r="L222" i="42"/>
  <c r="P222" i="42"/>
  <c r="D223" i="42"/>
  <c r="H223" i="42"/>
  <c r="N223" i="42"/>
  <c r="D86" i="42"/>
  <c r="C33" i="42"/>
  <c r="G33" i="42"/>
  <c r="M33" i="42"/>
  <c r="O33" i="42"/>
  <c r="R46" i="42"/>
  <c r="S46" i="42" s="1"/>
  <c r="C47" i="42"/>
  <c r="E47" i="42"/>
  <c r="G47" i="42"/>
  <c r="H47" i="42" s="1"/>
  <c r="K47" i="42"/>
  <c r="M47" i="42"/>
  <c r="N47" i="42" s="1"/>
  <c r="O47" i="42"/>
  <c r="R52" i="42"/>
  <c r="S52" i="42" s="1"/>
  <c r="R53" i="42"/>
  <c r="S53" i="42" s="1"/>
  <c r="R54" i="42"/>
  <c r="S54" i="42" s="1"/>
  <c r="R55" i="42"/>
  <c r="S55" i="42" s="1"/>
  <c r="R56" i="42"/>
  <c r="S56" i="42" s="1"/>
  <c r="R57" i="42"/>
  <c r="S57" i="42" s="1"/>
  <c r="C58" i="42"/>
  <c r="E58" i="42"/>
  <c r="F58" i="42" s="1"/>
  <c r="G58" i="42"/>
  <c r="K58" i="42"/>
  <c r="M58" i="42"/>
  <c r="O58" i="42"/>
  <c r="P58" i="42" s="1"/>
  <c r="R62" i="42"/>
  <c r="S62" i="42" s="1"/>
  <c r="R63" i="42"/>
  <c r="S63" i="42" s="1"/>
  <c r="R64" i="42"/>
  <c r="S64" i="42" s="1"/>
  <c r="R65" i="42"/>
  <c r="S65" i="42" s="1"/>
  <c r="C66" i="42"/>
  <c r="E66" i="42"/>
  <c r="G66" i="42"/>
  <c r="K66" i="42"/>
  <c r="M66" i="42"/>
  <c r="O66" i="42"/>
  <c r="R70" i="42"/>
  <c r="S70" i="42" s="1"/>
  <c r="R72" i="42"/>
  <c r="S72" i="42" s="1"/>
  <c r="R73" i="42"/>
  <c r="S73" i="42" s="1"/>
  <c r="R74" i="42"/>
  <c r="S74" i="42" s="1"/>
  <c r="R75" i="42"/>
  <c r="S75" i="42" s="1"/>
  <c r="R76" i="42"/>
  <c r="S76" i="42" s="1"/>
  <c r="R77" i="42"/>
  <c r="S77" i="42" s="1"/>
  <c r="C78" i="42"/>
  <c r="E78" i="42"/>
  <c r="G78" i="42"/>
  <c r="H78" i="42" s="1"/>
  <c r="K78" i="42"/>
  <c r="M78" i="42"/>
  <c r="N78" i="42" s="1"/>
  <c r="O78" i="42"/>
  <c r="R82" i="42"/>
  <c r="S82" i="42" s="1"/>
  <c r="R83" i="42"/>
  <c r="S83" i="42" s="1"/>
  <c r="R84" i="42"/>
  <c r="S84" i="42" s="1"/>
  <c r="F85" i="42"/>
  <c r="L85" i="42"/>
  <c r="P85" i="42"/>
  <c r="F116" i="42"/>
  <c r="P116" i="42"/>
  <c r="E33" i="42"/>
  <c r="K33" i="42"/>
  <c r="D82" i="42"/>
  <c r="F82" i="42"/>
  <c r="H82" i="42"/>
  <c r="L82" i="42"/>
  <c r="N82" i="42"/>
  <c r="P82" i="42"/>
  <c r="H85" i="42"/>
  <c r="N85" i="42"/>
  <c r="R85" i="42"/>
  <c r="S85" i="42" s="1"/>
  <c r="H116" i="42"/>
  <c r="N116" i="42"/>
  <c r="D182" i="42"/>
  <c r="C187" i="42"/>
  <c r="H182" i="42"/>
  <c r="G187" i="42"/>
  <c r="N182" i="42"/>
  <c r="M187" i="42"/>
  <c r="D186" i="42"/>
  <c r="L86" i="42"/>
  <c r="D87" i="42"/>
  <c r="L87" i="42"/>
  <c r="D92" i="42"/>
  <c r="F92" i="42"/>
  <c r="H92" i="42"/>
  <c r="L92" i="42"/>
  <c r="N92" i="42"/>
  <c r="P92" i="42"/>
  <c r="D93" i="42"/>
  <c r="F93" i="42"/>
  <c r="H93" i="42"/>
  <c r="L93" i="42"/>
  <c r="N93" i="42"/>
  <c r="D94" i="42"/>
  <c r="F94" i="42"/>
  <c r="H94" i="42"/>
  <c r="L94" i="42"/>
  <c r="N94" i="42"/>
  <c r="D95" i="42"/>
  <c r="F95" i="42"/>
  <c r="H95" i="42"/>
  <c r="L95" i="42"/>
  <c r="N95" i="42"/>
  <c r="D96" i="42"/>
  <c r="F96" i="42"/>
  <c r="H96" i="42"/>
  <c r="L96" i="42"/>
  <c r="N96" i="42"/>
  <c r="D97" i="42"/>
  <c r="F97" i="42"/>
  <c r="H97" i="42"/>
  <c r="L97" i="42"/>
  <c r="N97" i="42"/>
  <c r="F98" i="42"/>
  <c r="L98" i="42"/>
  <c r="P98" i="42"/>
  <c r="S98" i="42"/>
  <c r="D103" i="42"/>
  <c r="F103" i="42"/>
  <c r="H103" i="42"/>
  <c r="L103" i="42"/>
  <c r="N103" i="42"/>
  <c r="P103" i="42"/>
  <c r="D104" i="42"/>
  <c r="F104" i="42"/>
  <c r="H104" i="42"/>
  <c r="L104" i="42"/>
  <c r="N104" i="42"/>
  <c r="D105" i="42"/>
  <c r="F105" i="42"/>
  <c r="H105" i="42"/>
  <c r="L105" i="42"/>
  <c r="N105" i="42"/>
  <c r="D106" i="42"/>
  <c r="F106" i="42"/>
  <c r="H106" i="42"/>
  <c r="L106" i="42"/>
  <c r="N106" i="42"/>
  <c r="D107" i="42"/>
  <c r="F107" i="42"/>
  <c r="H107" i="42"/>
  <c r="L107" i="42"/>
  <c r="N107" i="42"/>
  <c r="D112" i="42"/>
  <c r="F112" i="42"/>
  <c r="H112" i="42"/>
  <c r="L112" i="42"/>
  <c r="N112" i="42"/>
  <c r="P112" i="42"/>
  <c r="R120" i="42"/>
  <c r="S120" i="42" s="1"/>
  <c r="R121" i="42"/>
  <c r="S121" i="42" s="1"/>
  <c r="R122" i="42"/>
  <c r="S122" i="42" s="1"/>
  <c r="R123" i="42"/>
  <c r="S123" i="42" s="1"/>
  <c r="R124" i="42"/>
  <c r="S124" i="42" s="1"/>
  <c r="R125" i="42"/>
  <c r="S125" i="42" s="1"/>
  <c r="C126" i="42"/>
  <c r="E126" i="42"/>
  <c r="F126" i="42" s="1"/>
  <c r="G126" i="42"/>
  <c r="K126" i="42"/>
  <c r="M126" i="42"/>
  <c r="O126" i="42"/>
  <c r="P126" i="42" s="1"/>
  <c r="R130" i="42"/>
  <c r="S130" i="42" s="1"/>
  <c r="R131" i="42"/>
  <c r="S131" i="42" s="1"/>
  <c r="R132" i="42"/>
  <c r="S132" i="42" s="1"/>
  <c r="R133" i="42"/>
  <c r="S133" i="42" s="1"/>
  <c r="R134" i="42"/>
  <c r="S134" i="42" s="1"/>
  <c r="C135" i="42"/>
  <c r="E135" i="42"/>
  <c r="G135" i="42"/>
  <c r="K135" i="42"/>
  <c r="M135" i="42"/>
  <c r="O135" i="42"/>
  <c r="R139" i="42"/>
  <c r="S139" i="42" s="1"/>
  <c r="R140" i="42"/>
  <c r="S140" i="42" s="1"/>
  <c r="R141" i="42"/>
  <c r="S141" i="42" s="1"/>
  <c r="R142" i="42"/>
  <c r="S142" i="42" s="1"/>
  <c r="R143" i="42"/>
  <c r="S143" i="42" s="1"/>
  <c r="C144" i="42"/>
  <c r="E144" i="42"/>
  <c r="F144" i="42" s="1"/>
  <c r="G144" i="42"/>
  <c r="K144" i="42"/>
  <c r="M144" i="42"/>
  <c r="O144" i="42"/>
  <c r="P144" i="42" s="1"/>
  <c r="R148" i="42"/>
  <c r="S148" i="42" s="1"/>
  <c r="R149" i="42"/>
  <c r="S149" i="42" s="1"/>
  <c r="R150" i="42"/>
  <c r="S150" i="42" s="1"/>
  <c r="R151" i="42"/>
  <c r="S151" i="42" s="1"/>
  <c r="R152" i="42"/>
  <c r="S152" i="42" s="1"/>
  <c r="R153" i="42"/>
  <c r="S153" i="42" s="1"/>
  <c r="R154" i="42"/>
  <c r="S154" i="42" s="1"/>
  <c r="R155" i="42"/>
  <c r="S155" i="42" s="1"/>
  <c r="C156" i="42"/>
  <c r="E156" i="42"/>
  <c r="G156" i="42"/>
  <c r="K156" i="42"/>
  <c r="M156" i="42"/>
  <c r="O156" i="42"/>
  <c r="R160" i="42"/>
  <c r="S160" i="42" s="1"/>
  <c r="R161" i="42"/>
  <c r="S161" i="42" s="1"/>
  <c r="C162" i="42"/>
  <c r="E162" i="42"/>
  <c r="F162" i="42" s="1"/>
  <c r="G162" i="42"/>
  <c r="H162" i="42" s="1"/>
  <c r="K162" i="42"/>
  <c r="M162" i="42"/>
  <c r="N162" i="42" s="1"/>
  <c r="O162" i="42"/>
  <c r="P162" i="42" s="1"/>
  <c r="R166" i="42"/>
  <c r="S166" i="42" s="1"/>
  <c r="C167" i="42"/>
  <c r="E167" i="42"/>
  <c r="F167" i="42" s="1"/>
  <c r="G167" i="42"/>
  <c r="H167" i="42" s="1"/>
  <c r="K167" i="42"/>
  <c r="M167" i="42"/>
  <c r="N167" i="42" s="1"/>
  <c r="O167" i="42"/>
  <c r="P167" i="42" s="1"/>
  <c r="R171" i="42"/>
  <c r="S171" i="42" s="1"/>
  <c r="R172" i="42"/>
  <c r="S172" i="42" s="1"/>
  <c r="R173" i="42"/>
  <c r="S173" i="42" s="1"/>
  <c r="H174" i="42"/>
  <c r="N174" i="42"/>
  <c r="R176" i="42"/>
  <c r="S176" i="42" s="1"/>
  <c r="E178" i="42"/>
  <c r="K178" i="42"/>
  <c r="O178" i="42"/>
  <c r="R182" i="42"/>
  <c r="S182" i="42" s="1"/>
  <c r="R184" i="42"/>
  <c r="S184" i="42" s="1"/>
  <c r="F182" i="42"/>
  <c r="E187" i="42"/>
  <c r="F187" i="42" s="1"/>
  <c r="L182" i="42"/>
  <c r="K187" i="42"/>
  <c r="P182" i="42"/>
  <c r="O187" i="42"/>
  <c r="P187" i="42" s="1"/>
  <c r="L186" i="42"/>
  <c r="R186" i="42"/>
  <c r="S186" i="42" s="1"/>
  <c r="R92" i="42"/>
  <c r="S92" i="42" s="1"/>
  <c r="D98" i="42"/>
  <c r="H98" i="42"/>
  <c r="R103" i="42"/>
  <c r="S103" i="42" s="1"/>
  <c r="D171" i="42"/>
  <c r="H171" i="42"/>
  <c r="N171" i="42"/>
  <c r="D174" i="42"/>
  <c r="L174" i="42"/>
  <c r="P174" i="42"/>
  <c r="R175" i="42"/>
  <c r="S175" i="42" s="1"/>
  <c r="R177" i="42"/>
  <c r="S177" i="42" s="1"/>
  <c r="R183" i="42"/>
  <c r="S183" i="42" s="1"/>
  <c r="R185" i="42"/>
  <c r="S185" i="42" s="1"/>
  <c r="R191" i="42"/>
  <c r="R192" i="42"/>
  <c r="R193" i="42"/>
  <c r="C194" i="42"/>
  <c r="E194" i="42"/>
  <c r="G194" i="42"/>
  <c r="K194" i="42"/>
  <c r="M194" i="42"/>
  <c r="O194" i="42"/>
  <c r="R198" i="42"/>
  <c r="S198" i="42" s="1"/>
  <c r="C199" i="42"/>
  <c r="E199" i="42"/>
  <c r="F199" i="42" s="1"/>
  <c r="G199" i="42"/>
  <c r="H199" i="42" s="1"/>
  <c r="K199" i="42"/>
  <c r="M199" i="42"/>
  <c r="N199" i="42" s="1"/>
  <c r="O199" i="42"/>
  <c r="P199" i="42" s="1"/>
  <c r="R203" i="42"/>
  <c r="S203" i="42" s="1"/>
  <c r="R204" i="42"/>
  <c r="S204" i="42" s="1"/>
  <c r="R205" i="42"/>
  <c r="S205" i="42" s="1"/>
  <c r="R206" i="42"/>
  <c r="S206" i="42" s="1"/>
  <c r="R207" i="42"/>
  <c r="S207" i="42" s="1"/>
  <c r="R208" i="42"/>
  <c r="S208" i="42" s="1"/>
  <c r="R209" i="42"/>
  <c r="S209" i="42" s="1"/>
  <c r="R210" i="42"/>
  <c r="S210" i="42" s="1"/>
  <c r="R211" i="42"/>
  <c r="S211" i="42" s="1"/>
  <c r="R212" i="42"/>
  <c r="S212" i="42" s="1"/>
  <c r="C213" i="42"/>
  <c r="E213" i="42"/>
  <c r="G213" i="42"/>
  <c r="K213" i="42"/>
  <c r="M213" i="42"/>
  <c r="O213" i="42"/>
  <c r="R217" i="42"/>
  <c r="S217" i="42" s="1"/>
  <c r="R218" i="42"/>
  <c r="S218" i="42" s="1"/>
  <c r="R219" i="42"/>
  <c r="S219" i="42" s="1"/>
  <c r="R220" i="42"/>
  <c r="S220" i="42" s="1"/>
  <c r="R221" i="42"/>
  <c r="S221" i="42" s="1"/>
  <c r="R222" i="42"/>
  <c r="S222" i="42" s="1"/>
  <c r="R223" i="42"/>
  <c r="S223" i="42" s="1"/>
  <c r="C224" i="42"/>
  <c r="E224" i="42"/>
  <c r="G224" i="42"/>
  <c r="K224" i="42"/>
  <c r="M224" i="42"/>
  <c r="O224" i="42"/>
  <c r="B17" i="41"/>
  <c r="B36" i="41"/>
  <c r="B33" i="41"/>
  <c r="B20" i="41"/>
  <c r="B11" i="41"/>
  <c r="B8" i="41"/>
  <c r="E56" i="41"/>
  <c r="E55" i="41"/>
  <c r="B147" i="41"/>
  <c r="Q146" i="41"/>
  <c r="Q34" i="41" s="1"/>
  <c r="O146" i="41"/>
  <c r="O34" i="41" s="1"/>
  <c r="M146" i="41"/>
  <c r="M34" i="41" s="1"/>
  <c r="I146" i="41"/>
  <c r="I34" i="41" s="1"/>
  <c r="G146" i="41"/>
  <c r="G34" i="41" s="1"/>
  <c r="E146" i="41"/>
  <c r="C146" i="41"/>
  <c r="D146" i="41" s="1"/>
  <c r="Q145" i="41"/>
  <c r="Q35" i="41" s="1"/>
  <c r="O145" i="41"/>
  <c r="O35" i="41" s="1"/>
  <c r="M145" i="41"/>
  <c r="M35" i="41" s="1"/>
  <c r="I145" i="41"/>
  <c r="I35" i="41" s="1"/>
  <c r="G145" i="41"/>
  <c r="G35" i="41" s="1"/>
  <c r="E145" i="41"/>
  <c r="C145" i="41"/>
  <c r="D145" i="41" s="1"/>
  <c r="B141" i="41"/>
  <c r="Q140" i="41"/>
  <c r="Q31" i="41" s="1"/>
  <c r="O140" i="41"/>
  <c r="O31" i="41" s="1"/>
  <c r="M140" i="41"/>
  <c r="M31" i="41" s="1"/>
  <c r="I140" i="41"/>
  <c r="I31" i="41" s="1"/>
  <c r="G140" i="41"/>
  <c r="G31" i="41" s="1"/>
  <c r="E140" i="41"/>
  <c r="C140" i="41"/>
  <c r="D140" i="41" s="1"/>
  <c r="R140" i="41" s="1"/>
  <c r="Q139" i="41"/>
  <c r="Q32" i="41" s="1"/>
  <c r="O139" i="41"/>
  <c r="O32" i="41" s="1"/>
  <c r="M139" i="41"/>
  <c r="M32" i="41" s="1"/>
  <c r="I139" i="41"/>
  <c r="I32" i="41" s="1"/>
  <c r="G139" i="41"/>
  <c r="G32" i="41" s="1"/>
  <c r="E139" i="41"/>
  <c r="C139" i="41"/>
  <c r="D139" i="41" s="1"/>
  <c r="B135" i="41"/>
  <c r="Q134" i="41"/>
  <c r="Q135" i="41" s="1"/>
  <c r="O134" i="41"/>
  <c r="O135" i="41" s="1"/>
  <c r="M134" i="41"/>
  <c r="M135" i="41" s="1"/>
  <c r="I134" i="41"/>
  <c r="I135" i="41" s="1"/>
  <c r="G134" i="41"/>
  <c r="G135" i="41" s="1"/>
  <c r="E134" i="41"/>
  <c r="C134" i="41"/>
  <c r="D134" i="41" s="1"/>
  <c r="R134" i="41" s="1"/>
  <c r="B130" i="41"/>
  <c r="Q129" i="41"/>
  <c r="Q130" i="41" s="1"/>
  <c r="O129" i="41"/>
  <c r="O130" i="41" s="1"/>
  <c r="M129" i="41"/>
  <c r="M29" i="41" s="1"/>
  <c r="I129" i="41"/>
  <c r="I130" i="41" s="1"/>
  <c r="G129" i="41"/>
  <c r="G130" i="41" s="1"/>
  <c r="E129" i="41"/>
  <c r="C129" i="41"/>
  <c r="D129" i="41" s="1"/>
  <c r="R129" i="41" s="1"/>
  <c r="B125" i="41"/>
  <c r="Q124" i="41"/>
  <c r="Q125" i="41" s="1"/>
  <c r="O124" i="41"/>
  <c r="O28" i="41" s="1"/>
  <c r="M124" i="41"/>
  <c r="M28" i="41" s="1"/>
  <c r="I124" i="41"/>
  <c r="I125" i="41" s="1"/>
  <c r="G124" i="41"/>
  <c r="G125" i="41" s="1"/>
  <c r="E124" i="41"/>
  <c r="C124" i="41"/>
  <c r="D124" i="41" s="1"/>
  <c r="O125" i="41"/>
  <c r="B120" i="41"/>
  <c r="Q119" i="41"/>
  <c r="Q120" i="41" s="1"/>
  <c r="O119" i="41"/>
  <c r="O27" i="41" s="1"/>
  <c r="M119" i="41"/>
  <c r="M120" i="41" s="1"/>
  <c r="I119" i="41"/>
  <c r="I120" i="41" s="1"/>
  <c r="G119" i="41"/>
  <c r="G120" i="41" s="1"/>
  <c r="E119" i="41"/>
  <c r="C119" i="41"/>
  <c r="D119" i="41" s="1"/>
  <c r="O120" i="41"/>
  <c r="B115" i="41"/>
  <c r="Q114" i="41"/>
  <c r="Q115" i="41" s="1"/>
  <c r="O114" i="41"/>
  <c r="O26" i="41" s="1"/>
  <c r="M114" i="41"/>
  <c r="M26" i="41" s="1"/>
  <c r="I114" i="41"/>
  <c r="I115" i="41" s="1"/>
  <c r="G114" i="41"/>
  <c r="G115" i="41" s="1"/>
  <c r="E114" i="41"/>
  <c r="C114" i="41"/>
  <c r="D114" i="41" s="1"/>
  <c r="O115" i="41"/>
  <c r="C115" i="41"/>
  <c r="B110" i="41"/>
  <c r="Q109" i="41"/>
  <c r="Q110" i="41" s="1"/>
  <c r="O109" i="41"/>
  <c r="O110" i="41" s="1"/>
  <c r="M109" i="41"/>
  <c r="M25" i="41" s="1"/>
  <c r="I109" i="41"/>
  <c r="I110" i="41" s="1"/>
  <c r="G109" i="41"/>
  <c r="G110" i="41" s="1"/>
  <c r="E109" i="41"/>
  <c r="C109" i="41"/>
  <c r="D109" i="41" s="1"/>
  <c r="B105" i="41"/>
  <c r="Q104" i="41"/>
  <c r="Q105" i="41" s="1"/>
  <c r="O104" i="41"/>
  <c r="O105" i="41" s="1"/>
  <c r="M104" i="41"/>
  <c r="M105" i="41" s="1"/>
  <c r="I104" i="41"/>
  <c r="I105" i="41" s="1"/>
  <c r="G104" i="41"/>
  <c r="G105" i="41" s="1"/>
  <c r="E104" i="41"/>
  <c r="C104" i="41"/>
  <c r="D104" i="41" s="1"/>
  <c r="R104" i="41" s="1"/>
  <c r="B100" i="41"/>
  <c r="Q99" i="41"/>
  <c r="Q100" i="41" s="1"/>
  <c r="O99" i="41"/>
  <c r="O100" i="41" s="1"/>
  <c r="M99" i="41"/>
  <c r="M23" i="41" s="1"/>
  <c r="I99" i="41"/>
  <c r="I100" i="41" s="1"/>
  <c r="G99" i="41"/>
  <c r="G100" i="41" s="1"/>
  <c r="E99" i="41"/>
  <c r="C99" i="41"/>
  <c r="D99" i="41" s="1"/>
  <c r="D100" i="41" s="1"/>
  <c r="B95" i="41"/>
  <c r="Q94" i="41"/>
  <c r="Q95" i="41" s="1"/>
  <c r="O94" i="41"/>
  <c r="O95" i="41" s="1"/>
  <c r="M94" i="41"/>
  <c r="M22" i="41" s="1"/>
  <c r="I94" i="41"/>
  <c r="I22" i="41" s="1"/>
  <c r="G94" i="41"/>
  <c r="G95" i="41" s="1"/>
  <c r="E94" i="41"/>
  <c r="C94" i="41"/>
  <c r="D94" i="41" s="1"/>
  <c r="I95" i="41"/>
  <c r="D95" i="41"/>
  <c r="B90" i="41"/>
  <c r="Q89" i="41"/>
  <c r="O89" i="41"/>
  <c r="M89" i="41"/>
  <c r="I89" i="41"/>
  <c r="G89" i="41"/>
  <c r="E89" i="41"/>
  <c r="C89" i="41"/>
  <c r="D89" i="41" s="1"/>
  <c r="R89" i="41" s="1"/>
  <c r="Q88" i="41"/>
  <c r="O88" i="41"/>
  <c r="M88" i="41"/>
  <c r="I88" i="41"/>
  <c r="G88" i="41"/>
  <c r="E88" i="41"/>
  <c r="C88" i="41"/>
  <c r="D88" i="41" s="1"/>
  <c r="B84" i="41"/>
  <c r="Q83" i="41"/>
  <c r="Q19" i="41" s="1"/>
  <c r="O83" i="41"/>
  <c r="O19" i="41" s="1"/>
  <c r="M83" i="41"/>
  <c r="M19" i="41" s="1"/>
  <c r="I83" i="41"/>
  <c r="I19" i="41" s="1"/>
  <c r="G83" i="41"/>
  <c r="G19" i="41" s="1"/>
  <c r="E83" i="41"/>
  <c r="C83" i="41"/>
  <c r="D83" i="41" s="1"/>
  <c r="Q82" i="41"/>
  <c r="Q18" i="41" s="1"/>
  <c r="O82" i="41"/>
  <c r="O18" i="41" s="1"/>
  <c r="M82" i="41"/>
  <c r="M18" i="41" s="1"/>
  <c r="I82" i="41"/>
  <c r="I18" i="41" s="1"/>
  <c r="G82" i="41"/>
  <c r="G18" i="41" s="1"/>
  <c r="E82" i="41"/>
  <c r="C82" i="41"/>
  <c r="D82" i="41" s="1"/>
  <c r="R82" i="41" s="1"/>
  <c r="B78" i="41"/>
  <c r="Q77" i="41"/>
  <c r="Q16" i="41" s="1"/>
  <c r="O77" i="41"/>
  <c r="O16" i="41" s="1"/>
  <c r="M77" i="41"/>
  <c r="M16" i="41" s="1"/>
  <c r="I77" i="41"/>
  <c r="I16" i="41" s="1"/>
  <c r="G77" i="41"/>
  <c r="G16" i="41" s="1"/>
  <c r="E77" i="41"/>
  <c r="C77" i="41"/>
  <c r="D77" i="41" s="1"/>
  <c r="Q76" i="41"/>
  <c r="Q15" i="41" s="1"/>
  <c r="O76" i="41"/>
  <c r="O15" i="41" s="1"/>
  <c r="M76" i="41"/>
  <c r="M15" i="41" s="1"/>
  <c r="I76" i="41"/>
  <c r="I15" i="41" s="1"/>
  <c r="G76" i="41"/>
  <c r="G15" i="41" s="1"/>
  <c r="E76" i="41"/>
  <c r="C76" i="41"/>
  <c r="D76" i="41" s="1"/>
  <c r="R76" i="41" s="1"/>
  <c r="B72" i="41"/>
  <c r="Q71" i="41"/>
  <c r="O71" i="41"/>
  <c r="M71" i="41"/>
  <c r="I71" i="41"/>
  <c r="G71" i="41"/>
  <c r="E71" i="41"/>
  <c r="C71" i="41"/>
  <c r="D71" i="41" s="1"/>
  <c r="Q70" i="41"/>
  <c r="O70" i="41"/>
  <c r="M70" i="41"/>
  <c r="I70" i="41"/>
  <c r="G70" i="41"/>
  <c r="E70" i="41"/>
  <c r="C70" i="41"/>
  <c r="D70" i="41" s="1"/>
  <c r="Q69" i="41"/>
  <c r="O69" i="41"/>
  <c r="M69" i="41"/>
  <c r="I69" i="41"/>
  <c r="G69" i="41"/>
  <c r="E69" i="41"/>
  <c r="C69" i="41"/>
  <c r="D69" i="41" s="1"/>
  <c r="B65" i="41"/>
  <c r="Q64" i="41"/>
  <c r="O64" i="41"/>
  <c r="M64" i="41"/>
  <c r="I64" i="41"/>
  <c r="G64" i="41"/>
  <c r="E64" i="41"/>
  <c r="D64" i="41"/>
  <c r="Q63" i="41"/>
  <c r="O63" i="41"/>
  <c r="M63" i="41"/>
  <c r="I63" i="41"/>
  <c r="G63" i="41"/>
  <c r="E63" i="41"/>
  <c r="D63" i="41"/>
  <c r="Q62" i="41"/>
  <c r="O62" i="41"/>
  <c r="M62" i="41"/>
  <c r="I62" i="41"/>
  <c r="G62" i="41"/>
  <c r="E62" i="41"/>
  <c r="C62" i="41"/>
  <c r="D62" i="41" s="1"/>
  <c r="B58" i="41"/>
  <c r="Q57" i="41"/>
  <c r="O57" i="41"/>
  <c r="M57" i="41"/>
  <c r="I57" i="41"/>
  <c r="G57" i="41"/>
  <c r="E57" i="41"/>
  <c r="D57" i="41"/>
  <c r="Q56" i="41"/>
  <c r="O56" i="41"/>
  <c r="M56" i="41"/>
  <c r="I56" i="41"/>
  <c r="G56" i="41"/>
  <c r="D56" i="41"/>
  <c r="Q55" i="41"/>
  <c r="Q12" i="41" s="1"/>
  <c r="O55" i="41"/>
  <c r="O12" i="41" s="1"/>
  <c r="M55" i="41"/>
  <c r="M12" i="41" s="1"/>
  <c r="I55" i="41"/>
  <c r="I12" i="41" s="1"/>
  <c r="G55" i="41"/>
  <c r="G12" i="41" s="1"/>
  <c r="C55" i="41"/>
  <c r="D55" i="41" s="1"/>
  <c r="B51" i="41"/>
  <c r="Q50" i="41"/>
  <c r="Q9" i="41" s="1"/>
  <c r="O50" i="41"/>
  <c r="O9" i="41" s="1"/>
  <c r="M50" i="41"/>
  <c r="M9" i="41" s="1"/>
  <c r="I50" i="41"/>
  <c r="I9" i="41" s="1"/>
  <c r="G50" i="41"/>
  <c r="G9" i="41" s="1"/>
  <c r="E50" i="41"/>
  <c r="C50" i="41"/>
  <c r="D50" i="41" s="1"/>
  <c r="Q49" i="41"/>
  <c r="Q10" i="41" s="1"/>
  <c r="O49" i="41"/>
  <c r="O10" i="41" s="1"/>
  <c r="M49" i="41"/>
  <c r="M10" i="41" s="1"/>
  <c r="I49" i="41"/>
  <c r="I10" i="41" s="1"/>
  <c r="G49" i="41"/>
  <c r="G10" i="41" s="1"/>
  <c r="E49" i="41"/>
  <c r="C49" i="41"/>
  <c r="D49" i="41" s="1"/>
  <c r="B45" i="41"/>
  <c r="Q44" i="41"/>
  <c r="Q6" i="41" s="1"/>
  <c r="O44" i="41"/>
  <c r="O6" i="41" s="1"/>
  <c r="M44" i="41"/>
  <c r="M6" i="41" s="1"/>
  <c r="I44" i="41"/>
  <c r="I6" i="41" s="1"/>
  <c r="G44" i="41"/>
  <c r="G6" i="41" s="1"/>
  <c r="E44" i="41"/>
  <c r="C44" i="41"/>
  <c r="D44" i="41" s="1"/>
  <c r="Q43" i="41"/>
  <c r="Q7" i="41" s="1"/>
  <c r="O43" i="41"/>
  <c r="O7" i="41" s="1"/>
  <c r="M43" i="41"/>
  <c r="M7" i="41" s="1"/>
  <c r="I43" i="41"/>
  <c r="I7" i="41" s="1"/>
  <c r="G43" i="41"/>
  <c r="G7" i="41" s="1"/>
  <c r="E43" i="41"/>
  <c r="C43" i="41"/>
  <c r="D43" i="41" s="1"/>
  <c r="B48" i="40"/>
  <c r="B19" i="40"/>
  <c r="B32" i="40"/>
  <c r="B88" i="40"/>
  <c r="Q87" i="40"/>
  <c r="Q88" i="40" s="1"/>
  <c r="O87" i="40"/>
  <c r="O88" i="40" s="1"/>
  <c r="M87" i="40"/>
  <c r="M88" i="40" s="1"/>
  <c r="I87" i="40"/>
  <c r="I88" i="40" s="1"/>
  <c r="G87" i="40"/>
  <c r="G88" i="40" s="1"/>
  <c r="E87" i="40"/>
  <c r="C87" i="40"/>
  <c r="C88" i="40" s="1"/>
  <c r="B83" i="40"/>
  <c r="Q82" i="40"/>
  <c r="Q17" i="40" s="1"/>
  <c r="O82" i="40"/>
  <c r="O83" i="40" s="1"/>
  <c r="M82" i="40"/>
  <c r="M17" i="40" s="1"/>
  <c r="I82" i="40"/>
  <c r="I83" i="40" s="1"/>
  <c r="G82" i="40"/>
  <c r="G17" i="40" s="1"/>
  <c r="E82" i="40"/>
  <c r="C82" i="40"/>
  <c r="D82" i="40" s="1"/>
  <c r="B78" i="40"/>
  <c r="Q77" i="40"/>
  <c r="Q16" i="40" s="1"/>
  <c r="O77" i="40"/>
  <c r="O16" i="40" s="1"/>
  <c r="M77" i="40"/>
  <c r="M16" i="40" s="1"/>
  <c r="I77" i="40"/>
  <c r="I16" i="40" s="1"/>
  <c r="G77" i="40"/>
  <c r="G16" i="40" s="1"/>
  <c r="E77" i="40"/>
  <c r="C77" i="40"/>
  <c r="D77" i="40" s="1"/>
  <c r="B73" i="40"/>
  <c r="Q72" i="40"/>
  <c r="Q15" i="40" s="1"/>
  <c r="O72" i="40"/>
  <c r="O15" i="40" s="1"/>
  <c r="M72" i="40"/>
  <c r="M15" i="40" s="1"/>
  <c r="I72" i="40"/>
  <c r="I15" i="40" s="1"/>
  <c r="G72" i="40"/>
  <c r="G15" i="40" s="1"/>
  <c r="E72" i="40"/>
  <c r="C72" i="40"/>
  <c r="C15" i="40" s="1"/>
  <c r="D15" i="40" s="1"/>
  <c r="B68" i="40"/>
  <c r="Q67" i="40"/>
  <c r="Q14" i="40" s="1"/>
  <c r="O67" i="40"/>
  <c r="O68" i="40" s="1"/>
  <c r="M67" i="40"/>
  <c r="M68" i="40" s="1"/>
  <c r="I67" i="40"/>
  <c r="I68" i="40" s="1"/>
  <c r="G67" i="40"/>
  <c r="G68" i="40" s="1"/>
  <c r="E67" i="40"/>
  <c r="C67" i="40"/>
  <c r="C14" i="40" s="1"/>
  <c r="D14" i="40" s="1"/>
  <c r="B63" i="40"/>
  <c r="Q62" i="40"/>
  <c r="Q13" i="40" s="1"/>
  <c r="O62" i="40"/>
  <c r="O63" i="40" s="1"/>
  <c r="M62" i="40"/>
  <c r="M13" i="40" s="1"/>
  <c r="I62" i="40"/>
  <c r="I63" i="40" s="1"/>
  <c r="G62" i="40"/>
  <c r="G13" i="40" s="1"/>
  <c r="E62" i="40"/>
  <c r="C62" i="40"/>
  <c r="C13" i="40" s="1"/>
  <c r="D13" i="40" s="1"/>
  <c r="B58" i="40"/>
  <c r="Q57" i="40"/>
  <c r="Q12" i="40" s="1"/>
  <c r="O57" i="40"/>
  <c r="O12" i="40" s="1"/>
  <c r="M57" i="40"/>
  <c r="M12" i="40" s="1"/>
  <c r="I57" i="40"/>
  <c r="I12" i="40" s="1"/>
  <c r="G57" i="40"/>
  <c r="G12" i="40" s="1"/>
  <c r="E57" i="40"/>
  <c r="C57" i="40"/>
  <c r="D57" i="40" s="1"/>
  <c r="B53" i="40"/>
  <c r="Q52" i="40"/>
  <c r="Q53" i="40" s="1"/>
  <c r="O52" i="40"/>
  <c r="O11" i="40" s="1"/>
  <c r="M52" i="40"/>
  <c r="M53" i="40" s="1"/>
  <c r="I52" i="40"/>
  <c r="I11" i="40" s="1"/>
  <c r="G52" i="40"/>
  <c r="G53" i="40" s="1"/>
  <c r="E52" i="40"/>
  <c r="C52" i="40"/>
  <c r="C11" i="40" s="1"/>
  <c r="D11" i="40" s="1"/>
  <c r="Q47" i="40"/>
  <c r="O47" i="40"/>
  <c r="M47" i="40"/>
  <c r="I47" i="40"/>
  <c r="G47" i="40"/>
  <c r="E47" i="40"/>
  <c r="C47" i="40"/>
  <c r="D47" i="40" s="1"/>
  <c r="R47" i="40" s="1"/>
  <c r="Q46" i="40"/>
  <c r="O46" i="40"/>
  <c r="M46" i="40"/>
  <c r="I46" i="40"/>
  <c r="G46" i="40"/>
  <c r="E46" i="40"/>
  <c r="C46" i="40"/>
  <c r="D46" i="40" s="1"/>
  <c r="Q45" i="40"/>
  <c r="O45" i="40"/>
  <c r="M45" i="40"/>
  <c r="I45" i="40"/>
  <c r="G45" i="40"/>
  <c r="E45" i="40"/>
  <c r="C45" i="40"/>
  <c r="D45" i="40" s="1"/>
  <c r="Q44" i="40"/>
  <c r="O44" i="40"/>
  <c r="M44" i="40"/>
  <c r="I44" i="40"/>
  <c r="G44" i="40"/>
  <c r="E44" i="40"/>
  <c r="C44" i="40"/>
  <c r="D44" i="40" s="1"/>
  <c r="Q43" i="40"/>
  <c r="O43" i="40"/>
  <c r="M43" i="40"/>
  <c r="I43" i="40"/>
  <c r="G43" i="40"/>
  <c r="E43" i="40"/>
  <c r="C43" i="40"/>
  <c r="D43" i="40" s="1"/>
  <c r="R43" i="40" s="1"/>
  <c r="Q42" i="40"/>
  <c r="O42" i="40"/>
  <c r="M42" i="40"/>
  <c r="I42" i="40"/>
  <c r="G42" i="40"/>
  <c r="E42" i="40"/>
  <c r="C42" i="40"/>
  <c r="D42" i="40" s="1"/>
  <c r="Q41" i="40"/>
  <c r="O41" i="40"/>
  <c r="M41" i="40"/>
  <c r="I41" i="40"/>
  <c r="G41" i="40"/>
  <c r="E41" i="40"/>
  <c r="C41" i="40"/>
  <c r="B37" i="40"/>
  <c r="Q36" i="40"/>
  <c r="Q37" i="40" s="1"/>
  <c r="O36" i="40"/>
  <c r="O37" i="40" s="1"/>
  <c r="M36" i="40"/>
  <c r="M10" i="40" s="1"/>
  <c r="I36" i="40"/>
  <c r="I37" i="40" s="1"/>
  <c r="G36" i="40"/>
  <c r="G37" i="40" s="1"/>
  <c r="E36" i="40"/>
  <c r="C36" i="40"/>
  <c r="C37" i="40" s="1"/>
  <c r="Q31" i="40"/>
  <c r="Q9" i="40" s="1"/>
  <c r="O31" i="40"/>
  <c r="O9" i="40" s="1"/>
  <c r="M31" i="40"/>
  <c r="M9" i="40" s="1"/>
  <c r="I31" i="40"/>
  <c r="I9" i="40" s="1"/>
  <c r="G31" i="40"/>
  <c r="G9" i="40" s="1"/>
  <c r="E31" i="40"/>
  <c r="C31" i="40"/>
  <c r="D31" i="40" s="1"/>
  <c r="Q30" i="40"/>
  <c r="Q8" i="40" s="1"/>
  <c r="O30" i="40"/>
  <c r="M30" i="40"/>
  <c r="M8" i="40" s="1"/>
  <c r="I30" i="40"/>
  <c r="G30" i="40"/>
  <c r="G8" i="40" s="1"/>
  <c r="E30" i="40"/>
  <c r="C30" i="40"/>
  <c r="D30" i="40" s="1"/>
  <c r="Q24" i="40"/>
  <c r="O24" i="40"/>
  <c r="O26" i="40" s="1"/>
  <c r="M24" i="40"/>
  <c r="I24" i="40"/>
  <c r="I26" i="40" s="1"/>
  <c r="G24" i="40"/>
  <c r="E24" i="40"/>
  <c r="C24" i="40"/>
  <c r="AF39" i="43" l="1"/>
  <c r="AB39" i="43"/>
  <c r="AD39" i="43"/>
  <c r="AH39" i="43"/>
  <c r="Q29" i="43"/>
  <c r="D17" i="42"/>
  <c r="P213" i="42"/>
  <c r="F213" i="42"/>
  <c r="N135" i="42"/>
  <c r="H135" i="42"/>
  <c r="P66" i="42"/>
  <c r="F66" i="42"/>
  <c r="F17" i="42"/>
  <c r="H7" i="42"/>
  <c r="L108" i="42"/>
  <c r="N33" i="42"/>
  <c r="D39" i="43"/>
  <c r="T39" i="43"/>
  <c r="V39" i="43"/>
  <c r="X39" i="43"/>
  <c r="Z39" i="43"/>
  <c r="L39" i="43"/>
  <c r="N39" i="43"/>
  <c r="H39" i="43"/>
  <c r="F39" i="43"/>
  <c r="N13" i="42"/>
  <c r="N156" i="42"/>
  <c r="H156" i="42"/>
  <c r="N144" i="42"/>
  <c r="H144" i="42"/>
  <c r="N187" i="42"/>
  <c r="H187" i="42"/>
  <c r="F99" i="42"/>
  <c r="P78" i="42"/>
  <c r="F78" i="42"/>
  <c r="N58" i="42"/>
  <c r="H58" i="42"/>
  <c r="R88" i="42"/>
  <c r="F88" i="42"/>
  <c r="H9" i="42"/>
  <c r="Q16" i="42"/>
  <c r="S16" i="42" s="1"/>
  <c r="L10" i="42"/>
  <c r="H99" i="42"/>
  <c r="S88" i="42"/>
  <c r="H88" i="42"/>
  <c r="P47" i="42"/>
  <c r="F47" i="42"/>
  <c r="J180" i="43"/>
  <c r="J18" i="43" s="1"/>
  <c r="P224" i="42"/>
  <c r="F224" i="42"/>
  <c r="P178" i="42"/>
  <c r="F178" i="42"/>
  <c r="D178" i="42"/>
  <c r="N178" i="42"/>
  <c r="D16" i="42"/>
  <c r="P16" i="42"/>
  <c r="L16" i="42"/>
  <c r="P9" i="42"/>
  <c r="N10" i="42"/>
  <c r="F9" i="42"/>
  <c r="P10" i="42"/>
  <c r="R8" i="42"/>
  <c r="F7" i="42"/>
  <c r="P39" i="43"/>
  <c r="D15" i="42"/>
  <c r="S8" i="42"/>
  <c r="I8" i="42"/>
  <c r="J8" i="42" s="1"/>
  <c r="D10" i="42"/>
  <c r="J223" i="43"/>
  <c r="J20" i="43" s="1"/>
  <c r="R116" i="42"/>
  <c r="S116" i="42" s="1"/>
  <c r="D116" i="42"/>
  <c r="F10" i="42"/>
  <c r="H8" i="42"/>
  <c r="F13" i="42"/>
  <c r="L8" i="42"/>
  <c r="N9" i="42"/>
  <c r="R6" i="42"/>
  <c r="S6" i="42" s="1"/>
  <c r="L13" i="42"/>
  <c r="I6" i="42"/>
  <c r="J6" i="42" s="1"/>
  <c r="Q27" i="43"/>
  <c r="L9" i="42"/>
  <c r="R108" i="42"/>
  <c r="S108" i="42" s="1"/>
  <c r="K45" i="40"/>
  <c r="L45" i="40" s="1"/>
  <c r="K47" i="40"/>
  <c r="L47" i="40" s="1"/>
  <c r="K57" i="41"/>
  <c r="L57" i="41" s="1"/>
  <c r="K62" i="41"/>
  <c r="K71" i="41"/>
  <c r="L71" i="41" s="1"/>
  <c r="L7" i="42"/>
  <c r="I263" i="43"/>
  <c r="I232" i="33"/>
  <c r="J253" i="43"/>
  <c r="J37" i="43" s="1"/>
  <c r="J222" i="33"/>
  <c r="Q11" i="43"/>
  <c r="N224" i="42"/>
  <c r="H224" i="42"/>
  <c r="N99" i="42"/>
  <c r="H10" i="42"/>
  <c r="R12" i="42"/>
  <c r="R10" i="42"/>
  <c r="K89" i="41"/>
  <c r="L89" i="41" s="1"/>
  <c r="P99" i="42"/>
  <c r="P88" i="42"/>
  <c r="J16" i="42"/>
  <c r="R33" i="42"/>
  <c r="S33" i="42" s="1"/>
  <c r="R7" i="42"/>
  <c r="K88" i="41"/>
  <c r="L88" i="41" s="1"/>
  <c r="O17" i="41"/>
  <c r="O32" i="40"/>
  <c r="I10" i="42"/>
  <c r="I88" i="42"/>
  <c r="J88" i="42" s="1"/>
  <c r="I99" i="42"/>
  <c r="J99" i="42" s="1"/>
  <c r="I17" i="41"/>
  <c r="I32" i="40"/>
  <c r="K69" i="41"/>
  <c r="L69" i="41" s="1"/>
  <c r="K64" i="41"/>
  <c r="L64" i="41" s="1"/>
  <c r="J162" i="43"/>
  <c r="J16" i="43" s="1"/>
  <c r="K24" i="40"/>
  <c r="K26" i="40" s="1"/>
  <c r="E26" i="40"/>
  <c r="S43" i="40"/>
  <c r="T43" i="40" s="1"/>
  <c r="D24" i="40"/>
  <c r="D26" i="40" s="1"/>
  <c r="C26" i="40"/>
  <c r="G6" i="40"/>
  <c r="G26" i="40"/>
  <c r="M6" i="40"/>
  <c r="M26" i="40"/>
  <c r="Q6" i="40"/>
  <c r="Q26" i="40"/>
  <c r="K44" i="40"/>
  <c r="L44" i="40" s="1"/>
  <c r="S42" i="40"/>
  <c r="T42" i="40" s="1"/>
  <c r="I14" i="42"/>
  <c r="D8" i="42"/>
  <c r="I33" i="42"/>
  <c r="J33" i="42" s="1"/>
  <c r="E6" i="41"/>
  <c r="K6" i="41" s="1"/>
  <c r="K44" i="41"/>
  <c r="L44" i="41" s="1"/>
  <c r="E10" i="41"/>
  <c r="K10" i="41" s="1"/>
  <c r="K49" i="41"/>
  <c r="E16" i="41"/>
  <c r="K16" i="41" s="1"/>
  <c r="K77" i="41"/>
  <c r="L77" i="41" s="1"/>
  <c r="E18" i="41"/>
  <c r="K18" i="41" s="1"/>
  <c r="K82" i="41"/>
  <c r="E22" i="41"/>
  <c r="K94" i="41"/>
  <c r="E23" i="41"/>
  <c r="K99" i="41"/>
  <c r="E105" i="41"/>
  <c r="K104" i="41"/>
  <c r="E110" i="41"/>
  <c r="K109" i="41"/>
  <c r="E26" i="41"/>
  <c r="K114" i="41"/>
  <c r="E125" i="41"/>
  <c r="K124" i="41"/>
  <c r="E29" i="41"/>
  <c r="K129" i="41"/>
  <c r="E30" i="41"/>
  <c r="K134" i="41"/>
  <c r="E32" i="41"/>
  <c r="K32" i="41" s="1"/>
  <c r="K139" i="41"/>
  <c r="E34" i="41"/>
  <c r="K34" i="41" s="1"/>
  <c r="K146" i="41"/>
  <c r="L146" i="41" s="1"/>
  <c r="K63" i="41"/>
  <c r="L63" i="41" s="1"/>
  <c r="K70" i="41"/>
  <c r="L70" i="41" s="1"/>
  <c r="K56" i="41"/>
  <c r="L56" i="41" s="1"/>
  <c r="E7" i="41"/>
  <c r="K7" i="41" s="1"/>
  <c r="K43" i="41"/>
  <c r="E9" i="41"/>
  <c r="K9" i="41" s="1"/>
  <c r="K50" i="41"/>
  <c r="L50" i="41" s="1"/>
  <c r="L62" i="41"/>
  <c r="E15" i="41"/>
  <c r="K76" i="41"/>
  <c r="E19" i="41"/>
  <c r="K19" i="41" s="1"/>
  <c r="K83" i="41"/>
  <c r="L83" i="41" s="1"/>
  <c r="K90" i="41"/>
  <c r="E27" i="41"/>
  <c r="K119" i="41"/>
  <c r="E31" i="41"/>
  <c r="K31" i="41" s="1"/>
  <c r="K140" i="41"/>
  <c r="L140" i="41" s="1"/>
  <c r="E35" i="41"/>
  <c r="K35" i="41" s="1"/>
  <c r="K145" i="41"/>
  <c r="K55" i="41"/>
  <c r="E32" i="40"/>
  <c r="K30" i="40"/>
  <c r="E37" i="40"/>
  <c r="K36" i="40"/>
  <c r="E48" i="40"/>
  <c r="K41" i="40"/>
  <c r="E11" i="40"/>
  <c r="K52" i="40"/>
  <c r="E12" i="40"/>
  <c r="K12" i="40" s="1"/>
  <c r="K57" i="40"/>
  <c r="E13" i="40"/>
  <c r="F13" i="40" s="1"/>
  <c r="K62" i="40"/>
  <c r="E68" i="40"/>
  <c r="K67" i="40"/>
  <c r="E15" i="40"/>
  <c r="K15" i="40" s="1"/>
  <c r="L15" i="40" s="1"/>
  <c r="K72" i="40"/>
  <c r="E16" i="40"/>
  <c r="K16" i="40" s="1"/>
  <c r="K77" i="40"/>
  <c r="E83" i="40"/>
  <c r="K82" i="40"/>
  <c r="E88" i="40"/>
  <c r="K87" i="40"/>
  <c r="K46" i="40"/>
  <c r="L46" i="40" s="1"/>
  <c r="E9" i="40"/>
  <c r="K9" i="40" s="1"/>
  <c r="K31" i="40"/>
  <c r="L31" i="40" s="1"/>
  <c r="K42" i="40"/>
  <c r="L42" i="40" s="1"/>
  <c r="K43" i="40"/>
  <c r="L43" i="40" s="1"/>
  <c r="D7" i="42"/>
  <c r="I7" i="42"/>
  <c r="D13" i="42"/>
  <c r="I13" i="42"/>
  <c r="D9" i="42"/>
  <c r="I9" i="42"/>
  <c r="I224" i="42"/>
  <c r="J224" i="42" s="1"/>
  <c r="I194" i="42"/>
  <c r="I167" i="42"/>
  <c r="J167" i="42" s="1"/>
  <c r="I135" i="42"/>
  <c r="J135" i="42" s="1"/>
  <c r="I187" i="42"/>
  <c r="J187" i="42" s="1"/>
  <c r="I78" i="42"/>
  <c r="J78" i="42" s="1"/>
  <c r="I11" i="42"/>
  <c r="I178" i="42"/>
  <c r="J178" i="42" s="1"/>
  <c r="N213" i="42"/>
  <c r="H213" i="42"/>
  <c r="I213" i="42"/>
  <c r="J213" i="42" s="1"/>
  <c r="I199" i="42"/>
  <c r="J199" i="42" s="1"/>
  <c r="I162" i="42"/>
  <c r="J162" i="42" s="1"/>
  <c r="I156" i="42"/>
  <c r="J156" i="42" s="1"/>
  <c r="I144" i="42"/>
  <c r="J144" i="42" s="1"/>
  <c r="P135" i="42"/>
  <c r="F135" i="42"/>
  <c r="N126" i="42"/>
  <c r="H126" i="42"/>
  <c r="I126" i="42"/>
  <c r="J126" i="42" s="1"/>
  <c r="N108" i="42"/>
  <c r="F33" i="42"/>
  <c r="D108" i="42"/>
  <c r="R99" i="42"/>
  <c r="S99" i="42" s="1"/>
  <c r="P108" i="42"/>
  <c r="N66" i="42"/>
  <c r="H66" i="42"/>
  <c r="I66" i="42"/>
  <c r="J66" i="42" s="1"/>
  <c r="I58" i="42"/>
  <c r="J58" i="42" s="1"/>
  <c r="I47" i="42"/>
  <c r="J47" i="42" s="1"/>
  <c r="P33" i="42"/>
  <c r="H33" i="42"/>
  <c r="D99" i="42"/>
  <c r="D88" i="42"/>
  <c r="R9" i="42"/>
  <c r="F8" i="42"/>
  <c r="L17" i="42"/>
  <c r="N7" i="42"/>
  <c r="H13" i="42"/>
  <c r="N8" i="42"/>
  <c r="I108" i="42"/>
  <c r="J108" i="42" s="1"/>
  <c r="I12" i="42"/>
  <c r="J15" i="42"/>
  <c r="Q17" i="42"/>
  <c r="J17" i="42" s="1"/>
  <c r="Q13" i="42"/>
  <c r="Q9" i="42"/>
  <c r="Q7" i="42"/>
  <c r="Q10" i="42"/>
  <c r="P8" i="42"/>
  <c r="R90" i="43"/>
  <c r="R12" i="43" s="1"/>
  <c r="I17" i="43"/>
  <c r="J171" i="43"/>
  <c r="J17" i="43" s="1"/>
  <c r="I10" i="43"/>
  <c r="J68" i="43"/>
  <c r="J10" i="43" s="1"/>
  <c r="I19" i="43"/>
  <c r="J192" i="43"/>
  <c r="J19" i="43" s="1"/>
  <c r="I11" i="43"/>
  <c r="J82" i="43"/>
  <c r="J11" i="43" s="1"/>
  <c r="I33" i="43"/>
  <c r="J214" i="43"/>
  <c r="J33" i="43" s="1"/>
  <c r="I12" i="43"/>
  <c r="J90" i="43"/>
  <c r="J12" i="43" s="1"/>
  <c r="I13" i="43"/>
  <c r="J112" i="43"/>
  <c r="J13" i="43" s="1"/>
  <c r="I27" i="43"/>
  <c r="J198" i="43"/>
  <c r="J27" i="43" s="1"/>
  <c r="I29" i="43"/>
  <c r="J203" i="43"/>
  <c r="J29" i="43" s="1"/>
  <c r="J275" i="43"/>
  <c r="I21" i="43"/>
  <c r="I25" i="43"/>
  <c r="J152" i="43"/>
  <c r="J25" i="43" s="1"/>
  <c r="I15" i="43"/>
  <c r="J144" i="43"/>
  <c r="J15" i="43" s="1"/>
  <c r="I14" i="43"/>
  <c r="J124" i="43"/>
  <c r="J14" i="43" s="1"/>
  <c r="I23" i="43"/>
  <c r="J102" i="43"/>
  <c r="J23" i="43" s="1"/>
  <c r="J54" i="43"/>
  <c r="J9" i="43" s="1"/>
  <c r="L11" i="43"/>
  <c r="K11" i="43"/>
  <c r="L23" i="43"/>
  <c r="K23" i="43"/>
  <c r="L14" i="43"/>
  <c r="K14" i="43"/>
  <c r="L20" i="43"/>
  <c r="K20" i="43"/>
  <c r="L10" i="43"/>
  <c r="K10" i="43"/>
  <c r="L12" i="43"/>
  <c r="K12" i="43"/>
  <c r="L13" i="43"/>
  <c r="K13" i="43"/>
  <c r="L35" i="43"/>
  <c r="Q235" i="43"/>
  <c r="K35" i="43"/>
  <c r="K21" i="43"/>
  <c r="P16" i="43"/>
  <c r="P15" i="43"/>
  <c r="P11" i="43"/>
  <c r="P13" i="43"/>
  <c r="P33" i="43"/>
  <c r="P19" i="43"/>
  <c r="P20" i="43"/>
  <c r="P10" i="43"/>
  <c r="P12" i="43"/>
  <c r="P14" i="43"/>
  <c r="P23" i="43"/>
  <c r="R14" i="42"/>
  <c r="P156" i="42"/>
  <c r="F156" i="42"/>
  <c r="R13" i="42"/>
  <c r="C110" i="41"/>
  <c r="G36" i="41"/>
  <c r="D52" i="40"/>
  <c r="D32" i="40"/>
  <c r="S34" i="41"/>
  <c r="R119" i="41"/>
  <c r="R120" i="41" s="1"/>
  <c r="M110" i="41"/>
  <c r="S16" i="40"/>
  <c r="S15" i="40"/>
  <c r="T15" i="40" s="1"/>
  <c r="S16" i="41"/>
  <c r="S17" i="41" s="1"/>
  <c r="R275" i="43"/>
  <c r="R214" i="43"/>
  <c r="R33" i="43" s="1"/>
  <c r="Q33" i="43"/>
  <c r="R102" i="43"/>
  <c r="R23" i="43" s="1"/>
  <c r="Q23" i="43"/>
  <c r="R223" i="43"/>
  <c r="R20" i="43" s="1"/>
  <c r="Q20" i="43"/>
  <c r="R68" i="43"/>
  <c r="R10" i="43" s="1"/>
  <c r="Q10" i="43"/>
  <c r="R171" i="43"/>
  <c r="R17" i="43" s="1"/>
  <c r="Q17" i="43"/>
  <c r="R112" i="43"/>
  <c r="R13" i="43" s="1"/>
  <c r="Q13" i="43"/>
  <c r="R124" i="43"/>
  <c r="R14" i="43" s="1"/>
  <c r="Q14" i="43"/>
  <c r="R144" i="43"/>
  <c r="R15" i="43" s="1"/>
  <c r="Q15" i="43"/>
  <c r="R192" i="43"/>
  <c r="R19" i="43" s="1"/>
  <c r="Q19" i="43"/>
  <c r="R162" i="43"/>
  <c r="R16" i="43" s="1"/>
  <c r="Q16" i="43"/>
  <c r="Q21" i="43"/>
  <c r="R54" i="43"/>
  <c r="R9" i="43" s="1"/>
  <c r="R180" i="43"/>
  <c r="R18" i="43" s="1"/>
  <c r="Q18" i="43"/>
  <c r="Q21" i="41"/>
  <c r="R30" i="40"/>
  <c r="R11" i="42"/>
  <c r="F6" i="42"/>
  <c r="N15" i="42"/>
  <c r="R15" i="42"/>
  <c r="S15" i="42" s="1"/>
  <c r="L15" i="42"/>
  <c r="P15" i="42"/>
  <c r="H6" i="42"/>
  <c r="L6" i="42"/>
  <c r="F15" i="42"/>
  <c r="N6" i="42"/>
  <c r="D6" i="42"/>
  <c r="P6" i="42"/>
  <c r="L224" i="42"/>
  <c r="R224" i="42"/>
  <c r="S224" i="42" s="1"/>
  <c r="L213" i="42"/>
  <c r="R213" i="42"/>
  <c r="S213" i="42" s="1"/>
  <c r="L199" i="42"/>
  <c r="R199" i="42"/>
  <c r="S199" i="42" s="1"/>
  <c r="R194" i="42"/>
  <c r="L178" i="42"/>
  <c r="R178" i="42"/>
  <c r="S178" i="42" s="1"/>
  <c r="D167" i="42"/>
  <c r="D162" i="42"/>
  <c r="D156" i="42"/>
  <c r="D144" i="42"/>
  <c r="D135" i="42"/>
  <c r="D126" i="42"/>
  <c r="L78" i="42"/>
  <c r="R78" i="42"/>
  <c r="S78" i="42" s="1"/>
  <c r="L66" i="42"/>
  <c r="R66" i="42"/>
  <c r="S66" i="42" s="1"/>
  <c r="L58" i="42"/>
  <c r="R58" i="42"/>
  <c r="S58" i="42" s="1"/>
  <c r="L47" i="42"/>
  <c r="R47" i="42"/>
  <c r="S47" i="42" s="1"/>
  <c r="D224" i="42"/>
  <c r="D213" i="42"/>
  <c r="D199" i="42"/>
  <c r="L187" i="42"/>
  <c r="R187" i="42"/>
  <c r="S187" i="42" s="1"/>
  <c r="L167" i="42"/>
  <c r="R167" i="42"/>
  <c r="S167" i="42" s="1"/>
  <c r="L162" i="42"/>
  <c r="R162" i="42"/>
  <c r="S162" i="42" s="1"/>
  <c r="L156" i="42"/>
  <c r="R156" i="42"/>
  <c r="S156" i="42" s="1"/>
  <c r="L144" i="42"/>
  <c r="R144" i="42"/>
  <c r="S144" i="42" s="1"/>
  <c r="L135" i="42"/>
  <c r="R135" i="42"/>
  <c r="S135" i="42" s="1"/>
  <c r="L126" i="42"/>
  <c r="R126" i="42"/>
  <c r="S126" i="42" s="1"/>
  <c r="D187" i="42"/>
  <c r="L33" i="42"/>
  <c r="D78" i="42"/>
  <c r="D66" i="42"/>
  <c r="D58" i="42"/>
  <c r="D47" i="42"/>
  <c r="D33" i="42"/>
  <c r="S15" i="41"/>
  <c r="G17" i="41"/>
  <c r="M17" i="41"/>
  <c r="Q17" i="41"/>
  <c r="C16" i="41"/>
  <c r="D16" i="41" s="1"/>
  <c r="C15" i="41"/>
  <c r="D15" i="41" s="1"/>
  <c r="F15" i="41" s="1"/>
  <c r="I30" i="41"/>
  <c r="Q30" i="41"/>
  <c r="G20" i="41"/>
  <c r="M20" i="41"/>
  <c r="Q20" i="41"/>
  <c r="E120" i="41"/>
  <c r="C30" i="41"/>
  <c r="D30" i="41" s="1"/>
  <c r="G30" i="41"/>
  <c r="O30" i="41"/>
  <c r="M30" i="41"/>
  <c r="G13" i="41"/>
  <c r="M13" i="41"/>
  <c r="Q13" i="41"/>
  <c r="G14" i="41"/>
  <c r="M14" i="41"/>
  <c r="Q14" i="41"/>
  <c r="I20" i="41"/>
  <c r="O20" i="41"/>
  <c r="I36" i="41"/>
  <c r="O36" i="41"/>
  <c r="Q36" i="41"/>
  <c r="G33" i="41"/>
  <c r="M33" i="41"/>
  <c r="Q33" i="41"/>
  <c r="M36" i="41"/>
  <c r="I33" i="41"/>
  <c r="O33" i="41"/>
  <c r="I8" i="41"/>
  <c r="O8" i="41"/>
  <c r="G11" i="41"/>
  <c r="M11" i="41"/>
  <c r="Q11" i="41"/>
  <c r="B37" i="41"/>
  <c r="G8" i="41"/>
  <c r="M8" i="41"/>
  <c r="Q8" i="41"/>
  <c r="E11" i="41"/>
  <c r="I11" i="41"/>
  <c r="O11" i="41"/>
  <c r="S7" i="41"/>
  <c r="S10" i="41"/>
  <c r="S12" i="41"/>
  <c r="E13" i="41"/>
  <c r="I13" i="41"/>
  <c r="O13" i="41"/>
  <c r="E14" i="41"/>
  <c r="I14" i="41"/>
  <c r="O14" i="41"/>
  <c r="C10" i="41"/>
  <c r="D10" i="41" s="1"/>
  <c r="P10" i="41" s="1"/>
  <c r="C135" i="41"/>
  <c r="C7" i="41"/>
  <c r="D7" i="41" s="1"/>
  <c r="N7" i="41" s="1"/>
  <c r="S19" i="41"/>
  <c r="S31" i="41"/>
  <c r="C14" i="41"/>
  <c r="D14" i="41" s="1"/>
  <c r="F14" i="41" s="1"/>
  <c r="G23" i="41"/>
  <c r="G25" i="41"/>
  <c r="G27" i="41"/>
  <c r="G29" i="41"/>
  <c r="I23" i="41"/>
  <c r="I25" i="41"/>
  <c r="I27" i="41"/>
  <c r="I29" i="41"/>
  <c r="M27" i="41"/>
  <c r="O23" i="41"/>
  <c r="O25" i="41"/>
  <c r="O29" i="41"/>
  <c r="Q23" i="41"/>
  <c r="Q25" i="41"/>
  <c r="Q27" i="41"/>
  <c r="Q29" i="41"/>
  <c r="G21" i="41"/>
  <c r="M21" i="41"/>
  <c r="G22" i="41"/>
  <c r="G24" i="41"/>
  <c r="G26" i="41"/>
  <c r="G28" i="41"/>
  <c r="I24" i="41"/>
  <c r="I26" i="41"/>
  <c r="I28" i="41"/>
  <c r="M24" i="41"/>
  <c r="O22" i="41"/>
  <c r="O24" i="41"/>
  <c r="Q22" i="41"/>
  <c r="Q24" i="41"/>
  <c r="Q26" i="41"/>
  <c r="S26" i="41" s="1"/>
  <c r="Q28" i="41"/>
  <c r="S28" i="41" s="1"/>
  <c r="E21" i="41"/>
  <c r="I21" i="41"/>
  <c r="O21" i="41"/>
  <c r="S35" i="41"/>
  <c r="S32" i="41"/>
  <c r="E12" i="41"/>
  <c r="K12" i="41" s="1"/>
  <c r="C35" i="41"/>
  <c r="D35" i="41" s="1"/>
  <c r="J35" i="41" s="1"/>
  <c r="E25" i="41"/>
  <c r="K25" i="41" s="1"/>
  <c r="C34" i="41"/>
  <c r="C36" i="41" s="1"/>
  <c r="E24" i="41"/>
  <c r="E28" i="41"/>
  <c r="C32" i="41"/>
  <c r="D32" i="41" s="1"/>
  <c r="H32" i="41" s="1"/>
  <c r="C19" i="41"/>
  <c r="D19" i="41" s="1"/>
  <c r="P19" i="41" s="1"/>
  <c r="C22" i="41"/>
  <c r="D22" i="41" s="1"/>
  <c r="F22" i="41" s="1"/>
  <c r="C24" i="41"/>
  <c r="D24" i="41" s="1"/>
  <c r="C26" i="41"/>
  <c r="D26" i="41" s="1"/>
  <c r="F26" i="41" s="1"/>
  <c r="C28" i="41"/>
  <c r="D28" i="41" s="1"/>
  <c r="P28" i="41" s="1"/>
  <c r="C31" i="41"/>
  <c r="C21" i="41"/>
  <c r="D21" i="41" s="1"/>
  <c r="F21" i="41" s="1"/>
  <c r="C23" i="41"/>
  <c r="D23" i="41" s="1"/>
  <c r="C25" i="41"/>
  <c r="D25" i="41" s="1"/>
  <c r="C27" i="41"/>
  <c r="D27" i="41" s="1"/>
  <c r="F27" i="41" s="1"/>
  <c r="C29" i="41"/>
  <c r="D29" i="41" s="1"/>
  <c r="C13" i="41"/>
  <c r="D13" i="41" s="1"/>
  <c r="C18" i="41"/>
  <c r="C6" i="41"/>
  <c r="C9" i="41"/>
  <c r="C12" i="41"/>
  <c r="D12" i="41" s="1"/>
  <c r="C100" i="41"/>
  <c r="G58" i="41"/>
  <c r="G78" i="41"/>
  <c r="M78" i="41"/>
  <c r="Q78" i="41"/>
  <c r="Q147" i="41"/>
  <c r="Q45" i="41"/>
  <c r="C45" i="41"/>
  <c r="G51" i="41"/>
  <c r="Q58" i="41"/>
  <c r="G65" i="41"/>
  <c r="M65" i="41"/>
  <c r="Q65" i="41"/>
  <c r="E65" i="41"/>
  <c r="I65" i="41"/>
  <c r="O65" i="41"/>
  <c r="D72" i="41"/>
  <c r="C78" i="41"/>
  <c r="R109" i="41"/>
  <c r="R110" i="41" s="1"/>
  <c r="D110" i="41"/>
  <c r="C58" i="41"/>
  <c r="E58" i="41"/>
  <c r="I58" i="41"/>
  <c r="O58" i="41"/>
  <c r="S109" i="41"/>
  <c r="T109" i="41" s="1"/>
  <c r="O51" i="41"/>
  <c r="O84" i="41"/>
  <c r="O141" i="41"/>
  <c r="M58" i="41"/>
  <c r="I45" i="41"/>
  <c r="O45" i="41"/>
  <c r="C51" i="41"/>
  <c r="I51" i="41"/>
  <c r="S124" i="41"/>
  <c r="T124" i="41" s="1"/>
  <c r="C130" i="41"/>
  <c r="S134" i="41"/>
  <c r="T134" i="41" s="1"/>
  <c r="E141" i="41"/>
  <c r="I141" i="41"/>
  <c r="F145" i="41"/>
  <c r="O147" i="41"/>
  <c r="S76" i="41"/>
  <c r="T76" i="41" s="1"/>
  <c r="J145" i="41"/>
  <c r="G147" i="41"/>
  <c r="S146" i="41"/>
  <c r="T146" i="41" s="1"/>
  <c r="G84" i="41"/>
  <c r="M84" i="41"/>
  <c r="E84" i="41"/>
  <c r="E147" i="41"/>
  <c r="G45" i="41"/>
  <c r="F77" i="41"/>
  <c r="I84" i="41"/>
  <c r="G141" i="41"/>
  <c r="M141" i="41"/>
  <c r="Q141" i="41"/>
  <c r="I147" i="41"/>
  <c r="Q84" i="41"/>
  <c r="S9" i="41"/>
  <c r="R49" i="41"/>
  <c r="D51" i="41"/>
  <c r="D18" i="41"/>
  <c r="S18" i="41"/>
  <c r="S43" i="41"/>
  <c r="T43" i="41" s="1"/>
  <c r="Q51" i="41"/>
  <c r="S49" i="41"/>
  <c r="T49" i="41" s="1"/>
  <c r="C65" i="41"/>
  <c r="F62" i="41"/>
  <c r="S70" i="41"/>
  <c r="T70" i="41" s="1"/>
  <c r="E78" i="41"/>
  <c r="I78" i="41"/>
  <c r="O78" i="41"/>
  <c r="C84" i="41"/>
  <c r="S82" i="41"/>
  <c r="T82" i="41" s="1"/>
  <c r="F83" i="41"/>
  <c r="J83" i="41"/>
  <c r="C95" i="41"/>
  <c r="S114" i="41"/>
  <c r="T114" i="41" s="1"/>
  <c r="C120" i="41"/>
  <c r="S119" i="41"/>
  <c r="T119" i="41" s="1"/>
  <c r="C125" i="41"/>
  <c r="M125" i="41"/>
  <c r="S129" i="41"/>
  <c r="T129" i="41" s="1"/>
  <c r="S140" i="41"/>
  <c r="T140" i="41" s="1"/>
  <c r="C147" i="41"/>
  <c r="M147" i="41"/>
  <c r="R43" i="41"/>
  <c r="D45" i="41"/>
  <c r="R124" i="41"/>
  <c r="D125" i="41"/>
  <c r="C141" i="41"/>
  <c r="J70" i="41"/>
  <c r="J77" i="41"/>
  <c r="D90" i="41"/>
  <c r="S89" i="41"/>
  <c r="T89" i="41" s="1"/>
  <c r="C105" i="41"/>
  <c r="S104" i="41"/>
  <c r="T104" i="41" s="1"/>
  <c r="M115" i="41"/>
  <c r="F44" i="41"/>
  <c r="F50" i="41"/>
  <c r="F56" i="41"/>
  <c r="J56" i="41"/>
  <c r="P56" i="41"/>
  <c r="H57" i="41"/>
  <c r="N57" i="41"/>
  <c r="R57" i="41"/>
  <c r="J62" i="41"/>
  <c r="H63" i="41"/>
  <c r="N63" i="41"/>
  <c r="R63" i="41"/>
  <c r="F64" i="41"/>
  <c r="J64" i="41"/>
  <c r="P64" i="41"/>
  <c r="P70" i="41"/>
  <c r="P77" i="41"/>
  <c r="F55" i="41"/>
  <c r="H56" i="41"/>
  <c r="N56" i="41"/>
  <c r="R56" i="41"/>
  <c r="F57" i="41"/>
  <c r="R12" i="41" s="1"/>
  <c r="J57" i="41"/>
  <c r="P57" i="41"/>
  <c r="F63" i="41"/>
  <c r="J63" i="41"/>
  <c r="P63" i="41"/>
  <c r="H64" i="41"/>
  <c r="N64" i="41"/>
  <c r="R64" i="41"/>
  <c r="P83" i="41"/>
  <c r="F94" i="41"/>
  <c r="F139" i="41"/>
  <c r="P145" i="41"/>
  <c r="J44" i="41"/>
  <c r="P44" i="41"/>
  <c r="H50" i="41"/>
  <c r="N50" i="41"/>
  <c r="R50" i="41"/>
  <c r="H55" i="41"/>
  <c r="N55" i="41"/>
  <c r="R55" i="41"/>
  <c r="H62" i="41"/>
  <c r="N62" i="41"/>
  <c r="R62" i="41"/>
  <c r="H44" i="41"/>
  <c r="N44" i="41"/>
  <c r="R44" i="41"/>
  <c r="J50" i="41"/>
  <c r="P50" i="41"/>
  <c r="J55" i="41"/>
  <c r="P55" i="41"/>
  <c r="P62" i="41"/>
  <c r="F43" i="41"/>
  <c r="H43" i="41"/>
  <c r="J43" i="41"/>
  <c r="N43" i="41"/>
  <c r="P43" i="41"/>
  <c r="S44" i="41"/>
  <c r="T44" i="41" s="1"/>
  <c r="E45" i="41"/>
  <c r="M45" i="41"/>
  <c r="F49" i="41"/>
  <c r="H49" i="41"/>
  <c r="J49" i="41"/>
  <c r="N49" i="41"/>
  <c r="P49" i="41"/>
  <c r="S50" i="41"/>
  <c r="T50" i="41" s="1"/>
  <c r="E51" i="41"/>
  <c r="M51" i="41"/>
  <c r="S55" i="41"/>
  <c r="S56" i="41"/>
  <c r="T56" i="41" s="1"/>
  <c r="S57" i="41"/>
  <c r="T57" i="41" s="1"/>
  <c r="S62" i="41"/>
  <c r="S63" i="41"/>
  <c r="T63" i="41" s="1"/>
  <c r="S64" i="41"/>
  <c r="T64" i="41" s="1"/>
  <c r="H69" i="41"/>
  <c r="N69" i="41"/>
  <c r="R69" i="41"/>
  <c r="H71" i="41"/>
  <c r="N71" i="41"/>
  <c r="R71" i="41"/>
  <c r="H88" i="41"/>
  <c r="N88" i="41"/>
  <c r="R88" i="41"/>
  <c r="H94" i="41"/>
  <c r="N94" i="41"/>
  <c r="R94" i="41"/>
  <c r="R95" i="41" s="1"/>
  <c r="F99" i="41"/>
  <c r="J99" i="41"/>
  <c r="P99" i="41"/>
  <c r="D58" i="41"/>
  <c r="D65" i="41"/>
  <c r="F69" i="41"/>
  <c r="J69" i="41"/>
  <c r="P69" i="41"/>
  <c r="H70" i="41"/>
  <c r="R70" i="41"/>
  <c r="F71" i="41"/>
  <c r="J71" i="41"/>
  <c r="P71" i="41"/>
  <c r="D78" i="41"/>
  <c r="H77" i="41"/>
  <c r="N77" i="41"/>
  <c r="R77" i="41"/>
  <c r="R78" i="41" s="1"/>
  <c r="H83" i="41"/>
  <c r="N83" i="41"/>
  <c r="R83" i="41"/>
  <c r="R84" i="41" s="1"/>
  <c r="F88" i="41"/>
  <c r="J88" i="41"/>
  <c r="P88" i="41"/>
  <c r="J94" i="41"/>
  <c r="P94" i="41"/>
  <c r="H99" i="41"/>
  <c r="N99" i="41"/>
  <c r="R99" i="41"/>
  <c r="R100" i="41" s="1"/>
  <c r="S69" i="41"/>
  <c r="F70" i="41"/>
  <c r="N70" i="41"/>
  <c r="S71" i="41"/>
  <c r="T71" i="41" s="1"/>
  <c r="C72" i="41"/>
  <c r="E72" i="41"/>
  <c r="G72" i="41"/>
  <c r="I72" i="41"/>
  <c r="M72" i="41"/>
  <c r="O72" i="41"/>
  <c r="Q72" i="41"/>
  <c r="F76" i="41"/>
  <c r="H76" i="41"/>
  <c r="J76" i="41"/>
  <c r="N76" i="41"/>
  <c r="P76" i="41"/>
  <c r="S77" i="41"/>
  <c r="T77" i="41" s="1"/>
  <c r="F82" i="41"/>
  <c r="H82" i="41"/>
  <c r="J82" i="41"/>
  <c r="N82" i="41"/>
  <c r="P82" i="41"/>
  <c r="P84" i="41" s="1"/>
  <c r="S83" i="41"/>
  <c r="T83" i="41" s="1"/>
  <c r="S88" i="41"/>
  <c r="T21" i="41" s="1"/>
  <c r="F89" i="41"/>
  <c r="H89" i="41"/>
  <c r="J89" i="41"/>
  <c r="N89" i="41"/>
  <c r="P89" i="41"/>
  <c r="C90" i="41"/>
  <c r="E90" i="41"/>
  <c r="G90" i="41"/>
  <c r="I90" i="41"/>
  <c r="M90" i="41"/>
  <c r="O90" i="41"/>
  <c r="Q90" i="41"/>
  <c r="S94" i="41"/>
  <c r="T94" i="41" s="1"/>
  <c r="E95" i="41"/>
  <c r="M95" i="41"/>
  <c r="S99" i="41"/>
  <c r="T99" i="41" s="1"/>
  <c r="E100" i="41"/>
  <c r="M100" i="41"/>
  <c r="D105" i="41"/>
  <c r="R105" i="41"/>
  <c r="D115" i="41"/>
  <c r="J114" i="41"/>
  <c r="P114" i="41"/>
  <c r="E115" i="41"/>
  <c r="D84" i="41"/>
  <c r="F104" i="41"/>
  <c r="H104" i="41"/>
  <c r="J104" i="41"/>
  <c r="N104" i="41"/>
  <c r="P104" i="41"/>
  <c r="F109" i="41"/>
  <c r="H109" i="41"/>
  <c r="J109" i="41"/>
  <c r="N109" i="41"/>
  <c r="P109" i="41"/>
  <c r="H114" i="41"/>
  <c r="R114" i="41"/>
  <c r="F114" i="41"/>
  <c r="N114" i="41"/>
  <c r="D120" i="41"/>
  <c r="D130" i="41"/>
  <c r="E130" i="41"/>
  <c r="M130" i="41"/>
  <c r="D135" i="41"/>
  <c r="H139" i="41"/>
  <c r="N139" i="41"/>
  <c r="R139" i="41"/>
  <c r="R141" i="41" s="1"/>
  <c r="H145" i="41"/>
  <c r="N145" i="41"/>
  <c r="R145" i="41"/>
  <c r="J146" i="41"/>
  <c r="P146" i="41"/>
  <c r="E135" i="41"/>
  <c r="F119" i="41"/>
  <c r="H119" i="41"/>
  <c r="J119" i="41"/>
  <c r="N119" i="41"/>
  <c r="P119" i="41"/>
  <c r="R125" i="41"/>
  <c r="F124" i="41"/>
  <c r="H124" i="41"/>
  <c r="J124" i="41"/>
  <c r="N124" i="41"/>
  <c r="P124" i="41"/>
  <c r="F129" i="41"/>
  <c r="H129" i="41"/>
  <c r="J129" i="41"/>
  <c r="N129" i="41"/>
  <c r="P129" i="41"/>
  <c r="J139" i="41"/>
  <c r="P139" i="41"/>
  <c r="H146" i="41"/>
  <c r="R146" i="41"/>
  <c r="F134" i="41"/>
  <c r="H134" i="41"/>
  <c r="J134" i="41"/>
  <c r="N134" i="41"/>
  <c r="P134" i="41"/>
  <c r="S139" i="41"/>
  <c r="T139" i="41" s="1"/>
  <c r="F140" i="41"/>
  <c r="H140" i="41"/>
  <c r="J140" i="41"/>
  <c r="N140" i="41"/>
  <c r="P140" i="41"/>
  <c r="S145" i="41"/>
  <c r="T145" i="41" s="1"/>
  <c r="F146" i="41"/>
  <c r="N146" i="41"/>
  <c r="D147" i="41"/>
  <c r="D141" i="41"/>
  <c r="S9" i="40"/>
  <c r="S12" i="40"/>
  <c r="R14" i="40"/>
  <c r="C8" i="40"/>
  <c r="D8" i="40" s="1"/>
  <c r="N8" i="40" s="1"/>
  <c r="C10" i="40"/>
  <c r="D10" i="40" s="1"/>
  <c r="C12" i="40"/>
  <c r="D12" i="40" s="1"/>
  <c r="C16" i="40"/>
  <c r="D16" i="40" s="1"/>
  <c r="C18" i="40"/>
  <c r="D18" i="40" s="1"/>
  <c r="E8" i="40"/>
  <c r="E10" i="40"/>
  <c r="E14" i="40"/>
  <c r="E18" i="40"/>
  <c r="G10" i="40"/>
  <c r="H10" i="40" s="1"/>
  <c r="G14" i="40"/>
  <c r="G18" i="40"/>
  <c r="I8" i="40"/>
  <c r="J8" i="40" s="1"/>
  <c r="I10" i="40"/>
  <c r="I14" i="40"/>
  <c r="J14" i="40" s="1"/>
  <c r="I18" i="40"/>
  <c r="M14" i="40"/>
  <c r="N14" i="40" s="1"/>
  <c r="M18" i="40"/>
  <c r="O8" i="40"/>
  <c r="S8" i="40" s="1"/>
  <c r="T8" i="40" s="1"/>
  <c r="O10" i="40"/>
  <c r="P10" i="40" s="1"/>
  <c r="O14" i="40"/>
  <c r="P14" i="40" s="1"/>
  <c r="O18" i="40"/>
  <c r="Q10" i="40"/>
  <c r="Q18" i="40"/>
  <c r="C6" i="40"/>
  <c r="D6" i="40" s="1"/>
  <c r="N6" i="40" s="1"/>
  <c r="C9" i="40"/>
  <c r="D9" i="40" s="1"/>
  <c r="H9" i="40" s="1"/>
  <c r="C17" i="40"/>
  <c r="D17" i="40" s="1"/>
  <c r="H17" i="40" s="1"/>
  <c r="E6" i="40"/>
  <c r="E17" i="40"/>
  <c r="G11" i="40"/>
  <c r="I6" i="40"/>
  <c r="J6" i="40" s="1"/>
  <c r="I13" i="40"/>
  <c r="J13" i="40" s="1"/>
  <c r="I17" i="40"/>
  <c r="J17" i="40" s="1"/>
  <c r="M11" i="40"/>
  <c r="O6" i="40"/>
  <c r="P6" i="40" s="1"/>
  <c r="O13" i="40"/>
  <c r="S13" i="40" s="1"/>
  <c r="T13" i="40" s="1"/>
  <c r="O17" i="40"/>
  <c r="S17" i="40" s="1"/>
  <c r="T17" i="40" s="1"/>
  <c r="Q11" i="40"/>
  <c r="R11" i="40" s="1"/>
  <c r="F11" i="40"/>
  <c r="N11" i="40"/>
  <c r="F17" i="40"/>
  <c r="H11" i="40"/>
  <c r="H14" i="40"/>
  <c r="P16" i="40"/>
  <c r="H15" i="40"/>
  <c r="N15" i="40"/>
  <c r="R15" i="40"/>
  <c r="J15" i="40"/>
  <c r="P15" i="40"/>
  <c r="H13" i="40"/>
  <c r="N13" i="40"/>
  <c r="R13" i="40"/>
  <c r="P11" i="40"/>
  <c r="J11" i="40"/>
  <c r="J10" i="40"/>
  <c r="N9" i="40"/>
  <c r="P9" i="40"/>
  <c r="G32" i="40"/>
  <c r="M32" i="40"/>
  <c r="Q32" i="40"/>
  <c r="C32" i="40"/>
  <c r="F57" i="40"/>
  <c r="S30" i="40"/>
  <c r="T30" i="40" s="1"/>
  <c r="J57" i="40"/>
  <c r="D36" i="40"/>
  <c r="F36" i="40" s="1"/>
  <c r="S36" i="40"/>
  <c r="F31" i="40"/>
  <c r="P57" i="40"/>
  <c r="J31" i="40"/>
  <c r="C63" i="40"/>
  <c r="G63" i="40"/>
  <c r="D83" i="40"/>
  <c r="C48" i="40"/>
  <c r="S24" i="40"/>
  <c r="D53" i="40"/>
  <c r="P31" i="40"/>
  <c r="D41" i="40"/>
  <c r="D48" i="40" s="1"/>
  <c r="G48" i="40"/>
  <c r="S44" i="40"/>
  <c r="T44" i="40" s="1"/>
  <c r="S46" i="40"/>
  <c r="T46" i="40" s="1"/>
  <c r="S47" i="40"/>
  <c r="T47" i="40" s="1"/>
  <c r="C53" i="40"/>
  <c r="E53" i="40"/>
  <c r="I53" i="40"/>
  <c r="O53" i="40"/>
  <c r="S62" i="40"/>
  <c r="Q63" i="40"/>
  <c r="C68" i="40"/>
  <c r="Q68" i="40"/>
  <c r="D78" i="40"/>
  <c r="H31" i="40"/>
  <c r="N31" i="40"/>
  <c r="R31" i="40"/>
  <c r="R32" i="40" s="1"/>
  <c r="F30" i="40"/>
  <c r="H30" i="40"/>
  <c r="J30" i="40"/>
  <c r="N30" i="40"/>
  <c r="N32" i="40" s="1"/>
  <c r="P30" i="40"/>
  <c r="S31" i="40"/>
  <c r="T31" i="40" s="1"/>
  <c r="M37" i="40"/>
  <c r="H42" i="40"/>
  <c r="R42" i="40"/>
  <c r="J44" i="40"/>
  <c r="P44" i="40"/>
  <c r="H45" i="40"/>
  <c r="N45" i="40"/>
  <c r="R45" i="40"/>
  <c r="J46" i="40"/>
  <c r="P46" i="40"/>
  <c r="J42" i="40"/>
  <c r="P42" i="40"/>
  <c r="H44" i="40"/>
  <c r="R44" i="40"/>
  <c r="F45" i="40"/>
  <c r="J45" i="40"/>
  <c r="P45" i="40"/>
  <c r="H46" i="40"/>
  <c r="R46" i="40"/>
  <c r="D58" i="40"/>
  <c r="H57" i="40"/>
  <c r="N57" i="40"/>
  <c r="R57" i="40"/>
  <c r="E73" i="40"/>
  <c r="I73" i="40"/>
  <c r="O73" i="40"/>
  <c r="S41" i="40"/>
  <c r="F42" i="40"/>
  <c r="N42" i="40"/>
  <c r="F44" i="40"/>
  <c r="N44" i="40"/>
  <c r="S45" i="40"/>
  <c r="T45" i="40" s="1"/>
  <c r="F46" i="40"/>
  <c r="N46" i="40"/>
  <c r="I48" i="40"/>
  <c r="M48" i="40"/>
  <c r="O48" i="40"/>
  <c r="Q48" i="40"/>
  <c r="F52" i="40"/>
  <c r="H52" i="40"/>
  <c r="J52" i="40"/>
  <c r="N52" i="40"/>
  <c r="P52" i="40"/>
  <c r="R52" i="40"/>
  <c r="R53" i="40" s="1"/>
  <c r="S57" i="40"/>
  <c r="C58" i="40"/>
  <c r="E58" i="40"/>
  <c r="G58" i="40"/>
  <c r="I58" i="40"/>
  <c r="M58" i="40"/>
  <c r="O58" i="40"/>
  <c r="Q58" i="40"/>
  <c r="D62" i="40"/>
  <c r="D63" i="40" s="1"/>
  <c r="E63" i="40"/>
  <c r="M63" i="40"/>
  <c r="S67" i="40"/>
  <c r="S72" i="40"/>
  <c r="H77" i="40"/>
  <c r="N77" i="40"/>
  <c r="R77" i="40"/>
  <c r="C78" i="40"/>
  <c r="G78" i="40"/>
  <c r="M78" i="40"/>
  <c r="Q78" i="40"/>
  <c r="F82" i="40"/>
  <c r="H82" i="40"/>
  <c r="J82" i="40"/>
  <c r="N82" i="40"/>
  <c r="P82" i="40"/>
  <c r="R82" i="40"/>
  <c r="C73" i="40"/>
  <c r="D72" i="40"/>
  <c r="D73" i="40" s="1"/>
  <c r="G73" i="40"/>
  <c r="H72" i="40"/>
  <c r="M73" i="40"/>
  <c r="N72" i="40"/>
  <c r="Q73" i="40"/>
  <c r="R72" i="40"/>
  <c r="F43" i="40"/>
  <c r="H43" i="40"/>
  <c r="J43" i="40"/>
  <c r="N43" i="40"/>
  <c r="P43" i="40"/>
  <c r="F47" i="40"/>
  <c r="H47" i="40"/>
  <c r="J47" i="40"/>
  <c r="N47" i="40"/>
  <c r="P47" i="40"/>
  <c r="S52" i="40"/>
  <c r="D67" i="40"/>
  <c r="D68" i="40" s="1"/>
  <c r="F77" i="40"/>
  <c r="J77" i="40"/>
  <c r="P77" i="40"/>
  <c r="S77" i="40"/>
  <c r="E78" i="40"/>
  <c r="I78" i="40"/>
  <c r="O78" i="40"/>
  <c r="C83" i="40"/>
  <c r="G83" i="40"/>
  <c r="M83" i="40"/>
  <c r="Q83" i="40"/>
  <c r="S87" i="40"/>
  <c r="S82" i="40"/>
  <c r="D87" i="40"/>
  <c r="D88" i="40" s="1"/>
  <c r="B23" i="39"/>
  <c r="B18" i="39"/>
  <c r="B27" i="39"/>
  <c r="B28" i="39"/>
  <c r="B29" i="39"/>
  <c r="B30" i="39"/>
  <c r="B31" i="39"/>
  <c r="B32" i="39"/>
  <c r="B33" i="39"/>
  <c r="B34" i="39"/>
  <c r="B35" i="39"/>
  <c r="B26" i="39"/>
  <c r="B208" i="39"/>
  <c r="Q207" i="39"/>
  <c r="O207" i="39"/>
  <c r="M207" i="39"/>
  <c r="I207" i="39"/>
  <c r="G207" i="39"/>
  <c r="E207" i="39"/>
  <c r="C207" i="39"/>
  <c r="D207" i="39" s="1"/>
  <c r="Q206" i="39"/>
  <c r="O206" i="39"/>
  <c r="M206" i="39"/>
  <c r="I206" i="39"/>
  <c r="G206" i="39"/>
  <c r="E206" i="39"/>
  <c r="C206" i="39"/>
  <c r="B202" i="39"/>
  <c r="Q201" i="39"/>
  <c r="O201" i="39"/>
  <c r="M201" i="39"/>
  <c r="I201" i="39"/>
  <c r="G201" i="39"/>
  <c r="E201" i="39"/>
  <c r="C201" i="39"/>
  <c r="D201" i="39" s="1"/>
  <c r="Q200" i="39"/>
  <c r="O200" i="39"/>
  <c r="M200" i="39"/>
  <c r="I200" i="39"/>
  <c r="G200" i="39"/>
  <c r="E200" i="39"/>
  <c r="C200" i="39"/>
  <c r="B196" i="39"/>
  <c r="Q195" i="39"/>
  <c r="O195" i="39"/>
  <c r="M195" i="39"/>
  <c r="I195" i="39"/>
  <c r="G195" i="39"/>
  <c r="E195" i="39"/>
  <c r="C195" i="39"/>
  <c r="D195" i="39" s="1"/>
  <c r="Q194" i="39"/>
  <c r="O194" i="39"/>
  <c r="M194" i="39"/>
  <c r="I194" i="39"/>
  <c r="G194" i="39"/>
  <c r="E194" i="39"/>
  <c r="C194" i="39"/>
  <c r="B190" i="39"/>
  <c r="Q189" i="39"/>
  <c r="O189" i="39"/>
  <c r="M189" i="39"/>
  <c r="I189" i="39"/>
  <c r="G189" i="39"/>
  <c r="E189" i="39"/>
  <c r="C189" i="39"/>
  <c r="D189" i="39" s="1"/>
  <c r="Q188" i="39"/>
  <c r="O188" i="39"/>
  <c r="M188" i="39"/>
  <c r="I188" i="39"/>
  <c r="G188" i="39"/>
  <c r="E188" i="39"/>
  <c r="C188" i="39"/>
  <c r="D188" i="39" s="1"/>
  <c r="R188" i="39" s="1"/>
  <c r="Q187" i="39"/>
  <c r="O187" i="39"/>
  <c r="M187" i="39"/>
  <c r="I187" i="39"/>
  <c r="G187" i="39"/>
  <c r="E187" i="39"/>
  <c r="C187" i="39"/>
  <c r="D187" i="39" s="1"/>
  <c r="Q186" i="39"/>
  <c r="O186" i="39"/>
  <c r="M186" i="39"/>
  <c r="I186" i="39"/>
  <c r="G186" i="39"/>
  <c r="E186" i="39"/>
  <c r="C186" i="39"/>
  <c r="D186" i="39" s="1"/>
  <c r="R186" i="39" s="1"/>
  <c r="Q185" i="39"/>
  <c r="O185" i="39"/>
  <c r="M185" i="39"/>
  <c r="I185" i="39"/>
  <c r="G185" i="39"/>
  <c r="E185" i="39"/>
  <c r="C185" i="39"/>
  <c r="D185" i="39" s="1"/>
  <c r="B181" i="39"/>
  <c r="Q180" i="39"/>
  <c r="O180" i="39"/>
  <c r="M180" i="39"/>
  <c r="I180" i="39"/>
  <c r="G180" i="39"/>
  <c r="E180" i="39"/>
  <c r="C180" i="39"/>
  <c r="D180" i="39" s="1"/>
  <c r="Q179" i="39"/>
  <c r="O179" i="39"/>
  <c r="M179" i="39"/>
  <c r="I179" i="39"/>
  <c r="G179" i="39"/>
  <c r="E179" i="39"/>
  <c r="C179" i="39"/>
  <c r="D179" i="39" s="1"/>
  <c r="Q178" i="39"/>
  <c r="Q35" i="39" s="1"/>
  <c r="O178" i="39"/>
  <c r="O35" i="39" s="1"/>
  <c r="M178" i="39"/>
  <c r="M35" i="39" s="1"/>
  <c r="I178" i="39"/>
  <c r="I35" i="39" s="1"/>
  <c r="G178" i="39"/>
  <c r="G35" i="39" s="1"/>
  <c r="E178" i="39"/>
  <c r="C178" i="39"/>
  <c r="D178" i="39" s="1"/>
  <c r="R178" i="39" s="1"/>
  <c r="Q177" i="39"/>
  <c r="Q34" i="39" s="1"/>
  <c r="O177" i="39"/>
  <c r="O34" i="39" s="1"/>
  <c r="M177" i="39"/>
  <c r="M34" i="39" s="1"/>
  <c r="I177" i="39"/>
  <c r="I34" i="39" s="1"/>
  <c r="G177" i="39"/>
  <c r="G34" i="39" s="1"/>
  <c r="E177" i="39"/>
  <c r="C177" i="39"/>
  <c r="D177" i="39" s="1"/>
  <c r="D34" i="39" s="1"/>
  <c r="Q176" i="39"/>
  <c r="Q33" i="39" s="1"/>
  <c r="O176" i="39"/>
  <c r="O33" i="39" s="1"/>
  <c r="M176" i="39"/>
  <c r="M33" i="39" s="1"/>
  <c r="I176" i="39"/>
  <c r="I33" i="39" s="1"/>
  <c r="G176" i="39"/>
  <c r="G33" i="39" s="1"/>
  <c r="E176" i="39"/>
  <c r="C176" i="39"/>
  <c r="D176" i="39" s="1"/>
  <c r="R176" i="39" s="1"/>
  <c r="Q175" i="39"/>
  <c r="Q32" i="39" s="1"/>
  <c r="O175" i="39"/>
  <c r="O32" i="39" s="1"/>
  <c r="M175" i="39"/>
  <c r="M32" i="39" s="1"/>
  <c r="I175" i="39"/>
  <c r="I32" i="39" s="1"/>
  <c r="G175" i="39"/>
  <c r="G32" i="39" s="1"/>
  <c r="E175" i="39"/>
  <c r="C175" i="39"/>
  <c r="D175" i="39" s="1"/>
  <c r="D32" i="39" s="1"/>
  <c r="Q174" i="39"/>
  <c r="Q31" i="39" s="1"/>
  <c r="O174" i="39"/>
  <c r="O31" i="39" s="1"/>
  <c r="M174" i="39"/>
  <c r="M31" i="39" s="1"/>
  <c r="I174" i="39"/>
  <c r="I31" i="39" s="1"/>
  <c r="G174" i="39"/>
  <c r="G31" i="39" s="1"/>
  <c r="E174" i="39"/>
  <c r="C174" i="39"/>
  <c r="D174" i="39" s="1"/>
  <c r="R174" i="39" s="1"/>
  <c r="Q173" i="39"/>
  <c r="Q30" i="39" s="1"/>
  <c r="O173" i="39"/>
  <c r="O30" i="39" s="1"/>
  <c r="M173" i="39"/>
  <c r="M30" i="39" s="1"/>
  <c r="I173" i="39"/>
  <c r="I30" i="39" s="1"/>
  <c r="G173" i="39"/>
  <c r="G30" i="39" s="1"/>
  <c r="E173" i="39"/>
  <c r="C173" i="39"/>
  <c r="D173" i="39" s="1"/>
  <c r="D30" i="39" s="1"/>
  <c r="Q172" i="39"/>
  <c r="Q29" i="39" s="1"/>
  <c r="O172" i="39"/>
  <c r="O29" i="39" s="1"/>
  <c r="M172" i="39"/>
  <c r="M29" i="39" s="1"/>
  <c r="I172" i="39"/>
  <c r="I29" i="39" s="1"/>
  <c r="G172" i="39"/>
  <c r="G29" i="39" s="1"/>
  <c r="E172" i="39"/>
  <c r="C172" i="39"/>
  <c r="D172" i="39" s="1"/>
  <c r="R172" i="39" s="1"/>
  <c r="Q171" i="39"/>
  <c r="Q28" i="39" s="1"/>
  <c r="O171" i="39"/>
  <c r="O28" i="39" s="1"/>
  <c r="M171" i="39"/>
  <c r="M28" i="39" s="1"/>
  <c r="I171" i="39"/>
  <c r="I28" i="39" s="1"/>
  <c r="G171" i="39"/>
  <c r="G28" i="39" s="1"/>
  <c r="E171" i="39"/>
  <c r="C171" i="39"/>
  <c r="D171" i="39" s="1"/>
  <c r="D28" i="39" s="1"/>
  <c r="Q170" i="39"/>
  <c r="Q27" i="39" s="1"/>
  <c r="O170" i="39"/>
  <c r="O27" i="39" s="1"/>
  <c r="M170" i="39"/>
  <c r="M27" i="39" s="1"/>
  <c r="I170" i="39"/>
  <c r="I27" i="39" s="1"/>
  <c r="G170" i="39"/>
  <c r="G27" i="39" s="1"/>
  <c r="E170" i="39"/>
  <c r="C170" i="39"/>
  <c r="D170" i="39" s="1"/>
  <c r="Q169" i="39"/>
  <c r="Q26" i="39" s="1"/>
  <c r="O169" i="39"/>
  <c r="O26" i="39" s="1"/>
  <c r="M169" i="39"/>
  <c r="I169" i="39"/>
  <c r="I26" i="39" s="1"/>
  <c r="G169" i="39"/>
  <c r="E169" i="39"/>
  <c r="C169" i="39"/>
  <c r="C26" i="39" s="1"/>
  <c r="B165" i="39"/>
  <c r="Q164" i="39"/>
  <c r="O164" i="39"/>
  <c r="M164" i="39"/>
  <c r="I164" i="39"/>
  <c r="G164" i="39"/>
  <c r="E164" i="39"/>
  <c r="C164" i="39"/>
  <c r="B160" i="39"/>
  <c r="Q159" i="39"/>
  <c r="O159" i="39"/>
  <c r="M159" i="39"/>
  <c r="I159" i="39"/>
  <c r="G159" i="39"/>
  <c r="E159" i="39"/>
  <c r="C159" i="39"/>
  <c r="D159" i="39" s="1"/>
  <c r="Q158" i="39"/>
  <c r="O158" i="39"/>
  <c r="M158" i="39"/>
  <c r="I158" i="39"/>
  <c r="G158" i="39"/>
  <c r="E158" i="39"/>
  <c r="C158" i="39"/>
  <c r="D158" i="39" s="1"/>
  <c r="R158" i="39" s="1"/>
  <c r="Q157" i="39"/>
  <c r="O157" i="39"/>
  <c r="M157" i="39"/>
  <c r="I157" i="39"/>
  <c r="G157" i="39"/>
  <c r="E157" i="39"/>
  <c r="C157" i="39"/>
  <c r="B153" i="39"/>
  <c r="Q152" i="39"/>
  <c r="O152" i="39"/>
  <c r="M152" i="39"/>
  <c r="I152" i="39"/>
  <c r="G152" i="39"/>
  <c r="E152" i="39"/>
  <c r="C152" i="39"/>
  <c r="D152" i="39" s="1"/>
  <c r="R152" i="39" s="1"/>
  <c r="Q151" i="39"/>
  <c r="O151" i="39"/>
  <c r="M151" i="39"/>
  <c r="I151" i="39"/>
  <c r="G151" i="39"/>
  <c r="E151" i="39"/>
  <c r="C151" i="39"/>
  <c r="D151" i="39" s="1"/>
  <c r="Q150" i="39"/>
  <c r="O150" i="39"/>
  <c r="M150" i="39"/>
  <c r="I150" i="39"/>
  <c r="G150" i="39"/>
  <c r="E150" i="39"/>
  <c r="C150" i="39"/>
  <c r="D150" i="39" s="1"/>
  <c r="R150" i="39" s="1"/>
  <c r="B146" i="39"/>
  <c r="Q145" i="39"/>
  <c r="Q17" i="39" s="1"/>
  <c r="O145" i="39"/>
  <c r="O17" i="39" s="1"/>
  <c r="M145" i="39"/>
  <c r="M17" i="39" s="1"/>
  <c r="I145" i="39"/>
  <c r="I17" i="39" s="1"/>
  <c r="G145" i="39"/>
  <c r="G17" i="39" s="1"/>
  <c r="E145" i="39"/>
  <c r="C145" i="39"/>
  <c r="C17" i="39" s="1"/>
  <c r="B141" i="39"/>
  <c r="Q140" i="39"/>
  <c r="Q16" i="39" s="1"/>
  <c r="O140" i="39"/>
  <c r="O16" i="39" s="1"/>
  <c r="M140" i="39"/>
  <c r="M16" i="39" s="1"/>
  <c r="I140" i="39"/>
  <c r="I16" i="39" s="1"/>
  <c r="G140" i="39"/>
  <c r="G16" i="39" s="1"/>
  <c r="E140" i="39"/>
  <c r="C140" i="39"/>
  <c r="D140" i="39" s="1"/>
  <c r="D16" i="39" s="1"/>
  <c r="Q139" i="39"/>
  <c r="Q15" i="39" s="1"/>
  <c r="O139" i="39"/>
  <c r="O15" i="39" s="1"/>
  <c r="M139" i="39"/>
  <c r="M15" i="39" s="1"/>
  <c r="I139" i="39"/>
  <c r="I15" i="39" s="1"/>
  <c r="G139" i="39"/>
  <c r="G15" i="39" s="1"/>
  <c r="E139" i="39"/>
  <c r="C139" i="39"/>
  <c r="D139" i="39" s="1"/>
  <c r="R139" i="39" s="1"/>
  <c r="Q138" i="39"/>
  <c r="Q14" i="39" s="1"/>
  <c r="O138" i="39"/>
  <c r="O14" i="39" s="1"/>
  <c r="M138" i="39"/>
  <c r="M14" i="39" s="1"/>
  <c r="I138" i="39"/>
  <c r="I14" i="39" s="1"/>
  <c r="G138" i="39"/>
  <c r="G14" i="39" s="1"/>
  <c r="E138" i="39"/>
  <c r="C138" i="39"/>
  <c r="C14" i="39" s="1"/>
  <c r="B134" i="39"/>
  <c r="Q133" i="39"/>
  <c r="Q13" i="39" s="1"/>
  <c r="O133" i="39"/>
  <c r="O13" i="39" s="1"/>
  <c r="M133" i="39"/>
  <c r="M13" i="39" s="1"/>
  <c r="I133" i="39"/>
  <c r="I13" i="39" s="1"/>
  <c r="G133" i="39"/>
  <c r="G13" i="39" s="1"/>
  <c r="E133" i="39"/>
  <c r="C133" i="39"/>
  <c r="D133" i="39" s="1"/>
  <c r="Q132" i="39"/>
  <c r="O132" i="39"/>
  <c r="M132" i="39"/>
  <c r="I132" i="39"/>
  <c r="G132" i="39"/>
  <c r="E132" i="39"/>
  <c r="C132" i="39"/>
  <c r="D132" i="39" s="1"/>
  <c r="Q131" i="39"/>
  <c r="Q12" i="39" s="1"/>
  <c r="O131" i="39"/>
  <c r="O12" i="39" s="1"/>
  <c r="M131" i="39"/>
  <c r="M12" i="39" s="1"/>
  <c r="I131" i="39"/>
  <c r="I12" i="39" s="1"/>
  <c r="G131" i="39"/>
  <c r="G12" i="39" s="1"/>
  <c r="E131" i="39"/>
  <c r="C131" i="39"/>
  <c r="D131" i="39" s="1"/>
  <c r="R131" i="39" s="1"/>
  <c r="Q130" i="39"/>
  <c r="O130" i="39"/>
  <c r="M130" i="39"/>
  <c r="I130" i="39"/>
  <c r="G130" i="39"/>
  <c r="E130" i="39"/>
  <c r="C130" i="39"/>
  <c r="D130" i="39" s="1"/>
  <c r="Q129" i="39"/>
  <c r="O129" i="39"/>
  <c r="M129" i="39"/>
  <c r="I129" i="39"/>
  <c r="G129" i="39"/>
  <c r="E129" i="39"/>
  <c r="C129" i="39"/>
  <c r="D129" i="39" s="1"/>
  <c r="R129" i="39" s="1"/>
  <c r="Q128" i="39"/>
  <c r="O128" i="39"/>
  <c r="M128" i="39"/>
  <c r="I128" i="39"/>
  <c r="G128" i="39"/>
  <c r="E128" i="39"/>
  <c r="C128" i="39"/>
  <c r="D128" i="39" s="1"/>
  <c r="B124" i="39"/>
  <c r="Q123" i="39"/>
  <c r="O123" i="39"/>
  <c r="M123" i="39"/>
  <c r="I123" i="39"/>
  <c r="G123" i="39"/>
  <c r="E123" i="39"/>
  <c r="C123" i="39"/>
  <c r="D123" i="39" s="1"/>
  <c r="Q122" i="39"/>
  <c r="O122" i="39"/>
  <c r="M122" i="39"/>
  <c r="I122" i="39"/>
  <c r="G122" i="39"/>
  <c r="E122" i="39"/>
  <c r="C122" i="39"/>
  <c r="D122" i="39" s="1"/>
  <c r="Q121" i="39"/>
  <c r="O121" i="39"/>
  <c r="M121" i="39"/>
  <c r="I121" i="39"/>
  <c r="G121" i="39"/>
  <c r="E121" i="39"/>
  <c r="C121" i="39"/>
  <c r="D121" i="39" s="1"/>
  <c r="R121" i="39" s="1"/>
  <c r="B117" i="39"/>
  <c r="Q116" i="39"/>
  <c r="O116" i="39"/>
  <c r="M116" i="39"/>
  <c r="I116" i="39"/>
  <c r="G116" i="39"/>
  <c r="E116" i="39"/>
  <c r="C116" i="39"/>
  <c r="D116" i="39" s="1"/>
  <c r="R116" i="39" s="1"/>
  <c r="Q115" i="39"/>
  <c r="O115" i="39"/>
  <c r="M115" i="39"/>
  <c r="I115" i="39"/>
  <c r="G115" i="39"/>
  <c r="E115" i="39"/>
  <c r="C115" i="39"/>
  <c r="D115" i="39" s="1"/>
  <c r="Q114" i="39"/>
  <c r="O114" i="39"/>
  <c r="M114" i="39"/>
  <c r="I114" i="39"/>
  <c r="G114" i="39"/>
  <c r="E114" i="39"/>
  <c r="C114" i="39"/>
  <c r="D114" i="39" s="1"/>
  <c r="R114" i="39" s="1"/>
  <c r="B110" i="39"/>
  <c r="Q109" i="39"/>
  <c r="O109" i="39"/>
  <c r="M109" i="39"/>
  <c r="I109" i="39"/>
  <c r="G109" i="39"/>
  <c r="E109" i="39"/>
  <c r="C109" i="39"/>
  <c r="D109" i="39" s="1"/>
  <c r="R109" i="39" s="1"/>
  <c r="Q108" i="39"/>
  <c r="O108" i="39"/>
  <c r="M108" i="39"/>
  <c r="I108" i="39"/>
  <c r="G108" i="39"/>
  <c r="E108" i="39"/>
  <c r="C108" i="39"/>
  <c r="D108" i="39" s="1"/>
  <c r="Q107" i="39"/>
  <c r="O107" i="39"/>
  <c r="M107" i="39"/>
  <c r="I107" i="39"/>
  <c r="G107" i="39"/>
  <c r="E107" i="39"/>
  <c r="C107" i="39"/>
  <c r="D107" i="39" s="1"/>
  <c r="R107" i="39" s="1"/>
  <c r="B103" i="39"/>
  <c r="Q102" i="39"/>
  <c r="O102" i="39"/>
  <c r="M102" i="39"/>
  <c r="I102" i="39"/>
  <c r="G102" i="39"/>
  <c r="E102" i="39"/>
  <c r="C102" i="39"/>
  <c r="D102" i="39" s="1"/>
  <c r="B98" i="39"/>
  <c r="Q97" i="39"/>
  <c r="O97" i="39"/>
  <c r="M97" i="39"/>
  <c r="I97" i="39"/>
  <c r="G97" i="39"/>
  <c r="E97" i="39"/>
  <c r="C97" i="39"/>
  <c r="D97" i="39" s="1"/>
  <c r="Q96" i="39"/>
  <c r="O96" i="39"/>
  <c r="M96" i="39"/>
  <c r="I96" i="39"/>
  <c r="G96" i="39"/>
  <c r="E96" i="39"/>
  <c r="C96" i="39"/>
  <c r="D96" i="39" s="1"/>
  <c r="N96" i="39" s="1"/>
  <c r="Q95" i="39"/>
  <c r="O95" i="39"/>
  <c r="M95" i="39"/>
  <c r="I95" i="39"/>
  <c r="G95" i="39"/>
  <c r="E95" i="39"/>
  <c r="C95" i="39"/>
  <c r="D95" i="39" s="1"/>
  <c r="B91" i="39"/>
  <c r="Q90" i="39"/>
  <c r="O90" i="39"/>
  <c r="M90" i="39"/>
  <c r="I90" i="39"/>
  <c r="G90" i="39"/>
  <c r="E90" i="39"/>
  <c r="C90" i="39"/>
  <c r="D90" i="39" s="1"/>
  <c r="Q89" i="39"/>
  <c r="Q11" i="39" s="1"/>
  <c r="O89" i="39"/>
  <c r="O11" i="39" s="1"/>
  <c r="M89" i="39"/>
  <c r="M11" i="39" s="1"/>
  <c r="I89" i="39"/>
  <c r="I11" i="39" s="1"/>
  <c r="G89" i="39"/>
  <c r="G11" i="39" s="1"/>
  <c r="E89" i="39"/>
  <c r="C89" i="39"/>
  <c r="D89" i="39" s="1"/>
  <c r="D11" i="39" s="1"/>
  <c r="Q88" i="39"/>
  <c r="O88" i="39"/>
  <c r="M88" i="39"/>
  <c r="I88" i="39"/>
  <c r="G88" i="39"/>
  <c r="E88" i="39"/>
  <c r="C88" i="39"/>
  <c r="D88" i="39" s="1"/>
  <c r="Q87" i="39"/>
  <c r="O87" i="39"/>
  <c r="M87" i="39"/>
  <c r="I87" i="39"/>
  <c r="G87" i="39"/>
  <c r="E87" i="39"/>
  <c r="C87" i="39"/>
  <c r="D87" i="39" s="1"/>
  <c r="B83" i="39"/>
  <c r="Q82" i="39"/>
  <c r="O82" i="39"/>
  <c r="M82" i="39"/>
  <c r="I82" i="39"/>
  <c r="G82" i="39"/>
  <c r="E82" i="39"/>
  <c r="C82" i="39"/>
  <c r="D82" i="39" s="1"/>
  <c r="Q81" i="39"/>
  <c r="O81" i="39"/>
  <c r="M81" i="39"/>
  <c r="I81" i="39"/>
  <c r="G81" i="39"/>
  <c r="E81" i="39"/>
  <c r="C81" i="39"/>
  <c r="D81" i="39" s="1"/>
  <c r="Q80" i="39"/>
  <c r="O80" i="39"/>
  <c r="M80" i="39"/>
  <c r="I80" i="39"/>
  <c r="G80" i="39"/>
  <c r="E80" i="39"/>
  <c r="C80" i="39"/>
  <c r="D80" i="39" s="1"/>
  <c r="Q79" i="39"/>
  <c r="O79" i="39"/>
  <c r="M79" i="39"/>
  <c r="I79" i="39"/>
  <c r="G79" i="39"/>
  <c r="E79" i="39"/>
  <c r="C79" i="39"/>
  <c r="D79" i="39" s="1"/>
  <c r="B75" i="39"/>
  <c r="Q74" i="39"/>
  <c r="O74" i="39"/>
  <c r="M74" i="39"/>
  <c r="I74" i="39"/>
  <c r="G74" i="39"/>
  <c r="E74" i="39"/>
  <c r="C74" i="39"/>
  <c r="D74" i="39" s="1"/>
  <c r="Q73" i="39"/>
  <c r="O73" i="39"/>
  <c r="M73" i="39"/>
  <c r="I73" i="39"/>
  <c r="G73" i="39"/>
  <c r="E73" i="39"/>
  <c r="C73" i="39"/>
  <c r="D73" i="39" s="1"/>
  <c r="Q72" i="39"/>
  <c r="O72" i="39"/>
  <c r="M72" i="39"/>
  <c r="I72" i="39"/>
  <c r="G72" i="39"/>
  <c r="E72" i="39"/>
  <c r="C72" i="39"/>
  <c r="D72" i="39" s="1"/>
  <c r="Q71" i="39"/>
  <c r="O71" i="39"/>
  <c r="M71" i="39"/>
  <c r="I71" i="39"/>
  <c r="G71" i="39"/>
  <c r="E71" i="39"/>
  <c r="C71" i="39"/>
  <c r="D71" i="39" s="1"/>
  <c r="Q70" i="39"/>
  <c r="O70" i="39"/>
  <c r="M70" i="39"/>
  <c r="I70" i="39"/>
  <c r="G70" i="39"/>
  <c r="E70" i="39"/>
  <c r="C70" i="39"/>
  <c r="B66" i="39"/>
  <c r="Q65" i="39"/>
  <c r="O65" i="39"/>
  <c r="M65" i="39"/>
  <c r="I65" i="39"/>
  <c r="G65" i="39"/>
  <c r="E65" i="39"/>
  <c r="C65" i="39"/>
  <c r="D65" i="39" s="1"/>
  <c r="Q64" i="39"/>
  <c r="O64" i="39"/>
  <c r="M64" i="39"/>
  <c r="I64" i="39"/>
  <c r="G64" i="39"/>
  <c r="E64" i="39"/>
  <c r="C64" i="39"/>
  <c r="D64" i="39" s="1"/>
  <c r="Q63" i="39"/>
  <c r="O63" i="39"/>
  <c r="M63" i="39"/>
  <c r="I63" i="39"/>
  <c r="G63" i="39"/>
  <c r="E63" i="39"/>
  <c r="C63" i="39"/>
  <c r="D63" i="39" s="1"/>
  <c r="Q62" i="39"/>
  <c r="O62" i="39"/>
  <c r="M62" i="39"/>
  <c r="I62" i="39"/>
  <c r="G62" i="39"/>
  <c r="E62" i="39"/>
  <c r="C62" i="39"/>
  <c r="D62" i="39" s="1"/>
  <c r="B58" i="39"/>
  <c r="Q57" i="39"/>
  <c r="O57" i="39"/>
  <c r="M57" i="39"/>
  <c r="I57" i="39"/>
  <c r="G57" i="39"/>
  <c r="E57" i="39"/>
  <c r="C57" i="39"/>
  <c r="D57" i="39" s="1"/>
  <c r="D58" i="39" s="1"/>
  <c r="B53" i="39"/>
  <c r="Q52" i="39"/>
  <c r="O52" i="39"/>
  <c r="M52" i="39"/>
  <c r="I52" i="39"/>
  <c r="G52" i="39"/>
  <c r="E52" i="39"/>
  <c r="C52" i="39"/>
  <c r="D52" i="39" s="1"/>
  <c r="Q51" i="39"/>
  <c r="O51" i="39"/>
  <c r="M51" i="39"/>
  <c r="I51" i="39"/>
  <c r="G51" i="39"/>
  <c r="E51" i="39"/>
  <c r="C51" i="39"/>
  <c r="D51" i="39" s="1"/>
  <c r="Q50" i="39"/>
  <c r="O50" i="39"/>
  <c r="M50" i="39"/>
  <c r="I50" i="39"/>
  <c r="G50" i="39"/>
  <c r="E50" i="39"/>
  <c r="C50" i="39"/>
  <c r="D50" i="39" s="1"/>
  <c r="Q49" i="39"/>
  <c r="O49" i="39"/>
  <c r="M49" i="39"/>
  <c r="I49" i="39"/>
  <c r="G49" i="39"/>
  <c r="E49" i="39"/>
  <c r="C49" i="39"/>
  <c r="D49" i="39" s="1"/>
  <c r="B45" i="39"/>
  <c r="Q44" i="39"/>
  <c r="O44" i="39"/>
  <c r="M44" i="39"/>
  <c r="I44" i="39"/>
  <c r="G44" i="39"/>
  <c r="E44" i="39"/>
  <c r="C44" i="39"/>
  <c r="D44" i="39" s="1"/>
  <c r="Q43" i="39"/>
  <c r="O43" i="39"/>
  <c r="M43" i="39"/>
  <c r="I43" i="39"/>
  <c r="G43" i="39"/>
  <c r="E43" i="39"/>
  <c r="C43" i="39"/>
  <c r="D43" i="39" s="1"/>
  <c r="H43" i="39" s="1"/>
  <c r="Q42" i="39"/>
  <c r="O42" i="39"/>
  <c r="M42" i="39"/>
  <c r="I42" i="39"/>
  <c r="G42" i="39"/>
  <c r="E42" i="39"/>
  <c r="C42" i="39"/>
  <c r="D42" i="39" s="1"/>
  <c r="Q41" i="39"/>
  <c r="O41" i="39"/>
  <c r="M41" i="39"/>
  <c r="I41" i="39"/>
  <c r="G41" i="39"/>
  <c r="E41" i="39"/>
  <c r="C41" i="39"/>
  <c r="D41" i="39" s="1"/>
  <c r="Q40" i="39"/>
  <c r="Q6" i="39" s="1"/>
  <c r="O40" i="39"/>
  <c r="O6" i="39" s="1"/>
  <c r="M40" i="39"/>
  <c r="M6" i="39" s="1"/>
  <c r="I40" i="39"/>
  <c r="I6" i="39" s="1"/>
  <c r="G40" i="39"/>
  <c r="G6" i="39" s="1"/>
  <c r="E40" i="39"/>
  <c r="C40" i="39"/>
  <c r="D40" i="39" s="1"/>
  <c r="D6" i="39" s="1"/>
  <c r="E56" i="34"/>
  <c r="F56" i="34" s="1"/>
  <c r="G56" i="34"/>
  <c r="H56" i="34" s="1"/>
  <c r="I56" i="34"/>
  <c r="J56" i="34" s="1"/>
  <c r="K56" i="34"/>
  <c r="L56" i="34" s="1"/>
  <c r="M56" i="34"/>
  <c r="N56" i="34" s="1"/>
  <c r="C56" i="34"/>
  <c r="D56" i="34" s="1"/>
  <c r="Q57" i="38"/>
  <c r="O57" i="38"/>
  <c r="M57" i="38"/>
  <c r="I57" i="38"/>
  <c r="G57" i="38"/>
  <c r="E57" i="38"/>
  <c r="D57" i="38"/>
  <c r="M69" i="34"/>
  <c r="N69" i="34" s="1"/>
  <c r="M70" i="34"/>
  <c r="N70" i="34" s="1"/>
  <c r="K69" i="34"/>
  <c r="L69" i="34" s="1"/>
  <c r="K70" i="34"/>
  <c r="I69" i="34"/>
  <c r="O69" i="34" s="1"/>
  <c r="P69" i="34" s="1"/>
  <c r="I70" i="34"/>
  <c r="J70" i="34" s="1"/>
  <c r="G69" i="34"/>
  <c r="H69" i="34" s="1"/>
  <c r="G70" i="34"/>
  <c r="H70" i="34" s="1"/>
  <c r="E69" i="34"/>
  <c r="F69" i="34" s="1"/>
  <c r="E70" i="34"/>
  <c r="F70" i="34" s="1"/>
  <c r="C69" i="34"/>
  <c r="D69" i="34" s="1"/>
  <c r="C70" i="34"/>
  <c r="Q70" i="34" s="1"/>
  <c r="Q69" i="34"/>
  <c r="Q71" i="38"/>
  <c r="Q72" i="38"/>
  <c r="O71" i="38"/>
  <c r="O72" i="38"/>
  <c r="M71" i="38"/>
  <c r="M72" i="38"/>
  <c r="S72" i="38" s="1"/>
  <c r="I71" i="38"/>
  <c r="I72" i="38"/>
  <c r="G71" i="38"/>
  <c r="G72" i="38"/>
  <c r="E71" i="38"/>
  <c r="K71" i="38" s="1"/>
  <c r="E72" i="38"/>
  <c r="K72" i="38" s="1"/>
  <c r="S71" i="38"/>
  <c r="D71" i="38"/>
  <c r="D72" i="38"/>
  <c r="K70" i="39" l="1"/>
  <c r="J24" i="40"/>
  <c r="J26" i="40" s="1"/>
  <c r="F15" i="40"/>
  <c r="F16" i="40"/>
  <c r="L13" i="41"/>
  <c r="E20" i="41"/>
  <c r="H23" i="41"/>
  <c r="N24" i="40"/>
  <c r="N26" i="40" s="1"/>
  <c r="P24" i="40"/>
  <c r="P26" i="40" s="1"/>
  <c r="P13" i="40"/>
  <c r="R170" i="39"/>
  <c r="K88" i="39"/>
  <c r="L88" i="39" s="1"/>
  <c r="F12" i="40"/>
  <c r="K81" i="39"/>
  <c r="L81" i="39" s="1"/>
  <c r="K49" i="39"/>
  <c r="K51" i="39"/>
  <c r="F9" i="40"/>
  <c r="S13" i="42"/>
  <c r="J10" i="42"/>
  <c r="S7" i="42"/>
  <c r="K90" i="39"/>
  <c r="K95" i="39"/>
  <c r="L95" i="39" s="1"/>
  <c r="K97" i="39"/>
  <c r="L97" i="39" s="1"/>
  <c r="K109" i="39"/>
  <c r="K116" i="39"/>
  <c r="K128" i="39"/>
  <c r="K130" i="39"/>
  <c r="L130" i="39" s="1"/>
  <c r="N41" i="40"/>
  <c r="N48" i="40" s="1"/>
  <c r="P41" i="40"/>
  <c r="F41" i="40"/>
  <c r="F48" i="40" s="1"/>
  <c r="J36" i="40"/>
  <c r="J32" i="40"/>
  <c r="F32" i="40"/>
  <c r="H41" i="40"/>
  <c r="H48" i="40" s="1"/>
  <c r="R41" i="40"/>
  <c r="J41" i="40"/>
  <c r="J48" i="40" s="1"/>
  <c r="K132" i="39"/>
  <c r="L132" i="39" s="1"/>
  <c r="I21" i="39"/>
  <c r="D22" i="39"/>
  <c r="G22" i="39"/>
  <c r="M22" i="39"/>
  <c r="J12" i="40"/>
  <c r="K201" i="39"/>
  <c r="B36" i="39"/>
  <c r="C19" i="40"/>
  <c r="K24" i="41"/>
  <c r="L24" i="41" s="1"/>
  <c r="L90" i="39"/>
  <c r="K42" i="39"/>
  <c r="L42" i="39" s="1"/>
  <c r="K44" i="39"/>
  <c r="L44" i="39" s="1"/>
  <c r="H24" i="40"/>
  <c r="H26" i="40" s="1"/>
  <c r="R24" i="40"/>
  <c r="R26" i="40" s="1"/>
  <c r="F24" i="40"/>
  <c r="F26" i="40" s="1"/>
  <c r="R6" i="40"/>
  <c r="E8" i="41"/>
  <c r="K65" i="39"/>
  <c r="L65" i="39" s="1"/>
  <c r="K180" i="39"/>
  <c r="L180" i="39" s="1"/>
  <c r="K185" i="39"/>
  <c r="S36" i="41"/>
  <c r="L72" i="38"/>
  <c r="L90" i="41"/>
  <c r="N17" i="40"/>
  <c r="O70" i="34"/>
  <c r="P70" i="34" s="1"/>
  <c r="H8" i="40"/>
  <c r="P12" i="40"/>
  <c r="H12" i="40"/>
  <c r="P17" i="40"/>
  <c r="R17" i="40"/>
  <c r="R18" i="40"/>
  <c r="P18" i="40"/>
  <c r="J18" i="40"/>
  <c r="S30" i="41"/>
  <c r="T30" i="41" s="1"/>
  <c r="L109" i="39"/>
  <c r="L71" i="38"/>
  <c r="D70" i="34"/>
  <c r="L70" i="34"/>
  <c r="K52" i="39"/>
  <c r="L52" i="39" s="1"/>
  <c r="K64" i="39"/>
  <c r="L64" i="39" s="1"/>
  <c r="K96" i="39"/>
  <c r="L96" i="39" s="1"/>
  <c r="K108" i="39"/>
  <c r="K152" i="39"/>
  <c r="L152" i="39" s="1"/>
  <c r="K207" i="39"/>
  <c r="L207" i="39" s="1"/>
  <c r="J9" i="40"/>
  <c r="R9" i="40"/>
  <c r="J16" i="40"/>
  <c r="H16" i="40"/>
  <c r="N16" i="40"/>
  <c r="R10" i="40"/>
  <c r="S10" i="42"/>
  <c r="S9" i="42"/>
  <c r="O21" i="39"/>
  <c r="S14" i="41"/>
  <c r="P32" i="40"/>
  <c r="F12" i="41"/>
  <c r="J12" i="41"/>
  <c r="H12" i="41"/>
  <c r="N12" i="41"/>
  <c r="P12" i="41"/>
  <c r="F84" i="41"/>
  <c r="N58" i="41"/>
  <c r="F18" i="41"/>
  <c r="S11" i="41"/>
  <c r="C11" i="41"/>
  <c r="E33" i="41"/>
  <c r="E36" i="41"/>
  <c r="R30" i="41"/>
  <c r="R51" i="41"/>
  <c r="L25" i="41"/>
  <c r="L18" i="41"/>
  <c r="S29" i="41"/>
  <c r="T29" i="41" s="1"/>
  <c r="T15" i="41"/>
  <c r="L19" i="41"/>
  <c r="J69" i="34"/>
  <c r="K14" i="41"/>
  <c r="J147" i="41"/>
  <c r="K200" i="39"/>
  <c r="K202" i="39" s="1"/>
  <c r="K194" i="39"/>
  <c r="K189" i="39"/>
  <c r="L189" i="39" s="1"/>
  <c r="K187" i="39"/>
  <c r="L187" i="39" s="1"/>
  <c r="K179" i="39"/>
  <c r="L179" i="39" s="1"/>
  <c r="K164" i="39"/>
  <c r="K159" i="39"/>
  <c r="L159" i="39" s="1"/>
  <c r="K158" i="39"/>
  <c r="K157" i="39"/>
  <c r="K151" i="39"/>
  <c r="L151" i="39" s="1"/>
  <c r="K150" i="39"/>
  <c r="L150" i="39" s="1"/>
  <c r="K123" i="39"/>
  <c r="L123" i="39" s="1"/>
  <c r="K122" i="39"/>
  <c r="L122" i="39" s="1"/>
  <c r="K115" i="39"/>
  <c r="L115" i="39" s="1"/>
  <c r="K107" i="39"/>
  <c r="K102" i="39"/>
  <c r="L102" i="39" s="1"/>
  <c r="L103" i="39" s="1"/>
  <c r="L72" i="41"/>
  <c r="K82" i="39"/>
  <c r="K80" i="39"/>
  <c r="K79" i="39"/>
  <c r="L79" i="39" s="1"/>
  <c r="K74" i="39"/>
  <c r="L74" i="39" s="1"/>
  <c r="K73" i="39"/>
  <c r="L73" i="39" s="1"/>
  <c r="K72" i="39"/>
  <c r="L72" i="39" s="1"/>
  <c r="K71" i="39"/>
  <c r="K57" i="38"/>
  <c r="L57" i="38" s="1"/>
  <c r="K63" i="39"/>
  <c r="K62" i="39"/>
  <c r="L62" i="39" s="1"/>
  <c r="K57" i="39"/>
  <c r="K58" i="39" s="1"/>
  <c r="K43" i="39"/>
  <c r="L43" i="39" s="1"/>
  <c r="H6" i="40"/>
  <c r="K72" i="41"/>
  <c r="L82" i="39"/>
  <c r="D19" i="40"/>
  <c r="P8" i="40"/>
  <c r="R8" i="40"/>
  <c r="L24" i="40"/>
  <c r="L26" i="40" s="1"/>
  <c r="T24" i="40"/>
  <c r="T26" i="40" s="1"/>
  <c r="S26" i="40"/>
  <c r="T12" i="40"/>
  <c r="L12" i="40"/>
  <c r="K11" i="40"/>
  <c r="L11" i="40" s="1"/>
  <c r="T16" i="40"/>
  <c r="K10" i="40"/>
  <c r="L10" i="40" s="1"/>
  <c r="K6" i="40"/>
  <c r="K8" i="40"/>
  <c r="L8" i="40" s="1"/>
  <c r="T9" i="40"/>
  <c r="L9" i="40"/>
  <c r="L6" i="40"/>
  <c r="K41" i="39"/>
  <c r="L41" i="39" s="1"/>
  <c r="K58" i="41"/>
  <c r="L12" i="41"/>
  <c r="L55" i="41"/>
  <c r="L58" i="41" s="1"/>
  <c r="K33" i="41"/>
  <c r="K78" i="41"/>
  <c r="L76" i="41"/>
  <c r="L78" i="41" s="1"/>
  <c r="K45" i="41"/>
  <c r="L43" i="41"/>
  <c r="L45" i="41" s="1"/>
  <c r="K36" i="41"/>
  <c r="K20" i="41"/>
  <c r="K8" i="41"/>
  <c r="J141" i="41"/>
  <c r="H84" i="41"/>
  <c r="H58" i="41"/>
  <c r="K28" i="41"/>
  <c r="L28" i="41" s="1"/>
  <c r="R14" i="41"/>
  <c r="N14" i="41"/>
  <c r="K21" i="41"/>
  <c r="K13" i="41"/>
  <c r="L35" i="41"/>
  <c r="K27" i="41"/>
  <c r="L27" i="41" s="1"/>
  <c r="L32" i="41"/>
  <c r="K30" i="41"/>
  <c r="L30" i="41" s="1"/>
  <c r="K29" i="41"/>
  <c r="L29" i="41" s="1"/>
  <c r="K26" i="41"/>
  <c r="L26" i="41" s="1"/>
  <c r="K23" i="41"/>
  <c r="L23" i="41" s="1"/>
  <c r="K22" i="41"/>
  <c r="L22" i="41" s="1"/>
  <c r="L10" i="41"/>
  <c r="K147" i="41"/>
  <c r="L145" i="41"/>
  <c r="L147" i="41" s="1"/>
  <c r="K120" i="41"/>
  <c r="L119" i="41"/>
  <c r="L120" i="41" s="1"/>
  <c r="E17" i="41"/>
  <c r="K15" i="41"/>
  <c r="L15" i="41" s="1"/>
  <c r="K11" i="41"/>
  <c r="K141" i="41"/>
  <c r="L139" i="41"/>
  <c r="L141" i="41" s="1"/>
  <c r="K135" i="41"/>
  <c r="L134" i="41"/>
  <c r="L135" i="41" s="1"/>
  <c r="K130" i="41"/>
  <c r="L129" i="41"/>
  <c r="L130" i="41" s="1"/>
  <c r="K125" i="41"/>
  <c r="L124" i="41"/>
  <c r="L125" i="41" s="1"/>
  <c r="K115" i="41"/>
  <c r="L114" i="41"/>
  <c r="L115" i="41" s="1"/>
  <c r="K110" i="41"/>
  <c r="L109" i="41"/>
  <c r="L110" i="41" s="1"/>
  <c r="K105" i="41"/>
  <c r="L104" i="41"/>
  <c r="L105" i="41" s="1"/>
  <c r="K100" i="41"/>
  <c r="L99" i="41"/>
  <c r="L100" i="41" s="1"/>
  <c r="K95" i="41"/>
  <c r="L94" i="41"/>
  <c r="L95" i="41" s="1"/>
  <c r="K84" i="41"/>
  <c r="L82" i="41"/>
  <c r="L84" i="41" s="1"/>
  <c r="K51" i="41"/>
  <c r="L49" i="41"/>
  <c r="L51" i="41" s="1"/>
  <c r="L21" i="41"/>
  <c r="L14" i="41"/>
  <c r="L65" i="41"/>
  <c r="K65" i="41"/>
  <c r="L7" i="41"/>
  <c r="F6" i="40"/>
  <c r="F14" i="40"/>
  <c r="K14" i="40"/>
  <c r="L14" i="40" s="1"/>
  <c r="L16" i="40"/>
  <c r="K13" i="40"/>
  <c r="L13" i="40" s="1"/>
  <c r="K88" i="40"/>
  <c r="L87" i="40"/>
  <c r="L88" i="40" s="1"/>
  <c r="K83" i="40"/>
  <c r="L82" i="40"/>
  <c r="L83" i="40" s="1"/>
  <c r="K78" i="40"/>
  <c r="L77" i="40"/>
  <c r="L78" i="40" s="1"/>
  <c r="K73" i="40"/>
  <c r="L72" i="40"/>
  <c r="L73" i="40" s="1"/>
  <c r="K68" i="40"/>
  <c r="L67" i="40"/>
  <c r="L68" i="40" s="1"/>
  <c r="K63" i="40"/>
  <c r="L62" i="40"/>
  <c r="L63" i="40" s="1"/>
  <c r="K58" i="40"/>
  <c r="L57" i="40"/>
  <c r="L58" i="40" s="1"/>
  <c r="K53" i="40"/>
  <c r="L52" i="40"/>
  <c r="L53" i="40" s="1"/>
  <c r="K48" i="40"/>
  <c r="L41" i="40"/>
  <c r="L48" i="40" s="1"/>
  <c r="K37" i="40"/>
  <c r="L36" i="40"/>
  <c r="L37" i="40" s="1"/>
  <c r="K32" i="40"/>
  <c r="L30" i="40"/>
  <c r="L32" i="40" s="1"/>
  <c r="K17" i="40"/>
  <c r="L17" i="40" s="1"/>
  <c r="K18" i="40"/>
  <c r="L18" i="40" s="1"/>
  <c r="L201" i="39"/>
  <c r="H81" i="39"/>
  <c r="L71" i="39"/>
  <c r="L108" i="39"/>
  <c r="H80" i="39"/>
  <c r="L80" i="39"/>
  <c r="L51" i="39"/>
  <c r="L158" i="39"/>
  <c r="L57" i="39"/>
  <c r="L58" i="39" s="1"/>
  <c r="E11" i="39"/>
  <c r="K11" i="39" s="1"/>
  <c r="L11" i="39" s="1"/>
  <c r="K89" i="39"/>
  <c r="L89" i="39" s="1"/>
  <c r="E13" i="39"/>
  <c r="K13" i="39" s="1"/>
  <c r="K133" i="39"/>
  <c r="L133" i="39" s="1"/>
  <c r="E14" i="39"/>
  <c r="K14" i="39" s="1"/>
  <c r="K138" i="39"/>
  <c r="E16" i="39"/>
  <c r="K16" i="39" s="1"/>
  <c r="L16" i="39" s="1"/>
  <c r="K140" i="39"/>
  <c r="L140" i="39" s="1"/>
  <c r="E17" i="39"/>
  <c r="K17" i="39" s="1"/>
  <c r="K145" i="39"/>
  <c r="K165" i="39"/>
  <c r="E26" i="39"/>
  <c r="K169" i="39"/>
  <c r="E28" i="39"/>
  <c r="K28" i="39" s="1"/>
  <c r="L28" i="39" s="1"/>
  <c r="K171" i="39"/>
  <c r="L171" i="39" s="1"/>
  <c r="E30" i="39"/>
  <c r="K30" i="39" s="1"/>
  <c r="L30" i="39" s="1"/>
  <c r="K173" i="39"/>
  <c r="L173" i="39" s="1"/>
  <c r="E32" i="39"/>
  <c r="K32" i="39" s="1"/>
  <c r="L32" i="39" s="1"/>
  <c r="K175" i="39"/>
  <c r="L175" i="39" s="1"/>
  <c r="E34" i="39"/>
  <c r="K34" i="39" s="1"/>
  <c r="L34" i="39" s="1"/>
  <c r="K177" i="39"/>
  <c r="L177" i="39" s="1"/>
  <c r="K50" i="39"/>
  <c r="L50" i="39" s="1"/>
  <c r="K87" i="39"/>
  <c r="K129" i="39"/>
  <c r="L129" i="39" s="1"/>
  <c r="K131" i="39"/>
  <c r="L131" i="39" s="1"/>
  <c r="K186" i="39"/>
  <c r="L186" i="39" s="1"/>
  <c r="K188" i="39"/>
  <c r="L188" i="39" s="1"/>
  <c r="K195" i="39"/>
  <c r="L195" i="39" s="1"/>
  <c r="E6" i="39"/>
  <c r="K6" i="39" s="1"/>
  <c r="L6" i="39" s="1"/>
  <c r="K40" i="39"/>
  <c r="L49" i="39"/>
  <c r="K103" i="39"/>
  <c r="L128" i="39"/>
  <c r="E15" i="39"/>
  <c r="K15" i="39" s="1"/>
  <c r="K139" i="39"/>
  <c r="L139" i="39" s="1"/>
  <c r="E27" i="39"/>
  <c r="K27" i="39" s="1"/>
  <c r="K170" i="39"/>
  <c r="L170" i="39" s="1"/>
  <c r="E29" i="39"/>
  <c r="K29" i="39" s="1"/>
  <c r="K172" i="39"/>
  <c r="L172" i="39" s="1"/>
  <c r="E31" i="39"/>
  <c r="K31" i="39" s="1"/>
  <c r="K174" i="39"/>
  <c r="L174" i="39" s="1"/>
  <c r="E33" i="39"/>
  <c r="K33" i="39" s="1"/>
  <c r="K176" i="39"/>
  <c r="L176" i="39" s="1"/>
  <c r="E35" i="39"/>
  <c r="K35" i="39" s="1"/>
  <c r="K178" i="39"/>
  <c r="L178" i="39" s="1"/>
  <c r="L185" i="39"/>
  <c r="L63" i="39"/>
  <c r="K114" i="39"/>
  <c r="L116" i="39"/>
  <c r="K121" i="39"/>
  <c r="K206" i="39"/>
  <c r="S17" i="42"/>
  <c r="J9" i="42"/>
  <c r="J13" i="42"/>
  <c r="J7" i="42"/>
  <c r="R235" i="43"/>
  <c r="R35" i="43" s="1"/>
  <c r="Q35" i="43"/>
  <c r="S25" i="41"/>
  <c r="T25" i="41" s="1"/>
  <c r="S10" i="40"/>
  <c r="T10" i="40" s="1"/>
  <c r="J30" i="41"/>
  <c r="F30" i="41"/>
  <c r="H18" i="40"/>
  <c r="H15" i="41"/>
  <c r="H17" i="41" s="1"/>
  <c r="R15" i="41"/>
  <c r="R17" i="41" s="1"/>
  <c r="J15" i="41"/>
  <c r="J17" i="41" s="1"/>
  <c r="E21" i="39"/>
  <c r="I19" i="40"/>
  <c r="S21" i="41"/>
  <c r="O19" i="40"/>
  <c r="Q22" i="39"/>
  <c r="Q36" i="39"/>
  <c r="J58" i="41"/>
  <c r="C20" i="41"/>
  <c r="F19" i="41"/>
  <c r="H14" i="41"/>
  <c r="N30" i="41"/>
  <c r="N15" i="41"/>
  <c r="P15" i="41"/>
  <c r="D17" i="41"/>
  <c r="P30" i="41"/>
  <c r="H30" i="41"/>
  <c r="C17" i="41"/>
  <c r="N84" i="41"/>
  <c r="N65" i="41"/>
  <c r="S13" i="41"/>
  <c r="R58" i="41"/>
  <c r="D9" i="41"/>
  <c r="D11" i="41" s="1"/>
  <c r="S20" i="41"/>
  <c r="J29" i="41"/>
  <c r="P24" i="41"/>
  <c r="T35" i="41"/>
  <c r="P14" i="41"/>
  <c r="J14" i="41"/>
  <c r="S23" i="41"/>
  <c r="T23" i="41" s="1"/>
  <c r="D34" i="41"/>
  <c r="N34" i="41" s="1"/>
  <c r="S33" i="41"/>
  <c r="D31" i="41"/>
  <c r="D33" i="41" s="1"/>
  <c r="C33" i="41"/>
  <c r="D20" i="41"/>
  <c r="D6" i="41"/>
  <c r="N6" i="41" s="1"/>
  <c r="N8" i="41" s="1"/>
  <c r="C8" i="41"/>
  <c r="F35" i="41"/>
  <c r="P35" i="41"/>
  <c r="T28" i="41"/>
  <c r="N21" i="41"/>
  <c r="J21" i="41"/>
  <c r="H10" i="41"/>
  <c r="J7" i="41"/>
  <c r="N10" i="41"/>
  <c r="J10" i="41"/>
  <c r="H7" i="41"/>
  <c r="F10" i="41"/>
  <c r="T7" i="41"/>
  <c r="T26" i="41"/>
  <c r="S22" i="41"/>
  <c r="T22" i="41" s="1"/>
  <c r="S27" i="41"/>
  <c r="T27" i="41" s="1"/>
  <c r="T19" i="41"/>
  <c r="R10" i="41"/>
  <c r="P7" i="41"/>
  <c r="T10" i="41"/>
  <c r="F7" i="41"/>
  <c r="R7" i="41"/>
  <c r="P141" i="41"/>
  <c r="P58" i="41"/>
  <c r="F25" i="41"/>
  <c r="S24" i="41"/>
  <c r="T24" i="41" s="1"/>
  <c r="H21" i="41"/>
  <c r="P21" i="41"/>
  <c r="T62" i="41"/>
  <c r="T65" i="41" s="1"/>
  <c r="T13" i="41"/>
  <c r="T55" i="41"/>
  <c r="T58" i="41" s="1"/>
  <c r="T12" i="41"/>
  <c r="R13" i="41"/>
  <c r="P13" i="41"/>
  <c r="F13" i="41"/>
  <c r="N13" i="41"/>
  <c r="J13" i="41"/>
  <c r="H13" i="41"/>
  <c r="R35" i="41"/>
  <c r="R29" i="41"/>
  <c r="R25" i="41"/>
  <c r="R21" i="41"/>
  <c r="P32" i="41"/>
  <c r="P27" i="41"/>
  <c r="P23" i="41"/>
  <c r="P18" i="41"/>
  <c r="P20" i="41" s="1"/>
  <c r="N28" i="41"/>
  <c r="N24" i="41"/>
  <c r="N19" i="41"/>
  <c r="J28" i="41"/>
  <c r="J24" i="41"/>
  <c r="J19" i="41"/>
  <c r="H28" i="41"/>
  <c r="H24" i="41"/>
  <c r="H19" i="41"/>
  <c r="R28" i="41"/>
  <c r="R24" i="41"/>
  <c r="R19" i="41"/>
  <c r="N35" i="41"/>
  <c r="N29" i="41"/>
  <c r="N25" i="41"/>
  <c r="J32" i="41"/>
  <c r="J27" i="41"/>
  <c r="J23" i="41"/>
  <c r="J18" i="41"/>
  <c r="H35" i="41"/>
  <c r="H29" i="41"/>
  <c r="H25" i="41"/>
  <c r="T69" i="41"/>
  <c r="T72" i="41" s="1"/>
  <c r="T14" i="41"/>
  <c r="J9" i="41"/>
  <c r="J6" i="41"/>
  <c r="J8" i="41" s="1"/>
  <c r="R32" i="41"/>
  <c r="R27" i="41"/>
  <c r="R23" i="41"/>
  <c r="R18" i="41"/>
  <c r="R20" i="41" s="1"/>
  <c r="P29" i="41"/>
  <c r="P25" i="41"/>
  <c r="N26" i="41"/>
  <c r="N22" i="41"/>
  <c r="N17" i="41"/>
  <c r="J26" i="41"/>
  <c r="J22" i="41"/>
  <c r="H26" i="41"/>
  <c r="H22" i="41"/>
  <c r="R31" i="41"/>
  <c r="R26" i="41"/>
  <c r="R22" i="41"/>
  <c r="P26" i="41"/>
  <c r="P22" i="41"/>
  <c r="N32" i="41"/>
  <c r="N27" i="41"/>
  <c r="N23" i="41"/>
  <c r="N18" i="41"/>
  <c r="J25" i="41"/>
  <c r="H27" i="41"/>
  <c r="H18" i="41"/>
  <c r="T32" i="41"/>
  <c r="F32" i="41"/>
  <c r="F23" i="41"/>
  <c r="F28" i="41"/>
  <c r="F24" i="41"/>
  <c r="F29" i="41"/>
  <c r="P147" i="41"/>
  <c r="F141" i="41"/>
  <c r="F147" i="41"/>
  <c r="R65" i="41"/>
  <c r="H65" i="41"/>
  <c r="F58" i="41"/>
  <c r="J84" i="41"/>
  <c r="T18" i="41"/>
  <c r="T9" i="41"/>
  <c r="G37" i="41"/>
  <c r="O37" i="41"/>
  <c r="Q37" i="41"/>
  <c r="M37" i="41"/>
  <c r="S6" i="41"/>
  <c r="S8" i="41" s="1"/>
  <c r="F17" i="41"/>
  <c r="I37" i="41"/>
  <c r="R147" i="41"/>
  <c r="S135" i="41"/>
  <c r="T135" i="41"/>
  <c r="S120" i="41"/>
  <c r="T120" i="41"/>
  <c r="S105" i="41"/>
  <c r="T105" i="41"/>
  <c r="S84" i="41"/>
  <c r="T84" i="41"/>
  <c r="S72" i="41"/>
  <c r="P125" i="41"/>
  <c r="J125" i="41"/>
  <c r="F125" i="41"/>
  <c r="P135" i="41"/>
  <c r="J135" i="41"/>
  <c r="P130" i="41"/>
  <c r="J130" i="41"/>
  <c r="F130" i="41"/>
  <c r="N120" i="41"/>
  <c r="H120" i="41"/>
  <c r="N110" i="41"/>
  <c r="H110" i="41"/>
  <c r="R115" i="41"/>
  <c r="N115" i="41"/>
  <c r="H115" i="41"/>
  <c r="N105" i="41"/>
  <c r="H105" i="41"/>
  <c r="N100" i="41"/>
  <c r="H100" i="41"/>
  <c r="P95" i="41"/>
  <c r="J95" i="41"/>
  <c r="F95" i="41"/>
  <c r="N78" i="41"/>
  <c r="H78" i="41"/>
  <c r="S130" i="41"/>
  <c r="J90" i="41"/>
  <c r="P72" i="41"/>
  <c r="F72" i="41"/>
  <c r="T95" i="41"/>
  <c r="N90" i="41"/>
  <c r="R72" i="41"/>
  <c r="H72" i="41"/>
  <c r="N51" i="41"/>
  <c r="H51" i="41"/>
  <c r="P45" i="41"/>
  <c r="J45" i="41"/>
  <c r="F45" i="41"/>
  <c r="S100" i="41"/>
  <c r="S51" i="41"/>
  <c r="S45" i="41"/>
  <c r="S147" i="41"/>
  <c r="T147" i="41"/>
  <c r="S141" i="41"/>
  <c r="T141" i="41"/>
  <c r="T125" i="41"/>
  <c r="S125" i="41"/>
  <c r="S115" i="41"/>
  <c r="T115" i="41"/>
  <c r="S78" i="41"/>
  <c r="T78" i="41"/>
  <c r="T110" i="41"/>
  <c r="S110" i="41"/>
  <c r="T88" i="41"/>
  <c r="T90" i="41" s="1"/>
  <c r="S90" i="41"/>
  <c r="S65" i="41"/>
  <c r="S58" i="41"/>
  <c r="N147" i="41"/>
  <c r="H147" i="41"/>
  <c r="N141" i="41"/>
  <c r="H141" i="41"/>
  <c r="N125" i="41"/>
  <c r="H125" i="41"/>
  <c r="R135" i="41"/>
  <c r="N135" i="41"/>
  <c r="H135" i="41"/>
  <c r="R130" i="41"/>
  <c r="N130" i="41"/>
  <c r="H130" i="41"/>
  <c r="P120" i="41"/>
  <c r="J120" i="41"/>
  <c r="F120" i="41"/>
  <c r="F135" i="41"/>
  <c r="P110" i="41"/>
  <c r="J110" i="41"/>
  <c r="F110" i="41"/>
  <c r="P115" i="41"/>
  <c r="J115" i="41"/>
  <c r="P105" i="41"/>
  <c r="J105" i="41"/>
  <c r="F105" i="41"/>
  <c r="P100" i="41"/>
  <c r="J100" i="41"/>
  <c r="F100" i="41"/>
  <c r="N95" i="41"/>
  <c r="H95" i="41"/>
  <c r="P78" i="41"/>
  <c r="J78" i="41"/>
  <c r="F78" i="41"/>
  <c r="T130" i="41"/>
  <c r="P90" i="41"/>
  <c r="F90" i="41"/>
  <c r="J72" i="41"/>
  <c r="P65" i="41"/>
  <c r="J65" i="41"/>
  <c r="F65" i="41"/>
  <c r="S95" i="41"/>
  <c r="F115" i="41"/>
  <c r="R90" i="41"/>
  <c r="H90" i="41"/>
  <c r="N72" i="41"/>
  <c r="P51" i="41"/>
  <c r="J51" i="41"/>
  <c r="F51" i="41"/>
  <c r="R45" i="41"/>
  <c r="N45" i="41"/>
  <c r="H45" i="41"/>
  <c r="T100" i="41"/>
  <c r="T51" i="41"/>
  <c r="T45" i="41"/>
  <c r="S14" i="40"/>
  <c r="T14" i="40" s="1"/>
  <c r="F18" i="40"/>
  <c r="F8" i="40"/>
  <c r="R16" i="40"/>
  <c r="R12" i="40"/>
  <c r="G19" i="40"/>
  <c r="S6" i="40"/>
  <c r="T6" i="40" s="1"/>
  <c r="N18" i="40"/>
  <c r="S18" i="40"/>
  <c r="T18" i="40" s="1"/>
  <c r="S11" i="40"/>
  <c r="T11" i="40" s="1"/>
  <c r="F10" i="40"/>
  <c r="Q19" i="40"/>
  <c r="N12" i="40"/>
  <c r="N10" i="40"/>
  <c r="E19" i="40"/>
  <c r="M19" i="40"/>
  <c r="P36" i="40"/>
  <c r="P37" i="40" s="1"/>
  <c r="H32" i="40"/>
  <c r="T36" i="40"/>
  <c r="T37" i="40" s="1"/>
  <c r="N67" i="40"/>
  <c r="N68" i="40" s="1"/>
  <c r="T32" i="40"/>
  <c r="S32" i="40"/>
  <c r="N87" i="40"/>
  <c r="N88" i="40" s="1"/>
  <c r="R67" i="40"/>
  <c r="R68" i="40" s="1"/>
  <c r="H67" i="40"/>
  <c r="H68" i="40" s="1"/>
  <c r="R36" i="40"/>
  <c r="R37" i="40" s="1"/>
  <c r="N36" i="40"/>
  <c r="N37" i="40" s="1"/>
  <c r="H36" i="40"/>
  <c r="H37" i="40" s="1"/>
  <c r="D37" i="40"/>
  <c r="N62" i="40"/>
  <c r="N63" i="40" s="1"/>
  <c r="R87" i="40"/>
  <c r="R88" i="40" s="1"/>
  <c r="H87" i="40"/>
  <c r="H88" i="40" s="1"/>
  <c r="R62" i="40"/>
  <c r="R63" i="40" s="1"/>
  <c r="H62" i="40"/>
  <c r="H63" i="40" s="1"/>
  <c r="F58" i="40"/>
  <c r="P58" i="40"/>
  <c r="R48" i="40"/>
  <c r="P62" i="40"/>
  <c r="P63" i="40" s="1"/>
  <c r="J62" i="40"/>
  <c r="J63" i="40" s="1"/>
  <c r="F62" i="40"/>
  <c r="F63" i="40" s="1"/>
  <c r="J58" i="40"/>
  <c r="S83" i="40"/>
  <c r="T82" i="40"/>
  <c r="T83" i="40" s="1"/>
  <c r="T77" i="40"/>
  <c r="T78" i="40" s="1"/>
  <c r="S78" i="40"/>
  <c r="T57" i="40"/>
  <c r="T58" i="40" s="1"/>
  <c r="S58" i="40"/>
  <c r="T41" i="40"/>
  <c r="T48" i="40" s="1"/>
  <c r="S48" i="40"/>
  <c r="P87" i="40"/>
  <c r="P88" i="40" s="1"/>
  <c r="J87" i="40"/>
  <c r="J88" i="40" s="1"/>
  <c r="F87" i="40"/>
  <c r="F88" i="40" s="1"/>
  <c r="J78" i="40"/>
  <c r="P67" i="40"/>
  <c r="P68" i="40" s="1"/>
  <c r="J67" i="40"/>
  <c r="J68" i="40" s="1"/>
  <c r="F67" i="40"/>
  <c r="F68" i="40" s="1"/>
  <c r="R73" i="40"/>
  <c r="N73" i="40"/>
  <c r="H73" i="40"/>
  <c r="P83" i="40"/>
  <c r="J83" i="40"/>
  <c r="F83" i="40"/>
  <c r="N78" i="40"/>
  <c r="N53" i="40"/>
  <c r="H53" i="40"/>
  <c r="N58" i="40"/>
  <c r="T62" i="40"/>
  <c r="T63" i="40" s="1"/>
  <c r="S88" i="40"/>
  <c r="T87" i="40"/>
  <c r="T88" i="40" s="1"/>
  <c r="S53" i="40"/>
  <c r="T52" i="40"/>
  <c r="T53" i="40" s="1"/>
  <c r="S73" i="40"/>
  <c r="T72" i="40"/>
  <c r="T73" i="40" s="1"/>
  <c r="S68" i="40"/>
  <c r="T67" i="40"/>
  <c r="T68" i="40" s="1"/>
  <c r="P78" i="40"/>
  <c r="F78" i="40"/>
  <c r="R83" i="40"/>
  <c r="N83" i="40"/>
  <c r="H83" i="40"/>
  <c r="R78" i="40"/>
  <c r="H78" i="40"/>
  <c r="P53" i="40"/>
  <c r="J53" i="40"/>
  <c r="F53" i="40"/>
  <c r="P72" i="40"/>
  <c r="P73" i="40" s="1"/>
  <c r="J72" i="40"/>
  <c r="J73" i="40" s="1"/>
  <c r="F72" i="40"/>
  <c r="F73" i="40" s="1"/>
  <c r="R58" i="40"/>
  <c r="H58" i="40"/>
  <c r="S63" i="40"/>
  <c r="P48" i="40"/>
  <c r="J37" i="40"/>
  <c r="F37" i="40"/>
  <c r="S37" i="40"/>
  <c r="E7" i="39"/>
  <c r="O7" i="39"/>
  <c r="D8" i="39"/>
  <c r="G8" i="39"/>
  <c r="M8" i="39"/>
  <c r="N8" i="39" s="1"/>
  <c r="Q8" i="39"/>
  <c r="E9" i="39"/>
  <c r="I9" i="39"/>
  <c r="O9" i="39"/>
  <c r="D10" i="39"/>
  <c r="G10" i="39"/>
  <c r="M10" i="39"/>
  <c r="N10" i="39" s="1"/>
  <c r="Q10" i="39"/>
  <c r="I36" i="39"/>
  <c r="O36" i="39"/>
  <c r="C9" i="39"/>
  <c r="E22" i="39"/>
  <c r="G53" i="39"/>
  <c r="G83" i="39"/>
  <c r="Q83" i="39"/>
  <c r="I22" i="39"/>
  <c r="I23" i="39" s="1"/>
  <c r="I7" i="39"/>
  <c r="H28" i="39"/>
  <c r="R28" i="39"/>
  <c r="H30" i="39"/>
  <c r="R30" i="39"/>
  <c r="H32" i="39"/>
  <c r="R32" i="39"/>
  <c r="H34" i="39"/>
  <c r="R34" i="39"/>
  <c r="O22" i="39"/>
  <c r="O23" i="39" s="1"/>
  <c r="J28" i="39"/>
  <c r="P28" i="39"/>
  <c r="J30" i="39"/>
  <c r="P30" i="39"/>
  <c r="J32" i="39"/>
  <c r="P32" i="39"/>
  <c r="J34" i="39"/>
  <c r="P34" i="39"/>
  <c r="C196" i="39"/>
  <c r="N28" i="39"/>
  <c r="S28" i="39"/>
  <c r="T28" i="39" s="1"/>
  <c r="S30" i="39"/>
  <c r="T30" i="39" s="1"/>
  <c r="N30" i="39"/>
  <c r="N32" i="39"/>
  <c r="S32" i="39"/>
  <c r="T32" i="39" s="1"/>
  <c r="S34" i="39"/>
  <c r="T34" i="39" s="1"/>
  <c r="N34" i="39"/>
  <c r="H22" i="39"/>
  <c r="N22" i="39"/>
  <c r="R22" i="39"/>
  <c r="S27" i="39"/>
  <c r="F28" i="39"/>
  <c r="S29" i="39"/>
  <c r="F30" i="39"/>
  <c r="S31" i="39"/>
  <c r="F32" i="39"/>
  <c r="S33" i="39"/>
  <c r="F34" i="39"/>
  <c r="S35" i="39"/>
  <c r="C22" i="39"/>
  <c r="C27" i="39"/>
  <c r="C29" i="39"/>
  <c r="C31" i="39"/>
  <c r="C33" i="39"/>
  <c r="C35" i="39"/>
  <c r="G7" i="39"/>
  <c r="M7" i="39"/>
  <c r="Q7" i="39"/>
  <c r="E8" i="39"/>
  <c r="I8" i="39"/>
  <c r="O8" i="39"/>
  <c r="G9" i="39"/>
  <c r="M9" i="39"/>
  <c r="Q9" i="39"/>
  <c r="E10" i="39"/>
  <c r="I10" i="39"/>
  <c r="J10" i="39" s="1"/>
  <c r="O10" i="39"/>
  <c r="F133" i="39"/>
  <c r="C160" i="39"/>
  <c r="G160" i="39"/>
  <c r="M160" i="39"/>
  <c r="Q160" i="39"/>
  <c r="G181" i="39"/>
  <c r="M181" i="39"/>
  <c r="D194" i="39"/>
  <c r="G196" i="39"/>
  <c r="S194" i="39"/>
  <c r="Q196" i="39"/>
  <c r="I202" i="39"/>
  <c r="O202" i="39"/>
  <c r="C208" i="39"/>
  <c r="G208" i="39"/>
  <c r="S206" i="39"/>
  <c r="Q208" i="39"/>
  <c r="C21" i="39"/>
  <c r="G21" i="39"/>
  <c r="G23" i="39" s="1"/>
  <c r="M21" i="39"/>
  <c r="M23" i="39" s="1"/>
  <c r="Q21" i="39"/>
  <c r="Q23" i="39" s="1"/>
  <c r="D27" i="39"/>
  <c r="P27" i="39" s="1"/>
  <c r="C28" i="39"/>
  <c r="D29" i="39"/>
  <c r="R29" i="39" s="1"/>
  <c r="C30" i="39"/>
  <c r="D31" i="39"/>
  <c r="P31" i="39" s="1"/>
  <c r="C32" i="39"/>
  <c r="D33" i="39"/>
  <c r="R33" i="39" s="1"/>
  <c r="C34" i="39"/>
  <c r="D35" i="39"/>
  <c r="P35" i="39" s="1"/>
  <c r="G26" i="39"/>
  <c r="G36" i="39" s="1"/>
  <c r="M26" i="39"/>
  <c r="S22" i="39"/>
  <c r="T22" i="39" s="1"/>
  <c r="S17" i="39"/>
  <c r="S12" i="39"/>
  <c r="S14" i="39"/>
  <c r="N16" i="39"/>
  <c r="S16" i="39"/>
  <c r="T16" i="39" s="1"/>
  <c r="N11" i="39"/>
  <c r="S11" i="39"/>
  <c r="S13" i="39"/>
  <c r="H16" i="39"/>
  <c r="R16" i="39"/>
  <c r="F11" i="39"/>
  <c r="S15" i="39"/>
  <c r="H11" i="39"/>
  <c r="C7" i="39"/>
  <c r="C11" i="39"/>
  <c r="D12" i="39"/>
  <c r="R12" i="39" s="1"/>
  <c r="C13" i="39"/>
  <c r="C15" i="39"/>
  <c r="C6" i="39"/>
  <c r="C8" i="39"/>
  <c r="C10" i="39"/>
  <c r="C12" i="39"/>
  <c r="E12" i="39"/>
  <c r="K12" i="39" s="1"/>
  <c r="D13" i="39"/>
  <c r="D15" i="39"/>
  <c r="F15" i="39" s="1"/>
  <c r="C16" i="39"/>
  <c r="R11" i="39"/>
  <c r="P16" i="39"/>
  <c r="J16" i="39"/>
  <c r="P13" i="39"/>
  <c r="P11" i="39"/>
  <c r="J11" i="39"/>
  <c r="H6" i="39"/>
  <c r="N6" i="39"/>
  <c r="R6" i="39"/>
  <c r="J6" i="39"/>
  <c r="P6" i="39"/>
  <c r="S6" i="39"/>
  <c r="S159" i="39"/>
  <c r="T159" i="39" s="1"/>
  <c r="S133" i="39"/>
  <c r="T133" i="39" s="1"/>
  <c r="C141" i="39"/>
  <c r="G141" i="39"/>
  <c r="Q141" i="39"/>
  <c r="S140" i="39"/>
  <c r="T140" i="39" s="1"/>
  <c r="E146" i="39"/>
  <c r="I146" i="39"/>
  <c r="O146" i="39"/>
  <c r="C153" i="39"/>
  <c r="G153" i="39"/>
  <c r="Q153" i="39"/>
  <c r="S150" i="39"/>
  <c r="T150" i="39" s="1"/>
  <c r="F123" i="39"/>
  <c r="F207" i="39"/>
  <c r="F79" i="39"/>
  <c r="J79" i="39"/>
  <c r="M83" i="39"/>
  <c r="S82" i="39"/>
  <c r="T82" i="39" s="1"/>
  <c r="E103" i="39"/>
  <c r="I103" i="39"/>
  <c r="O103" i="39"/>
  <c r="F102" i="39"/>
  <c r="J102" i="39"/>
  <c r="P102" i="39"/>
  <c r="S109" i="39"/>
  <c r="T109" i="39" s="1"/>
  <c r="S123" i="39"/>
  <c r="T123" i="39" s="1"/>
  <c r="E134" i="39"/>
  <c r="I134" i="39"/>
  <c r="O134" i="39"/>
  <c r="J207" i="39"/>
  <c r="E45" i="39"/>
  <c r="O45" i="39"/>
  <c r="C66" i="39"/>
  <c r="C75" i="39"/>
  <c r="G75" i="39"/>
  <c r="M75" i="39"/>
  <c r="S74" i="39"/>
  <c r="C83" i="39"/>
  <c r="I45" i="39"/>
  <c r="P41" i="39"/>
  <c r="E181" i="39"/>
  <c r="I181" i="39"/>
  <c r="O181" i="39"/>
  <c r="I208" i="39"/>
  <c r="O208" i="39"/>
  <c r="G45" i="39"/>
  <c r="S40" i="39"/>
  <c r="T40" i="39" s="1"/>
  <c r="Q45" i="39"/>
  <c r="S41" i="39"/>
  <c r="Q53" i="39"/>
  <c r="I141" i="39"/>
  <c r="O141" i="39"/>
  <c r="I153" i="39"/>
  <c r="O153" i="39"/>
  <c r="P207" i="39"/>
  <c r="E165" i="39"/>
  <c r="I165" i="39"/>
  <c r="O165" i="39"/>
  <c r="S172" i="39"/>
  <c r="T172" i="39" s="1"/>
  <c r="I196" i="39"/>
  <c r="O196" i="39"/>
  <c r="C202" i="39"/>
  <c r="G202" i="39"/>
  <c r="S129" i="39"/>
  <c r="T129" i="39" s="1"/>
  <c r="F173" i="39"/>
  <c r="J49" i="39"/>
  <c r="P49" i="39"/>
  <c r="S50" i="39"/>
  <c r="T50" i="39" s="1"/>
  <c r="F51" i="39"/>
  <c r="J51" i="39"/>
  <c r="P51" i="39"/>
  <c r="S52" i="39"/>
  <c r="T52" i="39" s="1"/>
  <c r="G66" i="39"/>
  <c r="Q66" i="39"/>
  <c r="F62" i="39"/>
  <c r="F63" i="39"/>
  <c r="F65" i="39"/>
  <c r="S65" i="39"/>
  <c r="T65" i="39" s="1"/>
  <c r="J71" i="39"/>
  <c r="E117" i="39"/>
  <c r="I117" i="39"/>
  <c r="O117" i="39"/>
  <c r="C146" i="39"/>
  <c r="G146" i="39"/>
  <c r="M146" i="39"/>
  <c r="Q146" i="39"/>
  <c r="E160" i="39"/>
  <c r="I160" i="39"/>
  <c r="O160" i="39"/>
  <c r="S176" i="39"/>
  <c r="T176" i="39" s="1"/>
  <c r="F177" i="39"/>
  <c r="J177" i="39"/>
  <c r="F180" i="39"/>
  <c r="S200" i="39"/>
  <c r="Q202" i="39"/>
  <c r="J62" i="39"/>
  <c r="P62" i="39"/>
  <c r="Q75" i="39"/>
  <c r="J72" i="39"/>
  <c r="P72" i="39"/>
  <c r="S87" i="39"/>
  <c r="F88" i="39"/>
  <c r="J88" i="39"/>
  <c r="P88" i="39"/>
  <c r="F89" i="39"/>
  <c r="F130" i="39"/>
  <c r="J130" i="39"/>
  <c r="P130" i="39"/>
  <c r="J173" i="39"/>
  <c r="S188" i="39"/>
  <c r="T188" i="39" s="1"/>
  <c r="F195" i="39"/>
  <c r="C53" i="39"/>
  <c r="M53" i="39"/>
  <c r="P79" i="39"/>
  <c r="G98" i="39"/>
  <c r="Q98" i="39"/>
  <c r="F95" i="39"/>
  <c r="J95" i="39"/>
  <c r="P95" i="39"/>
  <c r="C103" i="39"/>
  <c r="E110" i="39"/>
  <c r="I110" i="39"/>
  <c r="O110" i="39"/>
  <c r="C117" i="39"/>
  <c r="G117" i="39"/>
  <c r="M117" i="39"/>
  <c r="Q117" i="39"/>
  <c r="S114" i="39"/>
  <c r="T114" i="39" s="1"/>
  <c r="F115" i="39"/>
  <c r="J115" i="39"/>
  <c r="P115" i="39"/>
  <c r="C134" i="39"/>
  <c r="C165" i="39"/>
  <c r="P177" i="39"/>
  <c r="S180" i="39"/>
  <c r="T180" i="39" s="1"/>
  <c r="F201" i="39"/>
  <c r="C45" i="39"/>
  <c r="M45" i="39"/>
  <c r="S42" i="39"/>
  <c r="T42" i="39" s="1"/>
  <c r="N43" i="39"/>
  <c r="R43" i="39"/>
  <c r="H44" i="39"/>
  <c r="S44" i="39"/>
  <c r="T44" i="39" s="1"/>
  <c r="R44" i="39"/>
  <c r="E53" i="39"/>
  <c r="I53" i="39"/>
  <c r="O53" i="39"/>
  <c r="S49" i="39"/>
  <c r="T49" i="39" s="1"/>
  <c r="I66" i="39"/>
  <c r="O66" i="39"/>
  <c r="H63" i="39"/>
  <c r="S63" i="39"/>
  <c r="T63" i="39" s="1"/>
  <c r="R63" i="39"/>
  <c r="J65" i="39"/>
  <c r="P65" i="39"/>
  <c r="I75" i="39"/>
  <c r="O75" i="39"/>
  <c r="P71" i="39"/>
  <c r="S72" i="39"/>
  <c r="T72" i="39" s="1"/>
  <c r="H73" i="39"/>
  <c r="N73" i="39"/>
  <c r="R73" i="39"/>
  <c r="E83" i="39"/>
  <c r="I83" i="39"/>
  <c r="O83" i="39"/>
  <c r="S80" i="39"/>
  <c r="T80" i="39" s="1"/>
  <c r="R80" i="39"/>
  <c r="N81" i="39"/>
  <c r="R81" i="39"/>
  <c r="D91" i="39"/>
  <c r="H89" i="39"/>
  <c r="S89" i="39"/>
  <c r="T89" i="39" s="1"/>
  <c r="R89" i="39"/>
  <c r="C98" i="39"/>
  <c r="I98" i="39"/>
  <c r="O98" i="39"/>
  <c r="S96" i="39"/>
  <c r="T96" i="39" s="1"/>
  <c r="R96" i="39"/>
  <c r="G103" i="39"/>
  <c r="M103" i="39"/>
  <c r="Q103" i="39"/>
  <c r="C110" i="39"/>
  <c r="G110" i="39"/>
  <c r="M110" i="39"/>
  <c r="Q110" i="39"/>
  <c r="S107" i="39"/>
  <c r="T107" i="39" s="1"/>
  <c r="S116" i="39"/>
  <c r="T116" i="39" s="1"/>
  <c r="D124" i="39"/>
  <c r="S121" i="39"/>
  <c r="T121" i="39" s="1"/>
  <c r="J123" i="39"/>
  <c r="P123" i="39"/>
  <c r="G134" i="39"/>
  <c r="M134" i="39"/>
  <c r="S131" i="39"/>
  <c r="T131" i="39" s="1"/>
  <c r="J133" i="39"/>
  <c r="P133" i="39"/>
  <c r="D145" i="39"/>
  <c r="D17" i="39" s="1"/>
  <c r="R17" i="39" s="1"/>
  <c r="S151" i="39"/>
  <c r="T151" i="39" s="1"/>
  <c r="S152" i="39"/>
  <c r="T152" i="39" s="1"/>
  <c r="S158" i="39"/>
  <c r="T158" i="39" s="1"/>
  <c r="D164" i="39"/>
  <c r="R164" i="39" s="1"/>
  <c r="G165" i="39"/>
  <c r="M165" i="39"/>
  <c r="Q165" i="39"/>
  <c r="C181" i="39"/>
  <c r="Q181" i="39"/>
  <c r="S170" i="39"/>
  <c r="T170" i="39" s="1"/>
  <c r="S174" i="39"/>
  <c r="T174" i="39" s="1"/>
  <c r="S178" i="39"/>
  <c r="T178" i="39" s="1"/>
  <c r="J180" i="39"/>
  <c r="P180" i="39"/>
  <c r="J195" i="39"/>
  <c r="D200" i="39"/>
  <c r="D202" i="39" s="1"/>
  <c r="J201" i="39"/>
  <c r="P201" i="39"/>
  <c r="D206" i="39"/>
  <c r="D208" i="39" s="1"/>
  <c r="T41" i="39"/>
  <c r="R41" i="39"/>
  <c r="J43" i="39"/>
  <c r="P43" i="39"/>
  <c r="J44" i="39"/>
  <c r="P44" i="39"/>
  <c r="D66" i="39"/>
  <c r="J63" i="39"/>
  <c r="P63" i="39"/>
  <c r="H65" i="39"/>
  <c r="R65" i="39"/>
  <c r="N71" i="39"/>
  <c r="R71" i="39"/>
  <c r="F73" i="39"/>
  <c r="J73" i="39"/>
  <c r="P73" i="39"/>
  <c r="J80" i="39"/>
  <c r="P80" i="39"/>
  <c r="J81" i="39"/>
  <c r="P81" i="39"/>
  <c r="J89" i="39"/>
  <c r="P89" i="39"/>
  <c r="D98" i="39"/>
  <c r="P96" i="39"/>
  <c r="H123" i="39"/>
  <c r="R123" i="39"/>
  <c r="H133" i="39"/>
  <c r="R133" i="39"/>
  <c r="S138" i="39"/>
  <c r="S139" i="39"/>
  <c r="T139" i="39" s="1"/>
  <c r="H180" i="39"/>
  <c r="R180" i="39"/>
  <c r="D190" i="39"/>
  <c r="S186" i="39"/>
  <c r="T186" i="39" s="1"/>
  <c r="J40" i="39"/>
  <c r="P40" i="39"/>
  <c r="J42" i="39"/>
  <c r="P42" i="39"/>
  <c r="H49" i="39"/>
  <c r="R49" i="39"/>
  <c r="J50" i="39"/>
  <c r="P50" i="39"/>
  <c r="H51" i="39"/>
  <c r="N51" i="39"/>
  <c r="R51" i="39"/>
  <c r="J52" i="39"/>
  <c r="P52" i="39"/>
  <c r="F57" i="39"/>
  <c r="J57" i="39"/>
  <c r="P57" i="39"/>
  <c r="H62" i="39"/>
  <c r="N62" i="39"/>
  <c r="R62" i="39"/>
  <c r="F64" i="39"/>
  <c r="J64" i="39"/>
  <c r="P64" i="39"/>
  <c r="H72" i="39"/>
  <c r="R72" i="39"/>
  <c r="J74" i="39"/>
  <c r="P74" i="39"/>
  <c r="H40" i="39"/>
  <c r="R40" i="39"/>
  <c r="H42" i="39"/>
  <c r="R42" i="39"/>
  <c r="H50" i="39"/>
  <c r="R50" i="39"/>
  <c r="H52" i="39"/>
  <c r="R52" i="39"/>
  <c r="H57" i="39"/>
  <c r="N57" i="39"/>
  <c r="R57" i="39"/>
  <c r="H64" i="39"/>
  <c r="N64" i="39"/>
  <c r="R64" i="39"/>
  <c r="H74" i="39"/>
  <c r="T74" i="39"/>
  <c r="R74" i="39"/>
  <c r="F40" i="39"/>
  <c r="N40" i="39"/>
  <c r="F42" i="39"/>
  <c r="N42" i="39"/>
  <c r="S43" i="39"/>
  <c r="T43" i="39" s="1"/>
  <c r="F44" i="39"/>
  <c r="N44" i="39"/>
  <c r="D45" i="39"/>
  <c r="F49" i="39"/>
  <c r="N49" i="39"/>
  <c r="F50" i="39"/>
  <c r="N50" i="39"/>
  <c r="S51" i="39"/>
  <c r="T51" i="39" s="1"/>
  <c r="F52" i="39"/>
  <c r="N52" i="39"/>
  <c r="D53" i="39"/>
  <c r="S57" i="39"/>
  <c r="T57" i="39" s="1"/>
  <c r="C58" i="39"/>
  <c r="E58" i="39"/>
  <c r="G58" i="39"/>
  <c r="I58" i="39"/>
  <c r="M58" i="39"/>
  <c r="O58" i="39"/>
  <c r="Q58" i="39"/>
  <c r="S62" i="39"/>
  <c r="T62" i="39" s="1"/>
  <c r="N63" i="39"/>
  <c r="S64" i="39"/>
  <c r="T64" i="39" s="1"/>
  <c r="N65" i="39"/>
  <c r="E66" i="39"/>
  <c r="M66" i="39"/>
  <c r="D70" i="39"/>
  <c r="D75" i="39" s="1"/>
  <c r="S71" i="39"/>
  <c r="T71" i="39" s="1"/>
  <c r="F72" i="39"/>
  <c r="N72" i="39"/>
  <c r="S73" i="39"/>
  <c r="T73" i="39" s="1"/>
  <c r="F74" i="39"/>
  <c r="N74" i="39"/>
  <c r="E75" i="39"/>
  <c r="H79" i="39"/>
  <c r="N79" i="39"/>
  <c r="R79" i="39"/>
  <c r="J82" i="39"/>
  <c r="P82" i="39"/>
  <c r="J87" i="39"/>
  <c r="P87" i="39"/>
  <c r="H88" i="39"/>
  <c r="N88" i="39"/>
  <c r="R88" i="39"/>
  <c r="F90" i="39"/>
  <c r="J90" i="39"/>
  <c r="P90" i="39"/>
  <c r="H95" i="39"/>
  <c r="N95" i="39"/>
  <c r="R95" i="39"/>
  <c r="F97" i="39"/>
  <c r="J97" i="39"/>
  <c r="P97" i="39"/>
  <c r="D103" i="39"/>
  <c r="H102" i="39"/>
  <c r="N102" i="39"/>
  <c r="R102" i="39"/>
  <c r="F108" i="39"/>
  <c r="J108" i="39"/>
  <c r="P108" i="39"/>
  <c r="H115" i="39"/>
  <c r="N115" i="39"/>
  <c r="R115" i="39"/>
  <c r="F122" i="39"/>
  <c r="J122" i="39"/>
  <c r="P122" i="39"/>
  <c r="F128" i="39"/>
  <c r="J128" i="39"/>
  <c r="P128" i="39"/>
  <c r="H130" i="39"/>
  <c r="N130" i="39"/>
  <c r="R130" i="39"/>
  <c r="F132" i="39"/>
  <c r="J132" i="39"/>
  <c r="P132" i="39"/>
  <c r="F41" i="39"/>
  <c r="H41" i="39"/>
  <c r="J41" i="39"/>
  <c r="N41" i="39"/>
  <c r="F43" i="39"/>
  <c r="S70" i="39"/>
  <c r="F71" i="39"/>
  <c r="H71" i="39"/>
  <c r="H82" i="39"/>
  <c r="R82" i="39"/>
  <c r="H87" i="39"/>
  <c r="T87" i="39"/>
  <c r="R87" i="39"/>
  <c r="H90" i="39"/>
  <c r="N90" i="39"/>
  <c r="R90" i="39"/>
  <c r="H97" i="39"/>
  <c r="N97" i="39"/>
  <c r="R97" i="39"/>
  <c r="H108" i="39"/>
  <c r="N108" i="39"/>
  <c r="R108" i="39"/>
  <c r="H122" i="39"/>
  <c r="N122" i="39"/>
  <c r="R122" i="39"/>
  <c r="H128" i="39"/>
  <c r="N128" i="39"/>
  <c r="R128" i="39"/>
  <c r="H132" i="39"/>
  <c r="N132" i="39"/>
  <c r="R132" i="39"/>
  <c r="D83" i="39"/>
  <c r="S79" i="39"/>
  <c r="T79" i="39" s="1"/>
  <c r="F80" i="39"/>
  <c r="N80" i="39"/>
  <c r="S81" i="39"/>
  <c r="T81" i="39" s="1"/>
  <c r="F82" i="39"/>
  <c r="N82" i="39"/>
  <c r="F87" i="39"/>
  <c r="N87" i="39"/>
  <c r="S88" i="39"/>
  <c r="T88" i="39" s="1"/>
  <c r="N89" i="39"/>
  <c r="S90" i="39"/>
  <c r="T90" i="39" s="1"/>
  <c r="C91" i="39"/>
  <c r="E91" i="39"/>
  <c r="G91" i="39"/>
  <c r="I91" i="39"/>
  <c r="M91" i="39"/>
  <c r="O91" i="39"/>
  <c r="Q91" i="39"/>
  <c r="S95" i="39"/>
  <c r="T95" i="39" s="1"/>
  <c r="F96" i="39"/>
  <c r="H96" i="39"/>
  <c r="J96" i="39"/>
  <c r="S97" i="39"/>
  <c r="T97" i="39" s="1"/>
  <c r="E98" i="39"/>
  <c r="M98" i="39"/>
  <c r="S102" i="39"/>
  <c r="T102" i="39" s="1"/>
  <c r="F107" i="39"/>
  <c r="H107" i="39"/>
  <c r="J107" i="39"/>
  <c r="N107" i="39"/>
  <c r="P107" i="39"/>
  <c r="S108" i="39"/>
  <c r="T108" i="39" s="1"/>
  <c r="F109" i="39"/>
  <c r="H109" i="39"/>
  <c r="J109" i="39"/>
  <c r="N109" i="39"/>
  <c r="P109" i="39"/>
  <c r="F114" i="39"/>
  <c r="H114" i="39"/>
  <c r="J114" i="39"/>
  <c r="N114" i="39"/>
  <c r="P114" i="39"/>
  <c r="S115" i="39"/>
  <c r="T115" i="39" s="1"/>
  <c r="F116" i="39"/>
  <c r="H116" i="39"/>
  <c r="J116" i="39"/>
  <c r="N116" i="39"/>
  <c r="P116" i="39"/>
  <c r="F121" i="39"/>
  <c r="H121" i="39"/>
  <c r="J121" i="39"/>
  <c r="N121" i="39"/>
  <c r="P121" i="39"/>
  <c r="S122" i="39"/>
  <c r="T122" i="39" s="1"/>
  <c r="N123" i="39"/>
  <c r="C124" i="39"/>
  <c r="E124" i="39"/>
  <c r="G124" i="39"/>
  <c r="I124" i="39"/>
  <c r="M124" i="39"/>
  <c r="O124" i="39"/>
  <c r="Q124" i="39"/>
  <c r="D134" i="39"/>
  <c r="S128" i="39"/>
  <c r="T128" i="39" s="1"/>
  <c r="F129" i="39"/>
  <c r="H129" i="39"/>
  <c r="J129" i="39"/>
  <c r="N129" i="39"/>
  <c r="P129" i="39"/>
  <c r="S130" i="39"/>
  <c r="T130" i="39" s="1"/>
  <c r="F131" i="39"/>
  <c r="H131" i="39"/>
  <c r="J131" i="39"/>
  <c r="N131" i="39"/>
  <c r="P131" i="39"/>
  <c r="S132" i="39"/>
  <c r="T132" i="39" s="1"/>
  <c r="N133" i="39"/>
  <c r="H140" i="39"/>
  <c r="R140" i="39"/>
  <c r="H151" i="39"/>
  <c r="R151" i="39"/>
  <c r="F81" i="39"/>
  <c r="D110" i="39"/>
  <c r="D117" i="39"/>
  <c r="Q134" i="39"/>
  <c r="J140" i="39"/>
  <c r="P140" i="39"/>
  <c r="J151" i="39"/>
  <c r="P151" i="39"/>
  <c r="T194" i="39"/>
  <c r="D138" i="39"/>
  <c r="F140" i="39"/>
  <c r="N140" i="39"/>
  <c r="E141" i="39"/>
  <c r="M141" i="39"/>
  <c r="S145" i="39"/>
  <c r="D153" i="39"/>
  <c r="F151" i="39"/>
  <c r="N151" i="39"/>
  <c r="E153" i="39"/>
  <c r="M153" i="39"/>
  <c r="J159" i="39"/>
  <c r="P159" i="39"/>
  <c r="F171" i="39"/>
  <c r="J171" i="39"/>
  <c r="P171" i="39"/>
  <c r="H173" i="39"/>
  <c r="N173" i="39"/>
  <c r="R173" i="39"/>
  <c r="F175" i="39"/>
  <c r="J175" i="39"/>
  <c r="P175" i="39"/>
  <c r="H177" i="39"/>
  <c r="N177" i="39"/>
  <c r="R177" i="39"/>
  <c r="F179" i="39"/>
  <c r="J179" i="39"/>
  <c r="P179" i="39"/>
  <c r="F185" i="39"/>
  <c r="J185" i="39"/>
  <c r="P185" i="39"/>
  <c r="H187" i="39"/>
  <c r="N187" i="39"/>
  <c r="R187" i="39"/>
  <c r="F189" i="39"/>
  <c r="J189" i="39"/>
  <c r="P189" i="39"/>
  <c r="P195" i="39"/>
  <c r="F139" i="39"/>
  <c r="H139" i="39"/>
  <c r="J139" i="39"/>
  <c r="N139" i="39"/>
  <c r="P139" i="39"/>
  <c r="F150" i="39"/>
  <c r="H150" i="39"/>
  <c r="J150" i="39"/>
  <c r="N150" i="39"/>
  <c r="P150" i="39"/>
  <c r="F152" i="39"/>
  <c r="H152" i="39"/>
  <c r="J152" i="39"/>
  <c r="N152" i="39"/>
  <c r="P152" i="39"/>
  <c r="H159" i="39"/>
  <c r="R159" i="39"/>
  <c r="H171" i="39"/>
  <c r="N171" i="39"/>
  <c r="R171" i="39"/>
  <c r="P173" i="39"/>
  <c r="H175" i="39"/>
  <c r="N175" i="39"/>
  <c r="R175" i="39"/>
  <c r="H179" i="39"/>
  <c r="N179" i="39"/>
  <c r="R179" i="39"/>
  <c r="H185" i="39"/>
  <c r="N185" i="39"/>
  <c r="R185" i="39"/>
  <c r="F187" i="39"/>
  <c r="J187" i="39"/>
  <c r="P187" i="39"/>
  <c r="H189" i="39"/>
  <c r="N189" i="39"/>
  <c r="R189" i="39"/>
  <c r="H195" i="39"/>
  <c r="N195" i="39"/>
  <c r="R195" i="39"/>
  <c r="H201" i="39"/>
  <c r="N201" i="39"/>
  <c r="R201" i="39"/>
  <c r="H207" i="39"/>
  <c r="N207" i="39"/>
  <c r="R207" i="39"/>
  <c r="D157" i="39"/>
  <c r="D160" i="39" s="1"/>
  <c r="F159" i="39"/>
  <c r="N159" i="39"/>
  <c r="S164" i="39"/>
  <c r="S169" i="39"/>
  <c r="F170" i="39"/>
  <c r="H170" i="39"/>
  <c r="J170" i="39"/>
  <c r="N170" i="39"/>
  <c r="P170" i="39"/>
  <c r="S171" i="39"/>
  <c r="T171" i="39" s="1"/>
  <c r="F172" i="39"/>
  <c r="H172" i="39"/>
  <c r="J172" i="39"/>
  <c r="N172" i="39"/>
  <c r="P172" i="39"/>
  <c r="S173" i="39"/>
  <c r="T173" i="39" s="1"/>
  <c r="F174" i="39"/>
  <c r="H174" i="39"/>
  <c r="J174" i="39"/>
  <c r="N174" i="39"/>
  <c r="P174" i="39"/>
  <c r="S175" i="39"/>
  <c r="T175" i="39" s="1"/>
  <c r="F176" i="39"/>
  <c r="H176" i="39"/>
  <c r="J176" i="39"/>
  <c r="N176" i="39"/>
  <c r="P176" i="39"/>
  <c r="S177" i="39"/>
  <c r="T177" i="39" s="1"/>
  <c r="F178" i="39"/>
  <c r="H178" i="39"/>
  <c r="J178" i="39"/>
  <c r="N178" i="39"/>
  <c r="P178" i="39"/>
  <c r="S179" i="39"/>
  <c r="T179" i="39" s="1"/>
  <c r="N180" i="39"/>
  <c r="S185" i="39"/>
  <c r="F186" i="39"/>
  <c r="H186" i="39"/>
  <c r="J186" i="39"/>
  <c r="N186" i="39"/>
  <c r="P186" i="39"/>
  <c r="S187" i="39"/>
  <c r="T187" i="39" s="1"/>
  <c r="F188" i="39"/>
  <c r="H188" i="39"/>
  <c r="J188" i="39"/>
  <c r="N188" i="39"/>
  <c r="P188" i="39"/>
  <c r="S189" i="39"/>
  <c r="T189" i="39" s="1"/>
  <c r="C190" i="39"/>
  <c r="E190" i="39"/>
  <c r="G190" i="39"/>
  <c r="I190" i="39"/>
  <c r="M190" i="39"/>
  <c r="O190" i="39"/>
  <c r="Q190" i="39"/>
  <c r="F194" i="39"/>
  <c r="F196" i="39" s="1"/>
  <c r="H194" i="39"/>
  <c r="J194" i="39"/>
  <c r="N194" i="39"/>
  <c r="P194" i="39"/>
  <c r="R194" i="39"/>
  <c r="S195" i="39"/>
  <c r="T195" i="39" s="1"/>
  <c r="E196" i="39"/>
  <c r="M196" i="39"/>
  <c r="J200" i="39"/>
  <c r="S201" i="39"/>
  <c r="T201" i="39" s="1"/>
  <c r="E202" i="39"/>
  <c r="M202" i="39"/>
  <c r="S207" i="39"/>
  <c r="T207" i="39" s="1"/>
  <c r="E208" i="39"/>
  <c r="M208" i="39"/>
  <c r="S157" i="39"/>
  <c r="F158" i="39"/>
  <c r="H158" i="39"/>
  <c r="J158" i="39"/>
  <c r="N158" i="39"/>
  <c r="P158" i="39"/>
  <c r="F164" i="39"/>
  <c r="J164" i="39"/>
  <c r="P164" i="39"/>
  <c r="D169" i="39"/>
  <c r="O56" i="34"/>
  <c r="P56" i="34" s="1"/>
  <c r="Q56" i="34"/>
  <c r="N72" i="38"/>
  <c r="H57" i="38"/>
  <c r="N57" i="38"/>
  <c r="R57" i="38"/>
  <c r="J57" i="38"/>
  <c r="P57" i="38"/>
  <c r="S57" i="38"/>
  <c r="T57" i="38" s="1"/>
  <c r="F57" i="38"/>
  <c r="N71" i="38"/>
  <c r="R71" i="38"/>
  <c r="F72" i="38"/>
  <c r="P72" i="38"/>
  <c r="T71" i="38"/>
  <c r="R72" i="38"/>
  <c r="H72" i="38"/>
  <c r="J72" i="38"/>
  <c r="F71" i="38"/>
  <c r="H71" i="38"/>
  <c r="J71" i="38"/>
  <c r="P71" i="38"/>
  <c r="T72" i="38"/>
  <c r="M47" i="32"/>
  <c r="M23" i="14"/>
  <c r="M26" i="13"/>
  <c r="J206" i="39" l="1"/>
  <c r="F13" i="39"/>
  <c r="F16" i="39"/>
  <c r="L194" i="39"/>
  <c r="K110" i="39"/>
  <c r="F8" i="39"/>
  <c r="F6" i="39"/>
  <c r="P145" i="39"/>
  <c r="P146" i="39" s="1"/>
  <c r="K83" i="39"/>
  <c r="J19" i="40"/>
  <c r="P19" i="40"/>
  <c r="L107" i="39"/>
  <c r="L110" i="39" s="1"/>
  <c r="E37" i="41"/>
  <c r="P10" i="39"/>
  <c r="F10" i="39"/>
  <c r="R10" i="39"/>
  <c r="J12" i="39"/>
  <c r="J8" i="39"/>
  <c r="F31" i="41"/>
  <c r="P31" i="41"/>
  <c r="P33" i="41" s="1"/>
  <c r="K160" i="39"/>
  <c r="K153" i="39"/>
  <c r="K75" i="39"/>
  <c r="L153" i="39"/>
  <c r="T200" i="39"/>
  <c r="K53" i="39"/>
  <c r="C23" i="39"/>
  <c r="L196" i="39"/>
  <c r="P8" i="39"/>
  <c r="E36" i="39"/>
  <c r="F20" i="41"/>
  <c r="K98" i="39"/>
  <c r="L98" i="39"/>
  <c r="P12" i="39"/>
  <c r="H10" i="39"/>
  <c r="J11" i="41"/>
  <c r="C37" i="41"/>
  <c r="T11" i="41"/>
  <c r="L134" i="39"/>
  <c r="K190" i="39"/>
  <c r="L190" i="39"/>
  <c r="H19" i="40"/>
  <c r="K134" i="39"/>
  <c r="K66" i="39"/>
  <c r="L53" i="39"/>
  <c r="K10" i="39"/>
  <c r="L10" i="39" s="1"/>
  <c r="K17" i="41"/>
  <c r="K37" i="41" s="1"/>
  <c r="L17" i="41"/>
  <c r="L6" i="41"/>
  <c r="L20" i="41"/>
  <c r="L34" i="41"/>
  <c r="L36" i="41" s="1"/>
  <c r="L31" i="41"/>
  <c r="L33" i="41" s="1"/>
  <c r="L9" i="41"/>
  <c r="L11" i="41" s="1"/>
  <c r="N19" i="40"/>
  <c r="K19" i="40"/>
  <c r="L19" i="40"/>
  <c r="K196" i="39"/>
  <c r="K8" i="39"/>
  <c r="L8" i="39" s="1"/>
  <c r="L15" i="39"/>
  <c r="L12" i="39"/>
  <c r="K9" i="39"/>
  <c r="K7" i="39"/>
  <c r="L13" i="39"/>
  <c r="E23" i="39"/>
  <c r="K22" i="39"/>
  <c r="L22" i="39" s="1"/>
  <c r="K208" i="39"/>
  <c r="L206" i="39"/>
  <c r="L208" i="39" s="1"/>
  <c r="K21" i="39"/>
  <c r="L35" i="39"/>
  <c r="L33" i="39"/>
  <c r="L31" i="39"/>
  <c r="L29" i="39"/>
  <c r="L27" i="39"/>
  <c r="K26" i="39"/>
  <c r="L17" i="39"/>
  <c r="K124" i="39"/>
  <c r="L121" i="39"/>
  <c r="L124" i="39" s="1"/>
  <c r="K117" i="39"/>
  <c r="L114" i="39"/>
  <c r="L117" i="39" s="1"/>
  <c r="K45" i="39"/>
  <c r="L40" i="39"/>
  <c r="L45" i="39" s="1"/>
  <c r="K91" i="39"/>
  <c r="L87" i="39"/>
  <c r="L91" i="39" s="1"/>
  <c r="K181" i="39"/>
  <c r="L169" i="39"/>
  <c r="L181" i="39" s="1"/>
  <c r="K146" i="39"/>
  <c r="L145" i="39"/>
  <c r="L146" i="39" s="1"/>
  <c r="K141" i="39"/>
  <c r="L138" i="39"/>
  <c r="L141" i="39" s="1"/>
  <c r="P206" i="39"/>
  <c r="P208" i="39" s="1"/>
  <c r="F206" i="39"/>
  <c r="F208" i="39" s="1"/>
  <c r="J202" i="39"/>
  <c r="J124" i="39"/>
  <c r="L83" i="39"/>
  <c r="L70" i="39"/>
  <c r="L75" i="39" s="1"/>
  <c r="L200" i="39"/>
  <c r="L202" i="39" s="1"/>
  <c r="L164" i="39"/>
  <c r="L165" i="39" s="1"/>
  <c r="L157" i="39"/>
  <c r="L160" i="39" s="1"/>
  <c r="L66" i="39"/>
  <c r="R8" i="39"/>
  <c r="H8" i="39"/>
  <c r="R19" i="40"/>
  <c r="H13" i="39"/>
  <c r="J13" i="39"/>
  <c r="P22" i="39"/>
  <c r="J22" i="39"/>
  <c r="N196" i="39"/>
  <c r="S9" i="39"/>
  <c r="S7" i="39"/>
  <c r="R9" i="41"/>
  <c r="R11" i="41" s="1"/>
  <c r="N20" i="41"/>
  <c r="R33" i="41"/>
  <c r="P9" i="41"/>
  <c r="P11" i="41" s="1"/>
  <c r="F34" i="41"/>
  <c r="F36" i="41" s="1"/>
  <c r="T17" i="41"/>
  <c r="F9" i="41"/>
  <c r="F11" i="41" s="1"/>
  <c r="F6" i="41"/>
  <c r="F8" i="41" s="1"/>
  <c r="T20" i="41"/>
  <c r="T34" i="41"/>
  <c r="T36" i="41" s="1"/>
  <c r="H20" i="41"/>
  <c r="H6" i="41"/>
  <c r="P6" i="41"/>
  <c r="P8" i="41" s="1"/>
  <c r="N9" i="41"/>
  <c r="N11" i="41" s="1"/>
  <c r="N37" i="41" s="1"/>
  <c r="R34" i="41"/>
  <c r="R36" i="41" s="1"/>
  <c r="H34" i="41"/>
  <c r="J34" i="41"/>
  <c r="J36" i="41" s="1"/>
  <c r="H9" i="41"/>
  <c r="H11" i="41" s="1"/>
  <c r="P17" i="41"/>
  <c r="H8" i="41"/>
  <c r="H31" i="41"/>
  <c r="H33" i="41" s="1"/>
  <c r="J31" i="41"/>
  <c r="J33" i="41" s="1"/>
  <c r="N31" i="41"/>
  <c r="N33" i="41" s="1"/>
  <c r="P34" i="41"/>
  <c r="P36" i="41" s="1"/>
  <c r="D36" i="41"/>
  <c r="H36" i="41"/>
  <c r="N36" i="41"/>
  <c r="F33" i="41"/>
  <c r="J20" i="41"/>
  <c r="J37" i="41" s="1"/>
  <c r="T31" i="41"/>
  <c r="T33" i="41" s="1"/>
  <c r="R6" i="41"/>
  <c r="R8" i="41" s="1"/>
  <c r="D8" i="41"/>
  <c r="D37" i="41" s="1"/>
  <c r="S37" i="41"/>
  <c r="T6" i="41"/>
  <c r="S19" i="40"/>
  <c r="T19" i="40"/>
  <c r="F19" i="40"/>
  <c r="N164" i="39"/>
  <c r="N165" i="39" s="1"/>
  <c r="H164" i="39"/>
  <c r="H165" i="39" s="1"/>
  <c r="J208" i="39"/>
  <c r="P200" i="39"/>
  <c r="P202" i="39" s="1"/>
  <c r="F200" i="39"/>
  <c r="F202" i="39" s="1"/>
  <c r="D165" i="39"/>
  <c r="F145" i="39"/>
  <c r="F146" i="39" s="1"/>
  <c r="S10" i="39"/>
  <c r="T10" i="39" s="1"/>
  <c r="S8" i="39"/>
  <c r="T8" i="39" s="1"/>
  <c r="P15" i="39"/>
  <c r="C36" i="39"/>
  <c r="F22" i="39"/>
  <c r="S26" i="39"/>
  <c r="S36" i="39" s="1"/>
  <c r="M36" i="39"/>
  <c r="T11" i="39"/>
  <c r="O18" i="39"/>
  <c r="E18" i="39"/>
  <c r="M18" i="39"/>
  <c r="Q18" i="39"/>
  <c r="G18" i="39"/>
  <c r="I18" i="39"/>
  <c r="T6" i="39"/>
  <c r="R98" i="39"/>
  <c r="J15" i="39"/>
  <c r="T15" i="39"/>
  <c r="H12" i="39"/>
  <c r="C18" i="39"/>
  <c r="D181" i="39"/>
  <c r="D26" i="39"/>
  <c r="D36" i="39" s="1"/>
  <c r="S21" i="39"/>
  <c r="S23" i="39" s="1"/>
  <c r="D196" i="39"/>
  <c r="D21" i="39"/>
  <c r="H26" i="39"/>
  <c r="P33" i="39"/>
  <c r="J31" i="39"/>
  <c r="N35" i="39"/>
  <c r="N33" i="39"/>
  <c r="N31" i="39"/>
  <c r="N29" i="39"/>
  <c r="N27" i="39"/>
  <c r="R35" i="39"/>
  <c r="R31" i="39"/>
  <c r="R27" i="39"/>
  <c r="F27" i="39"/>
  <c r="F35" i="39"/>
  <c r="J35" i="39"/>
  <c r="F33" i="39"/>
  <c r="J33" i="39"/>
  <c r="F29" i="39"/>
  <c r="J29" i="39"/>
  <c r="T26" i="39"/>
  <c r="R21" i="39"/>
  <c r="R23" i="39" s="1"/>
  <c r="P29" i="39"/>
  <c r="J27" i="39"/>
  <c r="H35" i="39"/>
  <c r="H33" i="39"/>
  <c r="H31" i="39"/>
  <c r="H29" i="39"/>
  <c r="H27" i="39"/>
  <c r="T35" i="39"/>
  <c r="T33" i="39"/>
  <c r="T31" i="39"/>
  <c r="T29" i="39"/>
  <c r="T27" i="39"/>
  <c r="F31" i="39"/>
  <c r="T13" i="39"/>
  <c r="R13" i="39"/>
  <c r="N13" i="39"/>
  <c r="J17" i="39"/>
  <c r="F17" i="39"/>
  <c r="H17" i="39"/>
  <c r="N17" i="39"/>
  <c r="P17" i="39"/>
  <c r="T17" i="39"/>
  <c r="D146" i="39"/>
  <c r="R15" i="39"/>
  <c r="D9" i="39"/>
  <c r="N15" i="39"/>
  <c r="D7" i="39"/>
  <c r="N12" i="39"/>
  <c r="D141" i="39"/>
  <c r="D14" i="39"/>
  <c r="T14" i="39" s="1"/>
  <c r="F12" i="39"/>
  <c r="H15" i="39"/>
  <c r="T12" i="39"/>
  <c r="P53" i="39"/>
  <c r="P66" i="39"/>
  <c r="J53" i="39"/>
  <c r="J91" i="39"/>
  <c r="P45" i="39"/>
  <c r="N138" i="39"/>
  <c r="R206" i="39"/>
  <c r="N206" i="39"/>
  <c r="N208" i="39" s="1"/>
  <c r="H206" i="39"/>
  <c r="H208" i="39" s="1"/>
  <c r="P196" i="39"/>
  <c r="J196" i="39"/>
  <c r="J145" i="39"/>
  <c r="J146" i="39" s="1"/>
  <c r="R138" i="39"/>
  <c r="R141" i="39" s="1"/>
  <c r="H138" i="39"/>
  <c r="H141" i="39" s="1"/>
  <c r="T206" i="39"/>
  <c r="T208" i="39" s="1"/>
  <c r="N53" i="39"/>
  <c r="H66" i="39"/>
  <c r="R45" i="39"/>
  <c r="R66" i="39"/>
  <c r="R53" i="39"/>
  <c r="S141" i="39"/>
  <c r="J66" i="39"/>
  <c r="F53" i="39"/>
  <c r="P98" i="39"/>
  <c r="P91" i="39"/>
  <c r="P165" i="39"/>
  <c r="J165" i="39"/>
  <c r="F165" i="39"/>
  <c r="R208" i="39"/>
  <c r="R200" i="39"/>
  <c r="R202" i="39" s="1"/>
  <c r="N200" i="39"/>
  <c r="N202" i="39" s="1"/>
  <c r="H200" i="39"/>
  <c r="H202" i="39" s="1"/>
  <c r="R196" i="39"/>
  <c r="H196" i="39"/>
  <c r="R145" i="39"/>
  <c r="R146" i="39" s="1"/>
  <c r="N145" i="39"/>
  <c r="N146" i="39" s="1"/>
  <c r="H145" i="39"/>
  <c r="H146" i="39" s="1"/>
  <c r="P124" i="39"/>
  <c r="R103" i="39"/>
  <c r="R70" i="39"/>
  <c r="R75" i="39" s="1"/>
  <c r="P70" i="39"/>
  <c r="P75" i="39" s="1"/>
  <c r="P138" i="39"/>
  <c r="J138" i="39"/>
  <c r="J141" i="39" s="1"/>
  <c r="F138" i="39"/>
  <c r="F141" i="39" s="1"/>
  <c r="P110" i="39"/>
  <c r="N70" i="39"/>
  <c r="R169" i="39"/>
  <c r="R181" i="39" s="1"/>
  <c r="N117" i="39"/>
  <c r="R110" i="39"/>
  <c r="J110" i="39"/>
  <c r="R83" i="39"/>
  <c r="H83" i="39"/>
  <c r="J70" i="39"/>
  <c r="J75" i="39" s="1"/>
  <c r="N169" i="39"/>
  <c r="N181" i="39" s="1"/>
  <c r="R117" i="39"/>
  <c r="H117" i="39"/>
  <c r="N110" i="39"/>
  <c r="H110" i="39"/>
  <c r="H169" i="39"/>
  <c r="H181" i="39" s="1"/>
  <c r="N157" i="39"/>
  <c r="R153" i="39"/>
  <c r="F110" i="39"/>
  <c r="P169" i="39"/>
  <c r="P181" i="39" s="1"/>
  <c r="J169" i="39"/>
  <c r="J181" i="39" s="1"/>
  <c r="F169" i="39"/>
  <c r="F181" i="39" s="1"/>
  <c r="R157" i="39"/>
  <c r="R160" i="39" s="1"/>
  <c r="H157" i="39"/>
  <c r="H160" i="39" s="1"/>
  <c r="H70" i="39"/>
  <c r="H75" i="39" s="1"/>
  <c r="R165" i="39"/>
  <c r="P153" i="39"/>
  <c r="F153" i="39"/>
  <c r="F124" i="39"/>
  <c r="F70" i="39"/>
  <c r="F75" i="39" s="1"/>
  <c r="N98" i="39"/>
  <c r="F91" i="39"/>
  <c r="H53" i="39"/>
  <c r="J45" i="39"/>
  <c r="T185" i="39"/>
  <c r="T190" i="39" s="1"/>
  <c r="S190" i="39"/>
  <c r="S181" i="39"/>
  <c r="T169" i="39"/>
  <c r="T181" i="39" s="1"/>
  <c r="S134" i="39"/>
  <c r="T134" i="39"/>
  <c r="S83" i="39"/>
  <c r="T83" i="39"/>
  <c r="S117" i="39"/>
  <c r="T117" i="39"/>
  <c r="S110" i="39"/>
  <c r="T110" i="39"/>
  <c r="T91" i="39"/>
  <c r="S91" i="39"/>
  <c r="S75" i="39"/>
  <c r="T70" i="39"/>
  <c r="T75" i="39" s="1"/>
  <c r="S53" i="39"/>
  <c r="T53" i="39"/>
  <c r="N160" i="39"/>
  <c r="N190" i="39"/>
  <c r="J190" i="39"/>
  <c r="J153" i="39"/>
  <c r="P141" i="39"/>
  <c r="S208" i="39"/>
  <c r="S202" i="39"/>
  <c r="S196" i="39"/>
  <c r="S153" i="39"/>
  <c r="R134" i="39"/>
  <c r="N134" i="39"/>
  <c r="H134" i="39"/>
  <c r="P103" i="39"/>
  <c r="J103" i="39"/>
  <c r="F103" i="39"/>
  <c r="H98" i="39"/>
  <c r="N83" i="39"/>
  <c r="H45" i="39"/>
  <c r="T98" i="39"/>
  <c r="R124" i="39"/>
  <c r="H124" i="39"/>
  <c r="R91" i="39"/>
  <c r="H91" i="39"/>
  <c r="N75" i="39"/>
  <c r="F66" i="39"/>
  <c r="R58" i="39"/>
  <c r="H58" i="39"/>
  <c r="S66" i="39"/>
  <c r="J58" i="39"/>
  <c r="S160" i="39"/>
  <c r="T157" i="39"/>
  <c r="T160" i="39" s="1"/>
  <c r="S165" i="39"/>
  <c r="T164" i="39"/>
  <c r="T165" i="39" s="1"/>
  <c r="T145" i="39"/>
  <c r="T146" i="39" s="1"/>
  <c r="S146" i="39"/>
  <c r="S103" i="39"/>
  <c r="T103" i="39"/>
  <c r="T124" i="39"/>
  <c r="S124" i="39"/>
  <c r="T58" i="39"/>
  <c r="S58" i="39"/>
  <c r="S45" i="39"/>
  <c r="T45" i="39"/>
  <c r="P157" i="39"/>
  <c r="P160" i="39" s="1"/>
  <c r="J157" i="39"/>
  <c r="J160" i="39" s="1"/>
  <c r="F157" i="39"/>
  <c r="F160" i="39" s="1"/>
  <c r="R190" i="39"/>
  <c r="H190" i="39"/>
  <c r="P190" i="39"/>
  <c r="F190" i="39"/>
  <c r="N153" i="39"/>
  <c r="H153" i="39"/>
  <c r="N141" i="39"/>
  <c r="T202" i="39"/>
  <c r="T196" i="39"/>
  <c r="P117" i="39"/>
  <c r="J117" i="39"/>
  <c r="F117" i="39"/>
  <c r="T153" i="39"/>
  <c r="T138" i="39"/>
  <c r="T141" i="39" s="1"/>
  <c r="P134" i="39"/>
  <c r="J134" i="39"/>
  <c r="F134" i="39"/>
  <c r="N103" i="39"/>
  <c r="H103" i="39"/>
  <c r="J98" i="39"/>
  <c r="F98" i="39"/>
  <c r="P83" i="39"/>
  <c r="J83" i="39"/>
  <c r="F83" i="39"/>
  <c r="N45" i="39"/>
  <c r="F45" i="39"/>
  <c r="S98" i="39"/>
  <c r="N124" i="39"/>
  <c r="N91" i="39"/>
  <c r="N66" i="39"/>
  <c r="N58" i="39"/>
  <c r="T66" i="39"/>
  <c r="P58" i="39"/>
  <c r="F58" i="39"/>
  <c r="B175" i="38"/>
  <c r="B86" i="38"/>
  <c r="B306" i="38"/>
  <c r="B300" i="38"/>
  <c r="B294" i="38"/>
  <c r="B288" i="38"/>
  <c r="B279" i="38"/>
  <c r="B263" i="38"/>
  <c r="B249" i="38"/>
  <c r="B238" i="38"/>
  <c r="B226" i="38"/>
  <c r="B215" i="38"/>
  <c r="B206" i="38"/>
  <c r="B192" i="38"/>
  <c r="B164" i="38"/>
  <c r="L8" i="41" l="1"/>
  <c r="L37" i="41" s="1"/>
  <c r="F37" i="41"/>
  <c r="L7" i="39"/>
  <c r="L14" i="39"/>
  <c r="L9" i="39"/>
  <c r="K23" i="39"/>
  <c r="L21" i="39"/>
  <c r="L23" i="39" s="1"/>
  <c r="K18" i="39"/>
  <c r="K36" i="39"/>
  <c r="L26" i="39"/>
  <c r="L36" i="39" s="1"/>
  <c r="T9" i="39"/>
  <c r="S18" i="39"/>
  <c r="P37" i="41"/>
  <c r="H37" i="41"/>
  <c r="R37" i="41"/>
  <c r="T8" i="41"/>
  <c r="T37" i="41" s="1"/>
  <c r="N21" i="39"/>
  <c r="N23" i="39" s="1"/>
  <c r="D23" i="39"/>
  <c r="T36" i="39"/>
  <c r="H36" i="39"/>
  <c r="H21" i="39"/>
  <c r="H23" i="39" s="1"/>
  <c r="D18" i="39"/>
  <c r="F21" i="39"/>
  <c r="F23" i="39" s="1"/>
  <c r="J21" i="39"/>
  <c r="J23" i="39" s="1"/>
  <c r="P21" i="39"/>
  <c r="P23" i="39" s="1"/>
  <c r="F26" i="39"/>
  <c r="F36" i="39" s="1"/>
  <c r="J26" i="39"/>
  <c r="J36" i="39" s="1"/>
  <c r="R26" i="39"/>
  <c r="R36" i="39" s="1"/>
  <c r="P26" i="39"/>
  <c r="P36" i="39" s="1"/>
  <c r="N26" i="39"/>
  <c r="N36" i="39" s="1"/>
  <c r="T21" i="39"/>
  <c r="T23" i="39" s="1"/>
  <c r="H14" i="39"/>
  <c r="J14" i="39"/>
  <c r="N14" i="39"/>
  <c r="R14" i="39"/>
  <c r="F14" i="39"/>
  <c r="P14" i="39"/>
  <c r="R7" i="39"/>
  <c r="F7" i="39"/>
  <c r="J7" i="39"/>
  <c r="P7" i="39"/>
  <c r="T7" i="39"/>
  <c r="H7" i="39"/>
  <c r="N7" i="39"/>
  <c r="R9" i="39"/>
  <c r="H9" i="39"/>
  <c r="N9" i="39"/>
  <c r="F9" i="39"/>
  <c r="J9" i="39"/>
  <c r="P9" i="39"/>
  <c r="B152" i="38"/>
  <c r="B140" i="38"/>
  <c r="B130" i="38"/>
  <c r="B116" i="38"/>
  <c r="B101" i="38"/>
  <c r="B74" i="38"/>
  <c r="B60" i="38"/>
  <c r="B46" i="38"/>
  <c r="B35" i="38"/>
  <c r="B19" i="38"/>
  <c r="Q305" i="38"/>
  <c r="O305" i="38"/>
  <c r="M305" i="38"/>
  <c r="I305" i="38"/>
  <c r="G305" i="38"/>
  <c r="E305" i="38"/>
  <c r="C305" i="38"/>
  <c r="D305" i="38" s="1"/>
  <c r="Q304" i="38"/>
  <c r="O304" i="38"/>
  <c r="M304" i="38"/>
  <c r="I304" i="38"/>
  <c r="G304" i="38"/>
  <c r="E304" i="38"/>
  <c r="C304" i="38"/>
  <c r="Q299" i="38"/>
  <c r="O299" i="38"/>
  <c r="M299" i="38"/>
  <c r="I299" i="38"/>
  <c r="G299" i="38"/>
  <c r="E299" i="38"/>
  <c r="C299" i="38"/>
  <c r="D299" i="38" s="1"/>
  <c r="Q298" i="38"/>
  <c r="O298" i="38"/>
  <c r="M298" i="38"/>
  <c r="I298" i="38"/>
  <c r="G298" i="38"/>
  <c r="E298" i="38"/>
  <c r="C298" i="38"/>
  <c r="Q293" i="38"/>
  <c r="O293" i="38"/>
  <c r="M293" i="38"/>
  <c r="I293" i="38"/>
  <c r="G293" i="38"/>
  <c r="E293" i="38"/>
  <c r="C293" i="38"/>
  <c r="D293" i="38" s="1"/>
  <c r="Q292" i="38"/>
  <c r="O292" i="38"/>
  <c r="M292" i="38"/>
  <c r="I292" i="38"/>
  <c r="G292" i="38"/>
  <c r="E292" i="38"/>
  <c r="C292" i="38"/>
  <c r="Q287" i="38"/>
  <c r="O287" i="38"/>
  <c r="M287" i="38"/>
  <c r="I287" i="38"/>
  <c r="G287" i="38"/>
  <c r="E287" i="38"/>
  <c r="C287" i="38"/>
  <c r="D287" i="38" s="1"/>
  <c r="Q286" i="38"/>
  <c r="O286" i="38"/>
  <c r="M286" i="38"/>
  <c r="I286" i="38"/>
  <c r="G286" i="38"/>
  <c r="E286" i="38"/>
  <c r="C286" i="38"/>
  <c r="D286" i="38" s="1"/>
  <c r="Q285" i="38"/>
  <c r="O285" i="38"/>
  <c r="M285" i="38"/>
  <c r="I285" i="38"/>
  <c r="G285" i="38"/>
  <c r="E285" i="38"/>
  <c r="C285" i="38"/>
  <c r="D285" i="38" s="1"/>
  <c r="Q284" i="38"/>
  <c r="O284" i="38"/>
  <c r="M284" i="38"/>
  <c r="I284" i="38"/>
  <c r="G284" i="38"/>
  <c r="E284" i="38"/>
  <c r="C284" i="38"/>
  <c r="D284" i="38" s="1"/>
  <c r="Q283" i="38"/>
  <c r="O283" i="38"/>
  <c r="M283" i="38"/>
  <c r="I283" i="38"/>
  <c r="G283" i="38"/>
  <c r="E283" i="38"/>
  <c r="C283" i="38"/>
  <c r="Q278" i="38"/>
  <c r="O278" i="38"/>
  <c r="M278" i="38"/>
  <c r="I278" i="38"/>
  <c r="G278" i="38"/>
  <c r="E278" i="38"/>
  <c r="C278" i="38"/>
  <c r="D278" i="38" s="1"/>
  <c r="Q277" i="38"/>
  <c r="O277" i="38"/>
  <c r="M277" i="38"/>
  <c r="I277" i="38"/>
  <c r="G277" i="38"/>
  <c r="E277" i="38"/>
  <c r="C277" i="38"/>
  <c r="D277" i="38" s="1"/>
  <c r="Q276" i="38"/>
  <c r="O276" i="38"/>
  <c r="M276" i="38"/>
  <c r="I276" i="38"/>
  <c r="G276" i="38"/>
  <c r="E276" i="38"/>
  <c r="C276" i="38"/>
  <c r="D276" i="38" s="1"/>
  <c r="Q275" i="38"/>
  <c r="O275" i="38"/>
  <c r="M275" i="38"/>
  <c r="I275" i="38"/>
  <c r="G275" i="38"/>
  <c r="E275" i="38"/>
  <c r="C275" i="38"/>
  <c r="D275" i="38" s="1"/>
  <c r="Q274" i="38"/>
  <c r="O274" i="38"/>
  <c r="M274" i="38"/>
  <c r="I274" i="38"/>
  <c r="G274" i="38"/>
  <c r="E274" i="38"/>
  <c r="C274" i="38"/>
  <c r="D274" i="38" s="1"/>
  <c r="Q273" i="38"/>
  <c r="O273" i="38"/>
  <c r="M273" i="38"/>
  <c r="I273" i="38"/>
  <c r="G273" i="38"/>
  <c r="E273" i="38"/>
  <c r="C273" i="38"/>
  <c r="D273" i="38" s="1"/>
  <c r="Q272" i="38"/>
  <c r="O272" i="38"/>
  <c r="M272" i="38"/>
  <c r="I272" i="38"/>
  <c r="G272" i="38"/>
  <c r="E272" i="38"/>
  <c r="C272" i="38"/>
  <c r="D272" i="38" s="1"/>
  <c r="Q271" i="38"/>
  <c r="O271" i="38"/>
  <c r="M271" i="38"/>
  <c r="I271" i="38"/>
  <c r="G271" i="38"/>
  <c r="E271" i="38"/>
  <c r="C271" i="38"/>
  <c r="D271" i="38" s="1"/>
  <c r="Q270" i="38"/>
  <c r="O270" i="38"/>
  <c r="M270" i="38"/>
  <c r="I270" i="38"/>
  <c r="G270" i="38"/>
  <c r="E270" i="38"/>
  <c r="C270" i="38"/>
  <c r="D270" i="38" s="1"/>
  <c r="Q269" i="38"/>
  <c r="O269" i="38"/>
  <c r="M269" i="38"/>
  <c r="I269" i="38"/>
  <c r="G269" i="38"/>
  <c r="E269" i="38"/>
  <c r="C269" i="38"/>
  <c r="D269" i="38" s="1"/>
  <c r="Q268" i="38"/>
  <c r="O268" i="38"/>
  <c r="M268" i="38"/>
  <c r="I268" i="38"/>
  <c r="G268" i="38"/>
  <c r="E268" i="38"/>
  <c r="C268" i="38"/>
  <c r="D268" i="38" s="1"/>
  <c r="Q267" i="38"/>
  <c r="O267" i="38"/>
  <c r="M267" i="38"/>
  <c r="I267" i="38"/>
  <c r="G267" i="38"/>
  <c r="E267" i="38"/>
  <c r="C267" i="38"/>
  <c r="Q262" i="38"/>
  <c r="O262" i="38"/>
  <c r="M262" i="38"/>
  <c r="I262" i="38"/>
  <c r="G262" i="38"/>
  <c r="E262" i="38"/>
  <c r="C262" i="38"/>
  <c r="D262" i="38" s="1"/>
  <c r="Q261" i="38"/>
  <c r="O261" i="38"/>
  <c r="M261" i="38"/>
  <c r="I261" i="38"/>
  <c r="G261" i="38"/>
  <c r="E261" i="38"/>
  <c r="C261" i="38"/>
  <c r="D261" i="38" s="1"/>
  <c r="Q260" i="38"/>
  <c r="O260" i="38"/>
  <c r="M260" i="38"/>
  <c r="I260" i="38"/>
  <c r="G260" i="38"/>
  <c r="E260" i="38"/>
  <c r="C260" i="38"/>
  <c r="D260" i="38" s="1"/>
  <c r="Q259" i="38"/>
  <c r="O259" i="38"/>
  <c r="M259" i="38"/>
  <c r="I259" i="38"/>
  <c r="G259" i="38"/>
  <c r="E259" i="38"/>
  <c r="C259" i="38"/>
  <c r="D259" i="38" s="1"/>
  <c r="Q258" i="38"/>
  <c r="O258" i="38"/>
  <c r="M258" i="38"/>
  <c r="I258" i="38"/>
  <c r="G258" i="38"/>
  <c r="E258" i="38"/>
  <c r="C258" i="38"/>
  <c r="D258" i="38" s="1"/>
  <c r="Q257" i="38"/>
  <c r="O257" i="38"/>
  <c r="M257" i="38"/>
  <c r="I257" i="38"/>
  <c r="G257" i="38"/>
  <c r="E257" i="38"/>
  <c r="C257" i="38"/>
  <c r="D257" i="38" s="1"/>
  <c r="Q256" i="38"/>
  <c r="O256" i="38"/>
  <c r="M256" i="38"/>
  <c r="I256" i="38"/>
  <c r="G256" i="38"/>
  <c r="E256" i="38"/>
  <c r="C256" i="38"/>
  <c r="D256" i="38" s="1"/>
  <c r="Q255" i="38"/>
  <c r="O255" i="38"/>
  <c r="M255" i="38"/>
  <c r="I255" i="38"/>
  <c r="G255" i="38"/>
  <c r="E255" i="38"/>
  <c r="C255" i="38"/>
  <c r="D255" i="38" s="1"/>
  <c r="Q254" i="38"/>
  <c r="O254" i="38"/>
  <c r="M254" i="38"/>
  <c r="I254" i="38"/>
  <c r="G254" i="38"/>
  <c r="E254" i="38"/>
  <c r="C254" i="38"/>
  <c r="D254" i="38" s="1"/>
  <c r="Q253" i="38"/>
  <c r="O253" i="38"/>
  <c r="M253" i="38"/>
  <c r="I253" i="38"/>
  <c r="G253" i="38"/>
  <c r="E253" i="38"/>
  <c r="C253" i="38"/>
  <c r="D253" i="38" s="1"/>
  <c r="Q248" i="38"/>
  <c r="O248" i="38"/>
  <c r="M248" i="38"/>
  <c r="I248" i="38"/>
  <c r="G248" i="38"/>
  <c r="E248" i="38"/>
  <c r="C248" i="38"/>
  <c r="D248" i="38" s="1"/>
  <c r="Q247" i="38"/>
  <c r="O247" i="38"/>
  <c r="M247" i="38"/>
  <c r="I247" i="38"/>
  <c r="G247" i="38"/>
  <c r="E247" i="38"/>
  <c r="C247" i="38"/>
  <c r="D247" i="38" s="1"/>
  <c r="Q246" i="38"/>
  <c r="O246" i="38"/>
  <c r="M246" i="38"/>
  <c r="I246" i="38"/>
  <c r="G246" i="38"/>
  <c r="E246" i="38"/>
  <c r="C246" i="38"/>
  <c r="D246" i="38" s="1"/>
  <c r="Q245" i="38"/>
  <c r="O245" i="38"/>
  <c r="M245" i="38"/>
  <c r="I245" i="38"/>
  <c r="G245" i="38"/>
  <c r="E245" i="38"/>
  <c r="C245" i="38"/>
  <c r="D245" i="38" s="1"/>
  <c r="Q244" i="38"/>
  <c r="O244" i="38"/>
  <c r="M244" i="38"/>
  <c r="I244" i="38"/>
  <c r="G244" i="38"/>
  <c r="E244" i="38"/>
  <c r="C244" i="38"/>
  <c r="D244" i="38" s="1"/>
  <c r="Q243" i="38"/>
  <c r="O243" i="38"/>
  <c r="M243" i="38"/>
  <c r="I243" i="38"/>
  <c r="G243" i="38"/>
  <c r="E243" i="38"/>
  <c r="C243" i="38"/>
  <c r="D243" i="38" s="1"/>
  <c r="Q242" i="38"/>
  <c r="O242" i="38"/>
  <c r="M242" i="38"/>
  <c r="I242" i="38"/>
  <c r="G242" i="38"/>
  <c r="E242" i="38"/>
  <c r="C242" i="38"/>
  <c r="Q237" i="38"/>
  <c r="O237" i="38"/>
  <c r="M237" i="38"/>
  <c r="I237" i="38"/>
  <c r="G237" i="38"/>
  <c r="E237" i="38"/>
  <c r="C237" i="38"/>
  <c r="D237" i="38" s="1"/>
  <c r="Q236" i="38"/>
  <c r="O236" i="38"/>
  <c r="M236" i="38"/>
  <c r="I236" i="38"/>
  <c r="G236" i="38"/>
  <c r="E236" i="38"/>
  <c r="C236" i="38"/>
  <c r="D236" i="38" s="1"/>
  <c r="Q235" i="38"/>
  <c r="O235" i="38"/>
  <c r="M235" i="38"/>
  <c r="I235" i="38"/>
  <c r="G235" i="38"/>
  <c r="E235" i="38"/>
  <c r="C235" i="38"/>
  <c r="D235" i="38" s="1"/>
  <c r="Q234" i="38"/>
  <c r="O234" i="38"/>
  <c r="M234" i="38"/>
  <c r="I234" i="38"/>
  <c r="G234" i="38"/>
  <c r="E234" i="38"/>
  <c r="C234" i="38"/>
  <c r="D234" i="38" s="1"/>
  <c r="Q233" i="38"/>
  <c r="O233" i="38"/>
  <c r="M233" i="38"/>
  <c r="I233" i="38"/>
  <c r="G233" i="38"/>
  <c r="E233" i="38"/>
  <c r="C233" i="38"/>
  <c r="D233" i="38" s="1"/>
  <c r="Q232" i="38"/>
  <c r="O232" i="38"/>
  <c r="M232" i="38"/>
  <c r="I232" i="38"/>
  <c r="G232" i="38"/>
  <c r="E232" i="38"/>
  <c r="C232" i="38"/>
  <c r="D232" i="38" s="1"/>
  <c r="Q231" i="38"/>
  <c r="O231" i="38"/>
  <c r="M231" i="38"/>
  <c r="I231" i="38"/>
  <c r="G231" i="38"/>
  <c r="E231" i="38"/>
  <c r="C231" i="38"/>
  <c r="D231" i="38" s="1"/>
  <c r="Q230" i="38"/>
  <c r="O230" i="38"/>
  <c r="M230" i="38"/>
  <c r="I230" i="38"/>
  <c r="G230" i="38"/>
  <c r="E230" i="38"/>
  <c r="C230" i="38"/>
  <c r="D230" i="38" s="1"/>
  <c r="Q225" i="38"/>
  <c r="O225" i="38"/>
  <c r="M225" i="38"/>
  <c r="I225" i="38"/>
  <c r="G225" i="38"/>
  <c r="E225" i="38"/>
  <c r="C225" i="38"/>
  <c r="D225" i="38" s="1"/>
  <c r="Q224" i="38"/>
  <c r="O224" i="38"/>
  <c r="M224" i="38"/>
  <c r="I224" i="38"/>
  <c r="G224" i="38"/>
  <c r="E224" i="38"/>
  <c r="C224" i="38"/>
  <c r="D224" i="38" s="1"/>
  <c r="Q223" i="38"/>
  <c r="O223" i="38"/>
  <c r="M223" i="38"/>
  <c r="I223" i="38"/>
  <c r="G223" i="38"/>
  <c r="E223" i="38"/>
  <c r="C223" i="38"/>
  <c r="D223" i="38" s="1"/>
  <c r="Q222" i="38"/>
  <c r="O222" i="38"/>
  <c r="M222" i="38"/>
  <c r="I222" i="38"/>
  <c r="G222" i="38"/>
  <c r="E222" i="38"/>
  <c r="C222" i="38"/>
  <c r="D222" i="38" s="1"/>
  <c r="Q221" i="38"/>
  <c r="O221" i="38"/>
  <c r="M221" i="38"/>
  <c r="I221" i="38"/>
  <c r="G221" i="38"/>
  <c r="E221" i="38"/>
  <c r="C221" i="38"/>
  <c r="D221" i="38" s="1"/>
  <c r="Q220" i="38"/>
  <c r="O220" i="38"/>
  <c r="M220" i="38"/>
  <c r="I220" i="38"/>
  <c r="G220" i="38"/>
  <c r="E220" i="38"/>
  <c r="C220" i="38"/>
  <c r="D220" i="38" s="1"/>
  <c r="Q219" i="38"/>
  <c r="O219" i="38"/>
  <c r="M219" i="38"/>
  <c r="I219" i="38"/>
  <c r="G219" i="38"/>
  <c r="E219" i="38"/>
  <c r="C219" i="38"/>
  <c r="Q214" i="38"/>
  <c r="O214" i="38"/>
  <c r="M214" i="38"/>
  <c r="I214" i="38"/>
  <c r="G214" i="38"/>
  <c r="E214" i="38"/>
  <c r="C214" i="38"/>
  <c r="D214" i="38" s="1"/>
  <c r="Q213" i="38"/>
  <c r="O213" i="38"/>
  <c r="M213" i="38"/>
  <c r="I213" i="38"/>
  <c r="G213" i="38"/>
  <c r="E213" i="38"/>
  <c r="C213" i="38"/>
  <c r="D213" i="38" s="1"/>
  <c r="Q212" i="38"/>
  <c r="O212" i="38"/>
  <c r="M212" i="38"/>
  <c r="I212" i="38"/>
  <c r="G212" i="38"/>
  <c r="E212" i="38"/>
  <c r="C212" i="38"/>
  <c r="D212" i="38" s="1"/>
  <c r="Q211" i="38"/>
  <c r="O211" i="38"/>
  <c r="M211" i="38"/>
  <c r="I211" i="38"/>
  <c r="G211" i="38"/>
  <c r="E211" i="38"/>
  <c r="C211" i="38"/>
  <c r="D211" i="38" s="1"/>
  <c r="Q210" i="38"/>
  <c r="O210" i="38"/>
  <c r="M210" i="38"/>
  <c r="I210" i="38"/>
  <c r="G210" i="38"/>
  <c r="E210" i="38"/>
  <c r="C210" i="38"/>
  <c r="D210" i="38" s="1"/>
  <c r="Q205" i="38"/>
  <c r="O205" i="38"/>
  <c r="M205" i="38"/>
  <c r="I205" i="38"/>
  <c r="G205" i="38"/>
  <c r="E205" i="38"/>
  <c r="C205" i="38"/>
  <c r="D205" i="38" s="1"/>
  <c r="Q204" i="38"/>
  <c r="O204" i="38"/>
  <c r="M204" i="38"/>
  <c r="I204" i="38"/>
  <c r="G204" i="38"/>
  <c r="E204" i="38"/>
  <c r="C204" i="38"/>
  <c r="D204" i="38" s="1"/>
  <c r="Q203" i="38"/>
  <c r="O203" i="38"/>
  <c r="M203" i="38"/>
  <c r="I203" i="38"/>
  <c r="G203" i="38"/>
  <c r="E203" i="38"/>
  <c r="C203" i="38"/>
  <c r="D203" i="38" s="1"/>
  <c r="Q202" i="38"/>
  <c r="O202" i="38"/>
  <c r="M202" i="38"/>
  <c r="I202" i="38"/>
  <c r="G202" i="38"/>
  <c r="E202" i="38"/>
  <c r="C202" i="38"/>
  <c r="D202" i="38" s="1"/>
  <c r="Q201" i="38"/>
  <c r="O201" i="38"/>
  <c r="M201" i="38"/>
  <c r="I201" i="38"/>
  <c r="G201" i="38"/>
  <c r="E201" i="38"/>
  <c r="C201" i="38"/>
  <c r="D201" i="38" s="1"/>
  <c r="Q200" i="38"/>
  <c r="O200" i="38"/>
  <c r="M200" i="38"/>
  <c r="I200" i="38"/>
  <c r="G200" i="38"/>
  <c r="E200" i="38"/>
  <c r="C200" i="38"/>
  <c r="D200" i="38" s="1"/>
  <c r="Q199" i="38"/>
  <c r="O199" i="38"/>
  <c r="M199" i="38"/>
  <c r="I199" i="38"/>
  <c r="G199" i="38"/>
  <c r="E199" i="38"/>
  <c r="C199" i="38"/>
  <c r="D199" i="38" s="1"/>
  <c r="Q198" i="38"/>
  <c r="O198" i="38"/>
  <c r="M198" i="38"/>
  <c r="I198" i="38"/>
  <c r="G198" i="38"/>
  <c r="E198" i="38"/>
  <c r="C198" i="38"/>
  <c r="D198" i="38" s="1"/>
  <c r="Q197" i="38"/>
  <c r="O197" i="38"/>
  <c r="M197" i="38"/>
  <c r="I197" i="38"/>
  <c r="G197" i="38"/>
  <c r="E197" i="38"/>
  <c r="C197" i="38"/>
  <c r="D197" i="38" s="1"/>
  <c r="Q196" i="38"/>
  <c r="O196" i="38"/>
  <c r="M196" i="38"/>
  <c r="I196" i="38"/>
  <c r="G196" i="38"/>
  <c r="E196" i="38"/>
  <c r="C196" i="38"/>
  <c r="D196" i="38" s="1"/>
  <c r="Q191" i="38"/>
  <c r="O191" i="38"/>
  <c r="M191" i="38"/>
  <c r="I191" i="38"/>
  <c r="G191" i="38"/>
  <c r="E191" i="38"/>
  <c r="C191" i="38"/>
  <c r="D191" i="38" s="1"/>
  <c r="Q190" i="38"/>
  <c r="O190" i="38"/>
  <c r="M190" i="38"/>
  <c r="I190" i="38"/>
  <c r="G190" i="38"/>
  <c r="E190" i="38"/>
  <c r="C190" i="38"/>
  <c r="D190" i="38" s="1"/>
  <c r="Q189" i="38"/>
  <c r="O189" i="38"/>
  <c r="M189" i="38"/>
  <c r="I189" i="38"/>
  <c r="G189" i="38"/>
  <c r="E189" i="38"/>
  <c r="C189" i="38"/>
  <c r="D189" i="38" s="1"/>
  <c r="Q188" i="38"/>
  <c r="O188" i="38"/>
  <c r="M188" i="38"/>
  <c r="I188" i="38"/>
  <c r="G188" i="38"/>
  <c r="E188" i="38"/>
  <c r="C188" i="38"/>
  <c r="D188" i="38" s="1"/>
  <c r="Q187" i="38"/>
  <c r="O187" i="38"/>
  <c r="M187" i="38"/>
  <c r="I187" i="38"/>
  <c r="G187" i="38"/>
  <c r="E187" i="38"/>
  <c r="C187" i="38"/>
  <c r="D187" i="38" s="1"/>
  <c r="Q186" i="38"/>
  <c r="O186" i="38"/>
  <c r="M186" i="38"/>
  <c r="I186" i="38"/>
  <c r="G186" i="38"/>
  <c r="E186" i="38"/>
  <c r="C186" i="38"/>
  <c r="D186" i="38" s="1"/>
  <c r="Q185" i="38"/>
  <c r="O185" i="38"/>
  <c r="M185" i="38"/>
  <c r="I185" i="38"/>
  <c r="G185" i="38"/>
  <c r="E185" i="38"/>
  <c r="C185" i="38"/>
  <c r="D185" i="38" s="1"/>
  <c r="Q184" i="38"/>
  <c r="O184" i="38"/>
  <c r="M184" i="38"/>
  <c r="I184" i="38"/>
  <c r="G184" i="38"/>
  <c r="E184" i="38"/>
  <c r="C184" i="38"/>
  <c r="D184" i="38" s="1"/>
  <c r="Q183" i="38"/>
  <c r="O183" i="38"/>
  <c r="M183" i="38"/>
  <c r="I183" i="38"/>
  <c r="G183" i="38"/>
  <c r="E183" i="38"/>
  <c r="C183" i="38"/>
  <c r="D183" i="38" s="1"/>
  <c r="Q182" i="38"/>
  <c r="O182" i="38"/>
  <c r="M182" i="38"/>
  <c r="I182" i="38"/>
  <c r="G182" i="38"/>
  <c r="E182" i="38"/>
  <c r="C182" i="38"/>
  <c r="D182" i="38" s="1"/>
  <c r="Q181" i="38"/>
  <c r="O181" i="38"/>
  <c r="M181" i="38"/>
  <c r="I181" i="38"/>
  <c r="G181" i="38"/>
  <c r="E181" i="38"/>
  <c r="C181" i="38"/>
  <c r="D181" i="38" s="1"/>
  <c r="Q180" i="38"/>
  <c r="O180" i="38"/>
  <c r="M180" i="38"/>
  <c r="I180" i="38"/>
  <c r="G180" i="38"/>
  <c r="E180" i="38"/>
  <c r="C180" i="38"/>
  <c r="D180" i="38" s="1"/>
  <c r="Q179" i="38"/>
  <c r="O179" i="38"/>
  <c r="M179" i="38"/>
  <c r="I179" i="38"/>
  <c r="G179" i="38"/>
  <c r="E179" i="38"/>
  <c r="C179" i="38"/>
  <c r="Q174" i="38"/>
  <c r="O174" i="38"/>
  <c r="M174" i="38"/>
  <c r="I174" i="38"/>
  <c r="G174" i="38"/>
  <c r="E174" i="38"/>
  <c r="C174" i="38"/>
  <c r="D174" i="38" s="1"/>
  <c r="R174" i="38" s="1"/>
  <c r="Q173" i="38"/>
  <c r="O173" i="38"/>
  <c r="M173" i="38"/>
  <c r="I173" i="38"/>
  <c r="G173" i="38"/>
  <c r="E173" i="38"/>
  <c r="C173" i="38"/>
  <c r="D173" i="38" s="1"/>
  <c r="Q172" i="38"/>
  <c r="O172" i="38"/>
  <c r="M172" i="38"/>
  <c r="I172" i="38"/>
  <c r="G172" i="38"/>
  <c r="E172" i="38"/>
  <c r="C172" i="38"/>
  <c r="D172" i="38" s="1"/>
  <c r="R172" i="38" s="1"/>
  <c r="Q171" i="38"/>
  <c r="O171" i="38"/>
  <c r="M171" i="38"/>
  <c r="I171" i="38"/>
  <c r="G171" i="38"/>
  <c r="E171" i="38"/>
  <c r="C171" i="38"/>
  <c r="D171" i="38" s="1"/>
  <c r="Q170" i="38"/>
  <c r="O170" i="38"/>
  <c r="M170" i="38"/>
  <c r="I170" i="38"/>
  <c r="G170" i="38"/>
  <c r="E170" i="38"/>
  <c r="C170" i="38"/>
  <c r="D170" i="38" s="1"/>
  <c r="R170" i="38" s="1"/>
  <c r="Q169" i="38"/>
  <c r="O169" i="38"/>
  <c r="M169" i="38"/>
  <c r="I169" i="38"/>
  <c r="G169" i="38"/>
  <c r="E169" i="38"/>
  <c r="C169" i="38"/>
  <c r="D169" i="38" s="1"/>
  <c r="Q168" i="38"/>
  <c r="O168" i="38"/>
  <c r="M168" i="38"/>
  <c r="I168" i="38"/>
  <c r="G168" i="38"/>
  <c r="E168" i="38"/>
  <c r="C168" i="38"/>
  <c r="D168" i="38" s="1"/>
  <c r="Q163" i="38"/>
  <c r="O163" i="38"/>
  <c r="M163" i="38"/>
  <c r="I163" i="38"/>
  <c r="G163" i="38"/>
  <c r="E163" i="38"/>
  <c r="C163" i="38"/>
  <c r="D163" i="38" s="1"/>
  <c r="Q162" i="38"/>
  <c r="O162" i="38"/>
  <c r="M162" i="38"/>
  <c r="I162" i="38"/>
  <c r="G162" i="38"/>
  <c r="E162" i="38"/>
  <c r="C162" i="38"/>
  <c r="D162" i="38" s="1"/>
  <c r="Q161" i="38"/>
  <c r="O161" i="38"/>
  <c r="M161" i="38"/>
  <c r="I161" i="38"/>
  <c r="G161" i="38"/>
  <c r="E161" i="38"/>
  <c r="C161" i="38"/>
  <c r="D161" i="38" s="1"/>
  <c r="Q160" i="38"/>
  <c r="O160" i="38"/>
  <c r="M160" i="38"/>
  <c r="I160" i="38"/>
  <c r="G160" i="38"/>
  <c r="E160" i="38"/>
  <c r="C160" i="38"/>
  <c r="D160" i="38" s="1"/>
  <c r="Q159" i="38"/>
  <c r="O159" i="38"/>
  <c r="M159" i="38"/>
  <c r="I159" i="38"/>
  <c r="G159" i="38"/>
  <c r="E159" i="38"/>
  <c r="C159" i="38"/>
  <c r="D159" i="38" s="1"/>
  <c r="Q158" i="38"/>
  <c r="O158" i="38"/>
  <c r="M158" i="38"/>
  <c r="I158" i="38"/>
  <c r="G158" i="38"/>
  <c r="E158" i="38"/>
  <c r="C158" i="38"/>
  <c r="D158" i="38" s="1"/>
  <c r="Q157" i="38"/>
  <c r="O157" i="38"/>
  <c r="M157" i="38"/>
  <c r="I157" i="38"/>
  <c r="G157" i="38"/>
  <c r="E157" i="38"/>
  <c r="C157" i="38"/>
  <c r="D157" i="38" s="1"/>
  <c r="Q156" i="38"/>
  <c r="O156" i="38"/>
  <c r="M156" i="38"/>
  <c r="I156" i="38"/>
  <c r="G156" i="38"/>
  <c r="E156" i="38"/>
  <c r="C156" i="38"/>
  <c r="D156" i="38" s="1"/>
  <c r="Q151" i="38"/>
  <c r="O151" i="38"/>
  <c r="M151" i="38"/>
  <c r="I151" i="38"/>
  <c r="G151" i="38"/>
  <c r="E151" i="38"/>
  <c r="C151" i="38"/>
  <c r="D151" i="38" s="1"/>
  <c r="Q150" i="38"/>
  <c r="O150" i="38"/>
  <c r="M150" i="38"/>
  <c r="I150" i="38"/>
  <c r="G150" i="38"/>
  <c r="E150" i="38"/>
  <c r="C150" i="38"/>
  <c r="D150" i="38" s="1"/>
  <c r="Q149" i="38"/>
  <c r="O149" i="38"/>
  <c r="M149" i="38"/>
  <c r="I149" i="38"/>
  <c r="G149" i="38"/>
  <c r="E149" i="38"/>
  <c r="C149" i="38"/>
  <c r="D149" i="38" s="1"/>
  <c r="Q148" i="38"/>
  <c r="O148" i="38"/>
  <c r="M148" i="38"/>
  <c r="I148" i="38"/>
  <c r="G148" i="38"/>
  <c r="E148" i="38"/>
  <c r="C148" i="38"/>
  <c r="D148" i="38" s="1"/>
  <c r="Q147" i="38"/>
  <c r="O147" i="38"/>
  <c r="M147" i="38"/>
  <c r="I147" i="38"/>
  <c r="G147" i="38"/>
  <c r="E147" i="38"/>
  <c r="C147" i="38"/>
  <c r="D147" i="38" s="1"/>
  <c r="Q146" i="38"/>
  <c r="O146" i="38"/>
  <c r="M146" i="38"/>
  <c r="I146" i="38"/>
  <c r="G146" i="38"/>
  <c r="E146" i="38"/>
  <c r="C146" i="38"/>
  <c r="D146" i="38" s="1"/>
  <c r="Q145" i="38"/>
  <c r="O145" i="38"/>
  <c r="M145" i="38"/>
  <c r="I145" i="38"/>
  <c r="G145" i="38"/>
  <c r="E145" i="38"/>
  <c r="C145" i="38"/>
  <c r="D145" i="38" s="1"/>
  <c r="Q144" i="38"/>
  <c r="O144" i="38"/>
  <c r="M144" i="38"/>
  <c r="I144" i="38"/>
  <c r="G144" i="38"/>
  <c r="E144" i="38"/>
  <c r="C144" i="38"/>
  <c r="D144" i="38" s="1"/>
  <c r="Q139" i="38"/>
  <c r="O139" i="38"/>
  <c r="M139" i="38"/>
  <c r="I139" i="38"/>
  <c r="G139" i="38"/>
  <c r="E139" i="38"/>
  <c r="C139" i="38"/>
  <c r="D139" i="38" s="1"/>
  <c r="Q138" i="38"/>
  <c r="O138" i="38"/>
  <c r="M138" i="38"/>
  <c r="I138" i="38"/>
  <c r="G138" i="38"/>
  <c r="E138" i="38"/>
  <c r="C138" i="38"/>
  <c r="D138" i="38" s="1"/>
  <c r="Q137" i="38"/>
  <c r="O137" i="38"/>
  <c r="M137" i="38"/>
  <c r="I137" i="38"/>
  <c r="G137" i="38"/>
  <c r="E137" i="38"/>
  <c r="C137" i="38"/>
  <c r="D137" i="38" s="1"/>
  <c r="Q135" i="38"/>
  <c r="O135" i="38"/>
  <c r="M135" i="38"/>
  <c r="I135" i="38"/>
  <c r="G135" i="38"/>
  <c r="E135" i="38"/>
  <c r="C135" i="38"/>
  <c r="D135" i="38" s="1"/>
  <c r="Q134" i="38"/>
  <c r="O134" i="38"/>
  <c r="M134" i="38"/>
  <c r="I134" i="38"/>
  <c r="G134" i="38"/>
  <c r="E134" i="38"/>
  <c r="C134" i="38"/>
  <c r="Q129" i="38"/>
  <c r="O129" i="38"/>
  <c r="M129" i="38"/>
  <c r="I129" i="38"/>
  <c r="G129" i="38"/>
  <c r="E129" i="38"/>
  <c r="C129" i="38"/>
  <c r="D129" i="38" s="1"/>
  <c r="Q128" i="38"/>
  <c r="O128" i="38"/>
  <c r="M128" i="38"/>
  <c r="I128" i="38"/>
  <c r="G128" i="38"/>
  <c r="E128" i="38"/>
  <c r="C128" i="38"/>
  <c r="D128" i="38" s="1"/>
  <c r="Q127" i="38"/>
  <c r="O127" i="38"/>
  <c r="M127" i="38"/>
  <c r="I127" i="38"/>
  <c r="G127" i="38"/>
  <c r="E127" i="38"/>
  <c r="C127" i="38"/>
  <c r="D127" i="38" s="1"/>
  <c r="Q126" i="38"/>
  <c r="O126" i="38"/>
  <c r="M126" i="38"/>
  <c r="I126" i="38"/>
  <c r="G126" i="38"/>
  <c r="E126" i="38"/>
  <c r="K126" i="38" s="1"/>
  <c r="C126" i="38"/>
  <c r="D126" i="38" s="1"/>
  <c r="Q125" i="38"/>
  <c r="O125" i="38"/>
  <c r="M125" i="38"/>
  <c r="I125" i="38"/>
  <c r="G125" i="38"/>
  <c r="E125" i="38"/>
  <c r="C125" i="38"/>
  <c r="D125" i="38" s="1"/>
  <c r="Q124" i="38"/>
  <c r="O124" i="38"/>
  <c r="M124" i="38"/>
  <c r="I124" i="38"/>
  <c r="G124" i="38"/>
  <c r="E124" i="38"/>
  <c r="K124" i="38" s="1"/>
  <c r="C124" i="38"/>
  <c r="D124" i="38" s="1"/>
  <c r="Q123" i="38"/>
  <c r="O123" i="38"/>
  <c r="M123" i="38"/>
  <c r="I123" i="38"/>
  <c r="G123" i="38"/>
  <c r="E123" i="38"/>
  <c r="C123" i="38"/>
  <c r="D123" i="38" s="1"/>
  <c r="Q122" i="38"/>
  <c r="O122" i="38"/>
  <c r="M122" i="38"/>
  <c r="I122" i="38"/>
  <c r="G122" i="38"/>
  <c r="E122" i="38"/>
  <c r="K122" i="38" s="1"/>
  <c r="C122" i="38"/>
  <c r="D122" i="38" s="1"/>
  <c r="Q121" i="38"/>
  <c r="O121" i="38"/>
  <c r="M121" i="38"/>
  <c r="I121" i="38"/>
  <c r="G121" i="38"/>
  <c r="E121" i="38"/>
  <c r="C121" i="38"/>
  <c r="D121" i="38" s="1"/>
  <c r="Q120" i="38"/>
  <c r="O120" i="38"/>
  <c r="M120" i="38"/>
  <c r="I120" i="38"/>
  <c r="G120" i="38"/>
  <c r="E120" i="38"/>
  <c r="K120" i="38" s="1"/>
  <c r="C120" i="38"/>
  <c r="Q115" i="38"/>
  <c r="O115" i="38"/>
  <c r="M115" i="38"/>
  <c r="I115" i="38"/>
  <c r="G115" i="38"/>
  <c r="E115" i="38"/>
  <c r="C115" i="38"/>
  <c r="D115" i="38" s="1"/>
  <c r="Q114" i="38"/>
  <c r="O114" i="38"/>
  <c r="M114" i="38"/>
  <c r="I114" i="38"/>
  <c r="G114" i="38"/>
  <c r="E114" i="38"/>
  <c r="C114" i="38"/>
  <c r="D114" i="38" s="1"/>
  <c r="Q113" i="38"/>
  <c r="O113" i="38"/>
  <c r="M113" i="38"/>
  <c r="I113" i="38"/>
  <c r="G113" i="38"/>
  <c r="E113" i="38"/>
  <c r="C113" i="38"/>
  <c r="D113" i="38" s="1"/>
  <c r="Q112" i="38"/>
  <c r="O112" i="38"/>
  <c r="M112" i="38"/>
  <c r="I112" i="38"/>
  <c r="G112" i="38"/>
  <c r="E112" i="38"/>
  <c r="C112" i="38"/>
  <c r="D112" i="38" s="1"/>
  <c r="Q111" i="38"/>
  <c r="O111" i="38"/>
  <c r="M111" i="38"/>
  <c r="I111" i="38"/>
  <c r="G111" i="38"/>
  <c r="E111" i="38"/>
  <c r="C111" i="38"/>
  <c r="D111" i="38" s="1"/>
  <c r="Q110" i="38"/>
  <c r="O110" i="38"/>
  <c r="M110" i="38"/>
  <c r="I110" i="38"/>
  <c r="G110" i="38"/>
  <c r="E110" i="38"/>
  <c r="C110" i="38"/>
  <c r="D110" i="38" s="1"/>
  <c r="Q109" i="38"/>
  <c r="O109" i="38"/>
  <c r="M109" i="38"/>
  <c r="I109" i="38"/>
  <c r="G109" i="38"/>
  <c r="E109" i="38"/>
  <c r="C109" i="38"/>
  <c r="D109" i="38" s="1"/>
  <c r="Q108" i="38"/>
  <c r="O108" i="38"/>
  <c r="M108" i="38"/>
  <c r="I108" i="38"/>
  <c r="G108" i="38"/>
  <c r="E108" i="38"/>
  <c r="C108" i="38"/>
  <c r="D108" i="38" s="1"/>
  <c r="Q107" i="38"/>
  <c r="O107" i="38"/>
  <c r="M107" i="38"/>
  <c r="I107" i="38"/>
  <c r="G107" i="38"/>
  <c r="E107" i="38"/>
  <c r="C107" i="38"/>
  <c r="D107" i="38" s="1"/>
  <c r="Q106" i="38"/>
  <c r="O106" i="38"/>
  <c r="M106" i="38"/>
  <c r="I106" i="38"/>
  <c r="G106" i="38"/>
  <c r="E106" i="38"/>
  <c r="C106" i="38"/>
  <c r="D106" i="38" s="1"/>
  <c r="Q105" i="38"/>
  <c r="O105" i="38"/>
  <c r="M105" i="38"/>
  <c r="I105" i="38"/>
  <c r="G105" i="38"/>
  <c r="E105" i="38"/>
  <c r="C105" i="38"/>
  <c r="Q100" i="38"/>
  <c r="O100" i="38"/>
  <c r="M100" i="38"/>
  <c r="I100" i="38"/>
  <c r="G100" i="38"/>
  <c r="E100" i="38"/>
  <c r="K100" i="38" s="1"/>
  <c r="C100" i="38"/>
  <c r="D100" i="38" s="1"/>
  <c r="Q99" i="38"/>
  <c r="O99" i="38"/>
  <c r="M99" i="38"/>
  <c r="I99" i="38"/>
  <c r="G99" i="38"/>
  <c r="E99" i="38"/>
  <c r="C99" i="38"/>
  <c r="D99" i="38" s="1"/>
  <c r="Q98" i="38"/>
  <c r="O98" i="38"/>
  <c r="M98" i="38"/>
  <c r="I98" i="38"/>
  <c r="G98" i="38"/>
  <c r="E98" i="38"/>
  <c r="K98" i="38" s="1"/>
  <c r="L98" i="38" s="1"/>
  <c r="C98" i="38"/>
  <c r="D98" i="38" s="1"/>
  <c r="Q97" i="38"/>
  <c r="O97" i="38"/>
  <c r="M97" i="38"/>
  <c r="I97" i="38"/>
  <c r="G97" i="38"/>
  <c r="E97" i="38"/>
  <c r="C97" i="38"/>
  <c r="D97" i="38" s="1"/>
  <c r="Q96" i="38"/>
  <c r="O96" i="38"/>
  <c r="M96" i="38"/>
  <c r="I96" i="38"/>
  <c r="G96" i="38"/>
  <c r="E96" i="38"/>
  <c r="C96" i="38"/>
  <c r="D96" i="38" s="1"/>
  <c r="Q95" i="38"/>
  <c r="O95" i="38"/>
  <c r="M95" i="38"/>
  <c r="I95" i="38"/>
  <c r="G95" i="38"/>
  <c r="E95" i="38"/>
  <c r="C95" i="38"/>
  <c r="D95" i="38" s="1"/>
  <c r="Q94" i="38"/>
  <c r="O94" i="38"/>
  <c r="M94" i="38"/>
  <c r="I94" i="38"/>
  <c r="G94" i="38"/>
  <c r="E94" i="38"/>
  <c r="K94" i="38" s="1"/>
  <c r="C94" i="38"/>
  <c r="D94" i="38" s="1"/>
  <c r="O93" i="38"/>
  <c r="M93" i="38"/>
  <c r="I93" i="38"/>
  <c r="G93" i="38"/>
  <c r="E93" i="38"/>
  <c r="K93" i="38" s="1"/>
  <c r="C93" i="38"/>
  <c r="D93" i="38" s="1"/>
  <c r="Q92" i="38"/>
  <c r="O92" i="38"/>
  <c r="M92" i="38"/>
  <c r="I92" i="38"/>
  <c r="G92" i="38"/>
  <c r="E92" i="38"/>
  <c r="C92" i="38"/>
  <c r="D92" i="38" s="1"/>
  <c r="Q91" i="38"/>
  <c r="O91" i="38"/>
  <c r="M91" i="38"/>
  <c r="I91" i="38"/>
  <c r="G91" i="38"/>
  <c r="E91" i="38"/>
  <c r="K91" i="38" s="1"/>
  <c r="L91" i="38" s="1"/>
  <c r="C91" i="38"/>
  <c r="D91" i="38" s="1"/>
  <c r="Q90" i="38"/>
  <c r="O90" i="38"/>
  <c r="M90" i="38"/>
  <c r="I90" i="38"/>
  <c r="G90" i="38"/>
  <c r="E90" i="38"/>
  <c r="C90" i="38"/>
  <c r="Q85" i="38"/>
  <c r="R85" i="38" s="1"/>
  <c r="O85" i="38"/>
  <c r="P85" i="38" s="1"/>
  <c r="M85" i="38"/>
  <c r="N85" i="38" s="1"/>
  <c r="I85" i="38"/>
  <c r="J85" i="38" s="1"/>
  <c r="G85" i="38"/>
  <c r="H85" i="38" s="1"/>
  <c r="E85" i="38"/>
  <c r="C85" i="38"/>
  <c r="Q84" i="38"/>
  <c r="O84" i="38"/>
  <c r="M84" i="38"/>
  <c r="I84" i="38"/>
  <c r="G84" i="38"/>
  <c r="E84" i="38"/>
  <c r="C84" i="38"/>
  <c r="D84" i="38" s="1"/>
  <c r="Q83" i="38"/>
  <c r="O83" i="38"/>
  <c r="M83" i="38"/>
  <c r="I83" i="38"/>
  <c r="G83" i="38"/>
  <c r="E83" i="38"/>
  <c r="K83" i="38" s="1"/>
  <c r="L83" i="38" s="1"/>
  <c r="C83" i="38"/>
  <c r="D83" i="38" s="1"/>
  <c r="Q82" i="38"/>
  <c r="O82" i="38"/>
  <c r="M82" i="38"/>
  <c r="I82" i="38"/>
  <c r="G82" i="38"/>
  <c r="E82" i="38"/>
  <c r="C82" i="38"/>
  <c r="D82" i="38" s="1"/>
  <c r="Q81" i="38"/>
  <c r="O81" i="38"/>
  <c r="M81" i="38"/>
  <c r="I81" i="38"/>
  <c r="G81" i="38"/>
  <c r="E81" i="38"/>
  <c r="K81" i="38" s="1"/>
  <c r="L81" i="38" s="1"/>
  <c r="C81" i="38"/>
  <c r="D81" i="38" s="1"/>
  <c r="Q80" i="38"/>
  <c r="O80" i="38"/>
  <c r="M80" i="38"/>
  <c r="I80" i="38"/>
  <c r="G80" i="38"/>
  <c r="E80" i="38"/>
  <c r="C80" i="38"/>
  <c r="D80" i="38" s="1"/>
  <c r="Q79" i="38"/>
  <c r="O79" i="38"/>
  <c r="M79" i="38"/>
  <c r="I79" i="38"/>
  <c r="G79" i="38"/>
  <c r="E79" i="38"/>
  <c r="K79" i="38" s="1"/>
  <c r="L79" i="38" s="1"/>
  <c r="C79" i="38"/>
  <c r="D79" i="38" s="1"/>
  <c r="Q78" i="38"/>
  <c r="O78" i="38"/>
  <c r="M78" i="38"/>
  <c r="I78" i="38"/>
  <c r="G78" i="38"/>
  <c r="E78" i="38"/>
  <c r="C78" i="38"/>
  <c r="Q73" i="38"/>
  <c r="O73" i="38"/>
  <c r="M73" i="38"/>
  <c r="I73" i="38"/>
  <c r="G73" i="38"/>
  <c r="E73" i="38"/>
  <c r="C73" i="38"/>
  <c r="D73" i="38" s="1"/>
  <c r="Q70" i="38"/>
  <c r="O70" i="38"/>
  <c r="M70" i="38"/>
  <c r="I70" i="38"/>
  <c r="G70" i="38"/>
  <c r="E70" i="38"/>
  <c r="C70" i="38"/>
  <c r="D70" i="38" s="1"/>
  <c r="Q69" i="38"/>
  <c r="O69" i="38"/>
  <c r="M69" i="38"/>
  <c r="I69" i="38"/>
  <c r="G69" i="38"/>
  <c r="E69" i="38"/>
  <c r="K69" i="38" s="1"/>
  <c r="C69" i="38"/>
  <c r="D69" i="38" s="1"/>
  <c r="Q68" i="38"/>
  <c r="O68" i="38"/>
  <c r="M68" i="38"/>
  <c r="I68" i="38"/>
  <c r="G68" i="38"/>
  <c r="E68" i="38"/>
  <c r="C68" i="38"/>
  <c r="D68" i="38" s="1"/>
  <c r="R68" i="38" s="1"/>
  <c r="Q67" i="38"/>
  <c r="O67" i="38"/>
  <c r="M67" i="38"/>
  <c r="I67" i="38"/>
  <c r="G67" i="38"/>
  <c r="E67" i="38"/>
  <c r="K67" i="38" s="1"/>
  <c r="L67" i="38" s="1"/>
  <c r="C67" i="38"/>
  <c r="D67" i="38" s="1"/>
  <c r="Q66" i="38"/>
  <c r="O66" i="38"/>
  <c r="M66" i="38"/>
  <c r="I66" i="38"/>
  <c r="G66" i="38"/>
  <c r="E66" i="38"/>
  <c r="C66" i="38"/>
  <c r="D66" i="38" s="1"/>
  <c r="Q65" i="38"/>
  <c r="O65" i="38"/>
  <c r="M65" i="38"/>
  <c r="I65" i="38"/>
  <c r="G65" i="38"/>
  <c r="E65" i="38"/>
  <c r="K65" i="38" s="1"/>
  <c r="C65" i="38"/>
  <c r="D65" i="38" s="1"/>
  <c r="Q64" i="38"/>
  <c r="O64" i="38"/>
  <c r="M64" i="38"/>
  <c r="I64" i="38"/>
  <c r="G64" i="38"/>
  <c r="E64" i="38"/>
  <c r="C64" i="38"/>
  <c r="Q59" i="38"/>
  <c r="O59" i="38"/>
  <c r="M59" i="38"/>
  <c r="I59" i="38"/>
  <c r="G59" i="38"/>
  <c r="E59" i="38"/>
  <c r="C59" i="38"/>
  <c r="D59" i="38" s="1"/>
  <c r="N59" i="38" s="1"/>
  <c r="Q58" i="38"/>
  <c r="O58" i="38"/>
  <c r="M58" i="38"/>
  <c r="I58" i="38"/>
  <c r="G58" i="38"/>
  <c r="E58" i="38"/>
  <c r="D58" i="38"/>
  <c r="Q56" i="38"/>
  <c r="O56" i="38"/>
  <c r="M56" i="38"/>
  <c r="I56" i="38"/>
  <c r="G56" i="38"/>
  <c r="E56" i="38"/>
  <c r="C56" i="38"/>
  <c r="D56" i="38" s="1"/>
  <c r="Q55" i="38"/>
  <c r="O55" i="38"/>
  <c r="M55" i="38"/>
  <c r="I55" i="38"/>
  <c r="G55" i="38"/>
  <c r="E55" i="38"/>
  <c r="C55" i="38"/>
  <c r="D55" i="38" s="1"/>
  <c r="Q54" i="38"/>
  <c r="O54" i="38"/>
  <c r="M54" i="38"/>
  <c r="I54" i="38"/>
  <c r="G54" i="38"/>
  <c r="E54" i="38"/>
  <c r="C54" i="38"/>
  <c r="D54" i="38" s="1"/>
  <c r="Q53" i="38"/>
  <c r="O53" i="38"/>
  <c r="M53" i="38"/>
  <c r="I53" i="38"/>
  <c r="G53" i="38"/>
  <c r="E53" i="38"/>
  <c r="C53" i="38"/>
  <c r="D53" i="38" s="1"/>
  <c r="Q52" i="38"/>
  <c r="O52" i="38"/>
  <c r="M52" i="38"/>
  <c r="I52" i="38"/>
  <c r="G52" i="38"/>
  <c r="E52" i="38"/>
  <c r="C52" i="38"/>
  <c r="D52" i="38" s="1"/>
  <c r="Q51" i="38"/>
  <c r="O51" i="38"/>
  <c r="M51" i="38"/>
  <c r="I51" i="38"/>
  <c r="G51" i="38"/>
  <c r="E51" i="38"/>
  <c r="C51" i="38"/>
  <c r="D51" i="38" s="1"/>
  <c r="Q50" i="38"/>
  <c r="O50" i="38"/>
  <c r="M50" i="38"/>
  <c r="I50" i="38"/>
  <c r="G50" i="38"/>
  <c r="E50" i="38"/>
  <c r="C50" i="38"/>
  <c r="Q45" i="38"/>
  <c r="O45" i="38"/>
  <c r="M45" i="38"/>
  <c r="I45" i="38"/>
  <c r="G45" i="38"/>
  <c r="E45" i="38"/>
  <c r="C45" i="38"/>
  <c r="D45" i="38" s="1"/>
  <c r="Q44" i="38"/>
  <c r="O44" i="38"/>
  <c r="M44" i="38"/>
  <c r="I44" i="38"/>
  <c r="G44" i="38"/>
  <c r="E44" i="38"/>
  <c r="C44" i="38"/>
  <c r="D44" i="38" s="1"/>
  <c r="Q43" i="38"/>
  <c r="O43" i="38"/>
  <c r="M43" i="38"/>
  <c r="I43" i="38"/>
  <c r="G43" i="38"/>
  <c r="E43" i="38"/>
  <c r="C43" i="38"/>
  <c r="D43" i="38" s="1"/>
  <c r="Q42" i="38"/>
  <c r="O42" i="38"/>
  <c r="M42" i="38"/>
  <c r="I42" i="38"/>
  <c r="G42" i="38"/>
  <c r="E42" i="38"/>
  <c r="K42" i="38" s="1"/>
  <c r="C42" i="38"/>
  <c r="D42" i="38" s="1"/>
  <c r="Q41" i="38"/>
  <c r="O41" i="38"/>
  <c r="M41" i="38"/>
  <c r="I41" i="38"/>
  <c r="G41" i="38"/>
  <c r="E41" i="38"/>
  <c r="C41" i="38"/>
  <c r="D41" i="38" s="1"/>
  <c r="Q40" i="38"/>
  <c r="O40" i="38"/>
  <c r="M40" i="38"/>
  <c r="I40" i="38"/>
  <c r="G40" i="38"/>
  <c r="E40" i="38"/>
  <c r="C40" i="38"/>
  <c r="D40" i="38" s="1"/>
  <c r="Q39" i="38"/>
  <c r="O39" i="38"/>
  <c r="M39" i="38"/>
  <c r="I39" i="38"/>
  <c r="G39" i="38"/>
  <c r="E39" i="38"/>
  <c r="C39" i="38"/>
  <c r="D39" i="38" s="1"/>
  <c r="Q34" i="38"/>
  <c r="O34" i="38"/>
  <c r="M34" i="38"/>
  <c r="I34" i="38"/>
  <c r="G34" i="38"/>
  <c r="E34" i="38"/>
  <c r="C34" i="38"/>
  <c r="D34" i="38" s="1"/>
  <c r="Q33" i="38"/>
  <c r="O33" i="38"/>
  <c r="M33" i="38"/>
  <c r="I33" i="38"/>
  <c r="G33" i="38"/>
  <c r="E33" i="38"/>
  <c r="C33" i="38"/>
  <c r="D33" i="38" s="1"/>
  <c r="Q32" i="38"/>
  <c r="O32" i="38"/>
  <c r="M32" i="38"/>
  <c r="I32" i="38"/>
  <c r="G32" i="38"/>
  <c r="E32" i="38"/>
  <c r="C32" i="38"/>
  <c r="D32" i="38" s="1"/>
  <c r="Q31" i="38"/>
  <c r="O31" i="38"/>
  <c r="M31" i="38"/>
  <c r="I31" i="38"/>
  <c r="G31" i="38"/>
  <c r="E31" i="38"/>
  <c r="C31" i="38"/>
  <c r="D31" i="38" s="1"/>
  <c r="Q30" i="38"/>
  <c r="O30" i="38"/>
  <c r="M30" i="38"/>
  <c r="I30" i="38"/>
  <c r="G30" i="38"/>
  <c r="E30" i="38"/>
  <c r="K30" i="38" s="1"/>
  <c r="L30" i="38" s="1"/>
  <c r="C30" i="38"/>
  <c r="D30" i="38" s="1"/>
  <c r="Q29" i="38"/>
  <c r="O29" i="38"/>
  <c r="M29" i="38"/>
  <c r="I29" i="38"/>
  <c r="G29" i="38"/>
  <c r="E29" i="38"/>
  <c r="C29" i="38"/>
  <c r="D29" i="38" s="1"/>
  <c r="Q28" i="38"/>
  <c r="O28" i="38"/>
  <c r="M28" i="38"/>
  <c r="I28" i="38"/>
  <c r="G28" i="38"/>
  <c r="E28" i="38"/>
  <c r="K28" i="38" s="1"/>
  <c r="L28" i="38" s="1"/>
  <c r="C28" i="38"/>
  <c r="D28" i="38" s="1"/>
  <c r="Q27" i="38"/>
  <c r="O27" i="38"/>
  <c r="M27" i="38"/>
  <c r="I27" i="38"/>
  <c r="G27" i="38"/>
  <c r="E27" i="38"/>
  <c r="C27" i="38"/>
  <c r="D27" i="38" s="1"/>
  <c r="Q26" i="38"/>
  <c r="O26" i="38"/>
  <c r="M26" i="38"/>
  <c r="I26" i="38"/>
  <c r="G26" i="38"/>
  <c r="E26" i="38"/>
  <c r="K26" i="38" s="1"/>
  <c r="L26" i="38" s="1"/>
  <c r="C26" i="38"/>
  <c r="D26" i="38" s="1"/>
  <c r="Q25" i="38"/>
  <c r="O25" i="38"/>
  <c r="M25" i="38"/>
  <c r="I25" i="38"/>
  <c r="G25" i="38"/>
  <c r="E25" i="38"/>
  <c r="C25" i="38"/>
  <c r="D25" i="38" s="1"/>
  <c r="Q24" i="38"/>
  <c r="O24" i="38"/>
  <c r="M24" i="38"/>
  <c r="I24" i="38"/>
  <c r="G24" i="38"/>
  <c r="E24" i="38"/>
  <c r="K24" i="38" s="1"/>
  <c r="L24" i="38" s="1"/>
  <c r="C24" i="38"/>
  <c r="D24" i="38" s="1"/>
  <c r="Q23" i="38"/>
  <c r="O23" i="38"/>
  <c r="M23" i="38"/>
  <c r="I23" i="38"/>
  <c r="G23" i="38"/>
  <c r="E23" i="38"/>
  <c r="C23" i="38"/>
  <c r="D23" i="38" s="1"/>
  <c r="Q18" i="38"/>
  <c r="O18" i="38"/>
  <c r="M18" i="38"/>
  <c r="I18" i="38"/>
  <c r="G18" i="38"/>
  <c r="E18" i="38"/>
  <c r="C18" i="38"/>
  <c r="D18" i="38" s="1"/>
  <c r="Q17" i="38"/>
  <c r="O17" i="38"/>
  <c r="M17" i="38"/>
  <c r="I17" i="38"/>
  <c r="G17" i="38"/>
  <c r="E17" i="38"/>
  <c r="C17" i="38"/>
  <c r="D17" i="38" s="1"/>
  <c r="Q16" i="38"/>
  <c r="O16" i="38"/>
  <c r="M16" i="38"/>
  <c r="I16" i="38"/>
  <c r="G16" i="38"/>
  <c r="E16" i="38"/>
  <c r="C16" i="38"/>
  <c r="D16" i="38" s="1"/>
  <c r="Q15" i="38"/>
  <c r="O15" i="38"/>
  <c r="M15" i="38"/>
  <c r="I15" i="38"/>
  <c r="G15" i="38"/>
  <c r="E15" i="38"/>
  <c r="C15" i="38"/>
  <c r="D15" i="38" s="1"/>
  <c r="Q14" i="38"/>
  <c r="O14" i="38"/>
  <c r="M14" i="38"/>
  <c r="I14" i="38"/>
  <c r="G14" i="38"/>
  <c r="E14" i="38"/>
  <c r="C14" i="38"/>
  <c r="D14" i="38" s="1"/>
  <c r="Q13" i="38"/>
  <c r="O13" i="38"/>
  <c r="M13" i="38"/>
  <c r="I13" i="38"/>
  <c r="G13" i="38"/>
  <c r="E13" i="38"/>
  <c r="C13" i="38"/>
  <c r="D13" i="38" s="1"/>
  <c r="Q12" i="38"/>
  <c r="O12" i="38"/>
  <c r="M12" i="38"/>
  <c r="I12" i="38"/>
  <c r="G12" i="38"/>
  <c r="E12" i="38"/>
  <c r="C12" i="38"/>
  <c r="D12" i="38" s="1"/>
  <c r="Q11" i="38"/>
  <c r="O11" i="38"/>
  <c r="M11" i="38"/>
  <c r="I11" i="38"/>
  <c r="G11" i="38"/>
  <c r="E11" i="38"/>
  <c r="C11" i="38"/>
  <c r="D11" i="38" s="1"/>
  <c r="Q9" i="38"/>
  <c r="O9" i="38"/>
  <c r="M9" i="38"/>
  <c r="I9" i="38"/>
  <c r="G9" i="38"/>
  <c r="E9" i="38"/>
  <c r="C9" i="38"/>
  <c r="D9" i="38" s="1"/>
  <c r="Q8" i="38"/>
  <c r="O8" i="38"/>
  <c r="M8" i="38"/>
  <c r="I8" i="38"/>
  <c r="G8" i="38"/>
  <c r="E8" i="38"/>
  <c r="C8" i="38"/>
  <c r="D8" i="38" s="1"/>
  <c r="Q7" i="38"/>
  <c r="O7" i="38"/>
  <c r="M7" i="38"/>
  <c r="I7" i="38"/>
  <c r="G7" i="38"/>
  <c r="E7" i="38"/>
  <c r="C7" i="38"/>
  <c r="D7" i="38" s="1"/>
  <c r="Q6" i="38"/>
  <c r="O6" i="38"/>
  <c r="M6" i="38"/>
  <c r="I6" i="38"/>
  <c r="G6" i="38"/>
  <c r="E6" i="38"/>
  <c r="C6" i="38"/>
  <c r="D6" i="38" s="1"/>
  <c r="O41" i="37"/>
  <c r="O74" i="37" s="1"/>
  <c r="M41" i="37"/>
  <c r="M74" i="37" s="1"/>
  <c r="K41" i="37"/>
  <c r="K74" i="37" s="1"/>
  <c r="G41" i="37"/>
  <c r="G74" i="37" s="1"/>
  <c r="E41" i="37"/>
  <c r="E74" i="37" s="1"/>
  <c r="C41" i="37"/>
  <c r="B41" i="37"/>
  <c r="B74" i="37" s="1"/>
  <c r="O40" i="37"/>
  <c r="O57" i="37" s="1"/>
  <c r="M40" i="37"/>
  <c r="M57" i="37" s="1"/>
  <c r="K40" i="37"/>
  <c r="K57" i="37" s="1"/>
  <c r="G40" i="37"/>
  <c r="G57" i="37" s="1"/>
  <c r="E40" i="37"/>
  <c r="E57" i="37" s="1"/>
  <c r="C40" i="37"/>
  <c r="B40" i="37"/>
  <c r="B57" i="37" s="1"/>
  <c r="O38" i="37"/>
  <c r="O73" i="37" s="1"/>
  <c r="M38" i="37"/>
  <c r="M73" i="37" s="1"/>
  <c r="K38" i="37"/>
  <c r="K73" i="37" s="1"/>
  <c r="G38" i="37"/>
  <c r="G73" i="37" s="1"/>
  <c r="E38" i="37"/>
  <c r="E73" i="37" s="1"/>
  <c r="C38" i="37"/>
  <c r="B38" i="37"/>
  <c r="B73" i="37" s="1"/>
  <c r="O37" i="37"/>
  <c r="O56" i="37" s="1"/>
  <c r="M37" i="37"/>
  <c r="M56" i="37" s="1"/>
  <c r="K37" i="37"/>
  <c r="K56" i="37" s="1"/>
  <c r="G37" i="37"/>
  <c r="G56" i="37" s="1"/>
  <c r="E37" i="37"/>
  <c r="E56" i="37" s="1"/>
  <c r="C37" i="37"/>
  <c r="B37" i="37"/>
  <c r="B56" i="37" s="1"/>
  <c r="O35" i="37"/>
  <c r="O72" i="37" s="1"/>
  <c r="M35" i="37"/>
  <c r="M72" i="37" s="1"/>
  <c r="K35" i="37"/>
  <c r="K72" i="37" s="1"/>
  <c r="G35" i="37"/>
  <c r="G72" i="37" s="1"/>
  <c r="E35" i="37"/>
  <c r="E72" i="37" s="1"/>
  <c r="C35" i="37"/>
  <c r="B35" i="37"/>
  <c r="B72" i="37" s="1"/>
  <c r="O34" i="37"/>
  <c r="O55" i="37" s="1"/>
  <c r="M34" i="37"/>
  <c r="M55" i="37" s="1"/>
  <c r="K34" i="37"/>
  <c r="K55" i="37" s="1"/>
  <c r="G34" i="37"/>
  <c r="G55" i="37" s="1"/>
  <c r="E34" i="37"/>
  <c r="E55" i="37" s="1"/>
  <c r="C34" i="37"/>
  <c r="B34" i="37"/>
  <c r="B55" i="37" s="1"/>
  <c r="O32" i="37"/>
  <c r="O71" i="37" s="1"/>
  <c r="M32" i="37"/>
  <c r="M71" i="37" s="1"/>
  <c r="K32" i="37"/>
  <c r="K71" i="37" s="1"/>
  <c r="G32" i="37"/>
  <c r="G71" i="37" s="1"/>
  <c r="E32" i="37"/>
  <c r="E71" i="37" s="1"/>
  <c r="C32" i="37"/>
  <c r="B32" i="37"/>
  <c r="B71" i="37" s="1"/>
  <c r="O31" i="37"/>
  <c r="O54" i="37" s="1"/>
  <c r="M31" i="37"/>
  <c r="M54" i="37" s="1"/>
  <c r="K31" i="37"/>
  <c r="K54" i="37" s="1"/>
  <c r="G31" i="37"/>
  <c r="G54" i="37" s="1"/>
  <c r="E31" i="37"/>
  <c r="E54" i="37" s="1"/>
  <c r="C31" i="37"/>
  <c r="B31" i="37"/>
  <c r="B54" i="37" s="1"/>
  <c r="O29" i="37"/>
  <c r="O70" i="37" s="1"/>
  <c r="M29" i="37"/>
  <c r="M70" i="37" s="1"/>
  <c r="K29" i="37"/>
  <c r="K70" i="37" s="1"/>
  <c r="G29" i="37"/>
  <c r="G70" i="37" s="1"/>
  <c r="E29" i="37"/>
  <c r="E70" i="37" s="1"/>
  <c r="C29" i="37"/>
  <c r="B29" i="37"/>
  <c r="B70" i="37" s="1"/>
  <c r="O28" i="37"/>
  <c r="O53" i="37" s="1"/>
  <c r="M28" i="37"/>
  <c r="M53" i="37" s="1"/>
  <c r="K28" i="37"/>
  <c r="K53" i="37" s="1"/>
  <c r="G28" i="37"/>
  <c r="G53" i="37" s="1"/>
  <c r="E28" i="37"/>
  <c r="E53" i="37" s="1"/>
  <c r="C28" i="37"/>
  <c r="B28" i="37"/>
  <c r="B53" i="37" s="1"/>
  <c r="O25" i="37"/>
  <c r="O69" i="37" s="1"/>
  <c r="M25" i="37"/>
  <c r="M69" i="37" s="1"/>
  <c r="K25" i="37"/>
  <c r="K69" i="37" s="1"/>
  <c r="G25" i="37"/>
  <c r="G69" i="37" s="1"/>
  <c r="E25" i="37"/>
  <c r="E69" i="37" s="1"/>
  <c r="C25" i="37"/>
  <c r="B25" i="37"/>
  <c r="P25" i="37" s="1"/>
  <c r="O24" i="37"/>
  <c r="O52" i="37" s="1"/>
  <c r="M24" i="37"/>
  <c r="M52" i="37" s="1"/>
  <c r="K24" i="37"/>
  <c r="K52" i="37" s="1"/>
  <c r="G24" i="37"/>
  <c r="G52" i="37" s="1"/>
  <c r="E24" i="37"/>
  <c r="E52" i="37" s="1"/>
  <c r="C24" i="37"/>
  <c r="B24" i="37"/>
  <c r="B52" i="37" s="1"/>
  <c r="O22" i="37"/>
  <c r="O68" i="37" s="1"/>
  <c r="M22" i="37"/>
  <c r="M68" i="37" s="1"/>
  <c r="K22" i="37"/>
  <c r="K68" i="37" s="1"/>
  <c r="G22" i="37"/>
  <c r="G68" i="37" s="1"/>
  <c r="E22" i="37"/>
  <c r="E68" i="37" s="1"/>
  <c r="C22" i="37"/>
  <c r="B22" i="37"/>
  <c r="P22" i="37" s="1"/>
  <c r="O21" i="37"/>
  <c r="O51" i="37" s="1"/>
  <c r="M21" i="37"/>
  <c r="M51" i="37" s="1"/>
  <c r="K21" i="37"/>
  <c r="K51" i="37" s="1"/>
  <c r="G21" i="37"/>
  <c r="G51" i="37" s="1"/>
  <c r="E21" i="37"/>
  <c r="E51" i="37" s="1"/>
  <c r="C21" i="37"/>
  <c r="B21" i="37"/>
  <c r="B51" i="37" s="1"/>
  <c r="O19" i="37"/>
  <c r="O67" i="37" s="1"/>
  <c r="M19" i="37"/>
  <c r="M67" i="37" s="1"/>
  <c r="K19" i="37"/>
  <c r="K67" i="37" s="1"/>
  <c r="G19" i="37"/>
  <c r="G67" i="37" s="1"/>
  <c r="E19" i="37"/>
  <c r="E67" i="37" s="1"/>
  <c r="C19" i="37"/>
  <c r="B19" i="37"/>
  <c r="B67" i="37" s="1"/>
  <c r="O18" i="37"/>
  <c r="O50" i="37" s="1"/>
  <c r="M18" i="37"/>
  <c r="M50" i="37" s="1"/>
  <c r="K18" i="37"/>
  <c r="K50" i="37" s="1"/>
  <c r="G18" i="37"/>
  <c r="G50" i="37" s="1"/>
  <c r="E18" i="37"/>
  <c r="E50" i="37" s="1"/>
  <c r="C18" i="37"/>
  <c r="B18" i="37"/>
  <c r="B50" i="37" s="1"/>
  <c r="O87" i="37"/>
  <c r="M87" i="37"/>
  <c r="K87" i="37"/>
  <c r="G87" i="37"/>
  <c r="E87" i="37"/>
  <c r="C87" i="37"/>
  <c r="B87" i="37"/>
  <c r="O86" i="37"/>
  <c r="M86" i="37"/>
  <c r="K86" i="37"/>
  <c r="G86" i="37"/>
  <c r="E86" i="37"/>
  <c r="C86" i="37"/>
  <c r="B86" i="37"/>
  <c r="O85" i="37"/>
  <c r="M85" i="37"/>
  <c r="K85" i="37"/>
  <c r="G85" i="37"/>
  <c r="E85" i="37"/>
  <c r="C85" i="37"/>
  <c r="B85" i="37"/>
  <c r="O84" i="37"/>
  <c r="M84" i="37"/>
  <c r="K84" i="37"/>
  <c r="G84" i="37"/>
  <c r="E84" i="37"/>
  <c r="C84" i="37"/>
  <c r="B84" i="37"/>
  <c r="O83" i="37"/>
  <c r="M83" i="37"/>
  <c r="K83" i="37"/>
  <c r="G83" i="37"/>
  <c r="E83" i="37"/>
  <c r="C83" i="37"/>
  <c r="B83" i="37"/>
  <c r="O82" i="37"/>
  <c r="M82" i="37"/>
  <c r="K82" i="37"/>
  <c r="G82" i="37"/>
  <c r="E82" i="37"/>
  <c r="C82" i="37"/>
  <c r="B82" i="37"/>
  <c r="O81" i="37"/>
  <c r="M81" i="37"/>
  <c r="K81" i="37"/>
  <c r="G81" i="37"/>
  <c r="E81" i="37"/>
  <c r="C81" i="37"/>
  <c r="B81" i="37"/>
  <c r="O80" i="37"/>
  <c r="M80" i="37"/>
  <c r="K80" i="37"/>
  <c r="G80" i="37"/>
  <c r="E80" i="37"/>
  <c r="C80" i="37"/>
  <c r="B80" i="37"/>
  <c r="O15" i="37"/>
  <c r="O66" i="37" s="1"/>
  <c r="M15" i="37"/>
  <c r="M66" i="37" s="1"/>
  <c r="K15" i="37"/>
  <c r="K66" i="37" s="1"/>
  <c r="G15" i="37"/>
  <c r="G66" i="37" s="1"/>
  <c r="E15" i="37"/>
  <c r="E66" i="37" s="1"/>
  <c r="C15" i="37"/>
  <c r="B15" i="37"/>
  <c r="B66" i="37" s="1"/>
  <c r="O14" i="37"/>
  <c r="O49" i="37" s="1"/>
  <c r="M14" i="37"/>
  <c r="M49" i="37" s="1"/>
  <c r="K14" i="37"/>
  <c r="K49" i="37" s="1"/>
  <c r="G14" i="37"/>
  <c r="G49" i="37" s="1"/>
  <c r="E14" i="37"/>
  <c r="E49" i="37" s="1"/>
  <c r="C14" i="37"/>
  <c r="B14" i="37"/>
  <c r="B49" i="37" s="1"/>
  <c r="O12" i="37"/>
  <c r="O64" i="37" s="1"/>
  <c r="M12" i="37"/>
  <c r="M64" i="37" s="1"/>
  <c r="K12" i="37"/>
  <c r="K64" i="37" s="1"/>
  <c r="G12" i="37"/>
  <c r="G64" i="37" s="1"/>
  <c r="E12" i="37"/>
  <c r="E64" i="37" s="1"/>
  <c r="C12" i="37"/>
  <c r="B12" i="37"/>
  <c r="B64" i="37" s="1"/>
  <c r="O11" i="37"/>
  <c r="O47" i="37" s="1"/>
  <c r="M11" i="37"/>
  <c r="K11" i="37"/>
  <c r="K47" i="37" s="1"/>
  <c r="G11" i="37"/>
  <c r="E11" i="37"/>
  <c r="E47" i="37" s="1"/>
  <c r="C11" i="37"/>
  <c r="B11" i="37"/>
  <c r="B47" i="37" s="1"/>
  <c r="O10" i="37"/>
  <c r="O65" i="37" s="1"/>
  <c r="M10" i="37"/>
  <c r="M65" i="37" s="1"/>
  <c r="K10" i="37"/>
  <c r="K65" i="37" s="1"/>
  <c r="G10" i="37"/>
  <c r="G65" i="37" s="1"/>
  <c r="E10" i="37"/>
  <c r="E65" i="37" s="1"/>
  <c r="C10" i="37"/>
  <c r="B10" i="37"/>
  <c r="B65" i="37" s="1"/>
  <c r="O9" i="37"/>
  <c r="O48" i="37" s="1"/>
  <c r="M9" i="37"/>
  <c r="M48" i="37" s="1"/>
  <c r="K9" i="37"/>
  <c r="K48" i="37" s="1"/>
  <c r="G9" i="37"/>
  <c r="E9" i="37"/>
  <c r="E48" i="37" s="1"/>
  <c r="C9" i="37"/>
  <c r="B9" i="37"/>
  <c r="B48" i="37" s="1"/>
  <c r="O7" i="37"/>
  <c r="O63" i="37" s="1"/>
  <c r="M7" i="37"/>
  <c r="M63" i="37" s="1"/>
  <c r="K7" i="37"/>
  <c r="G7" i="37"/>
  <c r="G63" i="37" s="1"/>
  <c r="E7" i="37"/>
  <c r="E63" i="37" s="1"/>
  <c r="C7" i="37"/>
  <c r="B7" i="37"/>
  <c r="B63" i="37" s="1"/>
  <c r="O6" i="37"/>
  <c r="O46" i="37" s="1"/>
  <c r="O58" i="37" s="1"/>
  <c r="M6" i="37"/>
  <c r="M46" i="37" s="1"/>
  <c r="K6" i="37"/>
  <c r="G6" i="37"/>
  <c r="G46" i="37" s="1"/>
  <c r="E6" i="37"/>
  <c r="E46" i="37" s="1"/>
  <c r="E58" i="37" s="1"/>
  <c r="C6" i="37"/>
  <c r="B6" i="37"/>
  <c r="B46" i="37" s="1"/>
  <c r="O7" i="36"/>
  <c r="O6" i="36"/>
  <c r="M7" i="36"/>
  <c r="M6" i="36"/>
  <c r="K7" i="36"/>
  <c r="K6" i="36"/>
  <c r="G7" i="36"/>
  <c r="G6" i="36"/>
  <c r="E7" i="36"/>
  <c r="E6" i="36"/>
  <c r="C6" i="36"/>
  <c r="C7" i="36"/>
  <c r="O14" i="36"/>
  <c r="O13" i="36"/>
  <c r="O12" i="36"/>
  <c r="O11" i="36"/>
  <c r="O9" i="36"/>
  <c r="O8" i="36"/>
  <c r="M14" i="36"/>
  <c r="N14" i="36" s="1"/>
  <c r="M13" i="36"/>
  <c r="M12" i="36"/>
  <c r="M11" i="36"/>
  <c r="M9" i="36"/>
  <c r="M8" i="36"/>
  <c r="K14" i="36"/>
  <c r="K13" i="36"/>
  <c r="Q13" i="36" s="1"/>
  <c r="K12" i="36"/>
  <c r="K11" i="36"/>
  <c r="K9" i="36"/>
  <c r="K8" i="36"/>
  <c r="G14" i="36"/>
  <c r="G13" i="36"/>
  <c r="G12" i="36"/>
  <c r="G11" i="36"/>
  <c r="G9" i="36"/>
  <c r="G8" i="36"/>
  <c r="E14" i="36"/>
  <c r="E13" i="36"/>
  <c r="E12" i="36"/>
  <c r="E11" i="36"/>
  <c r="E9" i="36"/>
  <c r="E8" i="36"/>
  <c r="C14" i="36"/>
  <c r="I14" i="36" s="1"/>
  <c r="C13" i="36"/>
  <c r="I13" i="36" s="1"/>
  <c r="C12" i="36"/>
  <c r="I12" i="36" s="1"/>
  <c r="C11" i="36"/>
  <c r="I10" i="36"/>
  <c r="C9" i="36"/>
  <c r="C8" i="36"/>
  <c r="B14" i="36"/>
  <c r="B13" i="36"/>
  <c r="B12" i="36"/>
  <c r="B7" i="36"/>
  <c r="B6" i="36"/>
  <c r="S14" i="36"/>
  <c r="B29" i="36"/>
  <c r="B28" i="36"/>
  <c r="B27" i="36"/>
  <c r="B26" i="36"/>
  <c r="B25" i="36"/>
  <c r="B24" i="36"/>
  <c r="B23" i="36"/>
  <c r="B22" i="36"/>
  <c r="B20" i="36"/>
  <c r="B21" i="36"/>
  <c r="B19" i="36"/>
  <c r="O101" i="36"/>
  <c r="M101" i="36"/>
  <c r="K101" i="36"/>
  <c r="G101" i="36"/>
  <c r="E101" i="36"/>
  <c r="C101" i="36"/>
  <c r="B101" i="36"/>
  <c r="O100" i="36"/>
  <c r="M100" i="36"/>
  <c r="K100" i="36"/>
  <c r="G100" i="36"/>
  <c r="E100" i="36"/>
  <c r="C100" i="36"/>
  <c r="B100" i="36"/>
  <c r="O99" i="36"/>
  <c r="M99" i="36"/>
  <c r="K99" i="36"/>
  <c r="G99" i="36"/>
  <c r="E99" i="36"/>
  <c r="C99" i="36"/>
  <c r="B99" i="36"/>
  <c r="O98" i="36"/>
  <c r="M98" i="36"/>
  <c r="K98" i="36"/>
  <c r="G98" i="36"/>
  <c r="E98" i="36"/>
  <c r="C98" i="36"/>
  <c r="B98" i="36"/>
  <c r="O97" i="36"/>
  <c r="M97" i="36"/>
  <c r="K97" i="36"/>
  <c r="G97" i="36"/>
  <c r="E97" i="36"/>
  <c r="C97" i="36"/>
  <c r="B97" i="36"/>
  <c r="O96" i="36"/>
  <c r="M96" i="36"/>
  <c r="K96" i="36"/>
  <c r="G96" i="36"/>
  <c r="E96" i="36"/>
  <c r="C96" i="36"/>
  <c r="B96" i="36"/>
  <c r="O95" i="36"/>
  <c r="M95" i="36"/>
  <c r="K95" i="36"/>
  <c r="G95" i="36"/>
  <c r="E95" i="36"/>
  <c r="C95" i="36"/>
  <c r="B95" i="36"/>
  <c r="C252" i="33"/>
  <c r="C251" i="33"/>
  <c r="C250" i="33"/>
  <c r="C249" i="33"/>
  <c r="C248" i="33"/>
  <c r="O252" i="33"/>
  <c r="O251" i="33"/>
  <c r="O250" i="33"/>
  <c r="O249" i="33"/>
  <c r="O248" i="33"/>
  <c r="O247" i="33"/>
  <c r="M252" i="33"/>
  <c r="M251" i="33"/>
  <c r="M250" i="33"/>
  <c r="M249" i="33"/>
  <c r="M248" i="33"/>
  <c r="M247" i="33"/>
  <c r="K252" i="33"/>
  <c r="K251" i="33"/>
  <c r="K250" i="33"/>
  <c r="K249" i="33"/>
  <c r="K248" i="33"/>
  <c r="K247" i="33"/>
  <c r="G252" i="33"/>
  <c r="G251" i="33"/>
  <c r="G250" i="33"/>
  <c r="G249" i="33"/>
  <c r="G248" i="33"/>
  <c r="G247" i="33"/>
  <c r="E252" i="33"/>
  <c r="E251" i="33"/>
  <c r="E250" i="33"/>
  <c r="E249" i="33"/>
  <c r="E248" i="33"/>
  <c r="E247" i="33"/>
  <c r="C247" i="33"/>
  <c r="B252" i="33"/>
  <c r="AH252" i="33" s="1"/>
  <c r="B251" i="33"/>
  <c r="AH251" i="33" s="1"/>
  <c r="B250" i="33"/>
  <c r="AH250" i="33" s="1"/>
  <c r="B249" i="33"/>
  <c r="AH249" i="33" s="1"/>
  <c r="B248" i="33"/>
  <c r="AH248" i="33" s="1"/>
  <c r="B247" i="33"/>
  <c r="AH247" i="33" s="1"/>
  <c r="P14" i="36" l="1"/>
  <c r="AF248" i="33"/>
  <c r="AD248" i="33"/>
  <c r="AB248" i="33"/>
  <c r="AF251" i="33"/>
  <c r="AD251" i="33"/>
  <c r="AB251" i="33"/>
  <c r="AF247" i="33"/>
  <c r="AD247" i="33"/>
  <c r="AB247" i="33"/>
  <c r="AF249" i="33"/>
  <c r="AD249" i="33"/>
  <c r="AB249" i="33"/>
  <c r="AF250" i="33"/>
  <c r="AD250" i="33"/>
  <c r="AB250" i="33"/>
  <c r="AF252" i="33"/>
  <c r="AD252" i="33"/>
  <c r="AB252" i="33"/>
  <c r="Z48" i="37"/>
  <c r="V48" i="37"/>
  <c r="T48" i="37"/>
  <c r="X48" i="37"/>
  <c r="V47" i="37"/>
  <c r="X47" i="37"/>
  <c r="T47" i="37"/>
  <c r="Z47" i="37"/>
  <c r="V80" i="37"/>
  <c r="T80" i="37"/>
  <c r="X80" i="37"/>
  <c r="Z80" i="37"/>
  <c r="V82" i="37"/>
  <c r="X82" i="37"/>
  <c r="T82" i="37"/>
  <c r="Z82" i="37"/>
  <c r="X84" i="37"/>
  <c r="V84" i="37"/>
  <c r="T84" i="37"/>
  <c r="Z84" i="37"/>
  <c r="T86" i="37"/>
  <c r="X86" i="37"/>
  <c r="V86" i="37"/>
  <c r="Z86" i="37"/>
  <c r="V51" i="37"/>
  <c r="X51" i="37"/>
  <c r="T51" i="37"/>
  <c r="Z51" i="37"/>
  <c r="T53" i="37"/>
  <c r="V53" i="37"/>
  <c r="X53" i="37"/>
  <c r="Z53" i="37"/>
  <c r="Z54" i="37"/>
  <c r="V54" i="37"/>
  <c r="X54" i="37"/>
  <c r="T54" i="37"/>
  <c r="V55" i="37"/>
  <c r="X55" i="37"/>
  <c r="T55" i="37"/>
  <c r="Z55" i="37"/>
  <c r="X56" i="37"/>
  <c r="Z56" i="37"/>
  <c r="V56" i="37"/>
  <c r="T56" i="37"/>
  <c r="T57" i="37"/>
  <c r="V57" i="37"/>
  <c r="X57" i="37"/>
  <c r="Z57" i="37"/>
  <c r="X65" i="37"/>
  <c r="V65" i="37"/>
  <c r="T65" i="37"/>
  <c r="Z65" i="37"/>
  <c r="X64" i="37"/>
  <c r="V64" i="37"/>
  <c r="T64" i="37"/>
  <c r="Z64" i="37"/>
  <c r="X81" i="37"/>
  <c r="V81" i="37"/>
  <c r="T81" i="37"/>
  <c r="Z81" i="37"/>
  <c r="X83" i="37"/>
  <c r="V83" i="37"/>
  <c r="T83" i="37"/>
  <c r="Z83" i="37"/>
  <c r="V85" i="37"/>
  <c r="X85" i="37"/>
  <c r="T85" i="37"/>
  <c r="Z85" i="37"/>
  <c r="X87" i="37"/>
  <c r="V87" i="37"/>
  <c r="T87" i="37"/>
  <c r="Z87" i="37"/>
  <c r="X70" i="37"/>
  <c r="V70" i="37"/>
  <c r="T70" i="37"/>
  <c r="Z70" i="37"/>
  <c r="T71" i="37"/>
  <c r="V71" i="37"/>
  <c r="X71" i="37"/>
  <c r="Z71" i="37"/>
  <c r="X72" i="37"/>
  <c r="V72" i="37"/>
  <c r="T72" i="37"/>
  <c r="Z72" i="37"/>
  <c r="T73" i="37"/>
  <c r="V73" i="37"/>
  <c r="X73" i="37"/>
  <c r="Z73" i="37"/>
  <c r="X74" i="37"/>
  <c r="V74" i="37"/>
  <c r="T74" i="37"/>
  <c r="Z74" i="37"/>
  <c r="X67" i="37"/>
  <c r="V67" i="37"/>
  <c r="T67" i="37"/>
  <c r="Z67" i="37"/>
  <c r="V50" i="37"/>
  <c r="X50" i="37"/>
  <c r="Z50" i="37"/>
  <c r="T50" i="37"/>
  <c r="X66" i="37"/>
  <c r="V66" i="37"/>
  <c r="T66" i="37"/>
  <c r="Z66" i="37"/>
  <c r="Z49" i="37"/>
  <c r="T49" i="37"/>
  <c r="V49" i="37"/>
  <c r="X49" i="37"/>
  <c r="X63" i="37"/>
  <c r="V63" i="37"/>
  <c r="T63" i="37"/>
  <c r="Z63" i="37"/>
  <c r="T46" i="37"/>
  <c r="X46" i="37"/>
  <c r="V46" i="37"/>
  <c r="Z46" i="37"/>
  <c r="X247" i="33"/>
  <c r="T247" i="33"/>
  <c r="V247" i="33"/>
  <c r="Z247" i="33"/>
  <c r="V249" i="33"/>
  <c r="X249" i="33"/>
  <c r="T249" i="33"/>
  <c r="Z249" i="33"/>
  <c r="V250" i="33"/>
  <c r="X250" i="33"/>
  <c r="T250" i="33"/>
  <c r="Z250" i="33"/>
  <c r="V252" i="33"/>
  <c r="X252" i="33"/>
  <c r="T252" i="33"/>
  <c r="Z252" i="33"/>
  <c r="X248" i="33"/>
  <c r="T248" i="33"/>
  <c r="V248" i="33"/>
  <c r="Z248" i="33"/>
  <c r="X251" i="33"/>
  <c r="T251" i="33"/>
  <c r="V251" i="33"/>
  <c r="Z251" i="33"/>
  <c r="Z52" i="37"/>
  <c r="T52" i="37"/>
  <c r="X52" i="37"/>
  <c r="V52" i="37"/>
  <c r="E256" i="33"/>
  <c r="F13" i="36"/>
  <c r="P56" i="37"/>
  <c r="P73" i="37"/>
  <c r="P71" i="37"/>
  <c r="P54" i="37"/>
  <c r="P52" i="37"/>
  <c r="P67" i="37"/>
  <c r="B58" i="37"/>
  <c r="P251" i="33"/>
  <c r="I81" i="37"/>
  <c r="I83" i="37"/>
  <c r="J83" i="37" s="1"/>
  <c r="I85" i="37"/>
  <c r="J85" i="37" s="1"/>
  <c r="I87" i="37"/>
  <c r="J87" i="37" s="1"/>
  <c r="I136" i="38"/>
  <c r="I140" i="38" s="1"/>
  <c r="O136" i="38"/>
  <c r="S11" i="38"/>
  <c r="T11" i="38" s="1"/>
  <c r="K12" i="38"/>
  <c r="L12" i="38" s="1"/>
  <c r="K14" i="38"/>
  <c r="L14" i="38" s="1"/>
  <c r="K16" i="38"/>
  <c r="L16" i="38" s="1"/>
  <c r="K137" i="38"/>
  <c r="L137" i="38" s="1"/>
  <c r="K139" i="38"/>
  <c r="K145" i="38"/>
  <c r="K147" i="38"/>
  <c r="H249" i="33"/>
  <c r="K304" i="38"/>
  <c r="K149" i="38"/>
  <c r="L149" i="38" s="1"/>
  <c r="K151" i="38"/>
  <c r="K157" i="38"/>
  <c r="L157" i="38" s="1"/>
  <c r="K159" i="38"/>
  <c r="K161" i="38"/>
  <c r="L161" i="38" s="1"/>
  <c r="K163" i="38"/>
  <c r="K169" i="38"/>
  <c r="L169" i="38" s="1"/>
  <c r="K171" i="38"/>
  <c r="L171" i="38" s="1"/>
  <c r="K173" i="38"/>
  <c r="L173" i="38" s="1"/>
  <c r="K179" i="38"/>
  <c r="P248" i="33"/>
  <c r="K181" i="38"/>
  <c r="L181" i="38" s="1"/>
  <c r="K183" i="38"/>
  <c r="L183" i="38" s="1"/>
  <c r="K185" i="38"/>
  <c r="L185" i="38" s="1"/>
  <c r="K187" i="38"/>
  <c r="L187" i="38" s="1"/>
  <c r="K191" i="38"/>
  <c r="L191" i="38" s="1"/>
  <c r="K211" i="38"/>
  <c r="L211" i="38" s="1"/>
  <c r="K213" i="38"/>
  <c r="L213" i="38" s="1"/>
  <c r="K219" i="38"/>
  <c r="D248" i="33"/>
  <c r="N249" i="33"/>
  <c r="N250" i="33"/>
  <c r="N252" i="33"/>
  <c r="Q249" i="33"/>
  <c r="R249" i="33" s="1"/>
  <c r="Q250" i="33"/>
  <c r="R250" i="33" s="1"/>
  <c r="K221" i="38"/>
  <c r="L221" i="38" s="1"/>
  <c r="K197" i="38"/>
  <c r="L197" i="38" s="1"/>
  <c r="K205" i="38"/>
  <c r="T18" i="39"/>
  <c r="K231" i="38"/>
  <c r="L231" i="38" s="1"/>
  <c r="K233" i="38"/>
  <c r="L233" i="38" s="1"/>
  <c r="K237" i="38"/>
  <c r="L237" i="38" s="1"/>
  <c r="P13" i="36"/>
  <c r="K267" i="38"/>
  <c r="K269" i="38"/>
  <c r="L269" i="38" s="1"/>
  <c r="K271" i="38"/>
  <c r="L271" i="38" s="1"/>
  <c r="K273" i="38"/>
  <c r="L273" i="38" s="1"/>
  <c r="H248" i="33"/>
  <c r="Q252" i="33"/>
  <c r="R252" i="33" s="1"/>
  <c r="M256" i="33"/>
  <c r="K285" i="33" s="1"/>
  <c r="K106" i="38"/>
  <c r="L106" i="38" s="1"/>
  <c r="K108" i="38"/>
  <c r="L108" i="38" s="1"/>
  <c r="K110" i="38"/>
  <c r="K112" i="38"/>
  <c r="L112" i="38" s="1"/>
  <c r="K114" i="38"/>
  <c r="L114" i="38" s="1"/>
  <c r="N251" i="33"/>
  <c r="H252" i="33"/>
  <c r="L247" i="33"/>
  <c r="D249" i="33"/>
  <c r="Q247" i="33"/>
  <c r="R247" i="33" s="1"/>
  <c r="F248" i="33"/>
  <c r="K275" i="38"/>
  <c r="L275" i="38" s="1"/>
  <c r="K277" i="38"/>
  <c r="L277" i="38" s="1"/>
  <c r="K305" i="38"/>
  <c r="L305" i="38" s="1"/>
  <c r="K243" i="38"/>
  <c r="L243" i="38" s="1"/>
  <c r="K245" i="38"/>
  <c r="L245" i="38" s="1"/>
  <c r="H250" i="33"/>
  <c r="L13" i="36"/>
  <c r="K283" i="38"/>
  <c r="K285" i="38"/>
  <c r="L285" i="38" s="1"/>
  <c r="L18" i="39"/>
  <c r="AI247" i="33"/>
  <c r="F249" i="33"/>
  <c r="AI248" i="33"/>
  <c r="L249" i="33"/>
  <c r="L252" i="33"/>
  <c r="Q248" i="33"/>
  <c r="R248" i="33" s="1"/>
  <c r="P247" i="33"/>
  <c r="P249" i="33"/>
  <c r="P252" i="33"/>
  <c r="C256" i="33"/>
  <c r="C285" i="33" s="1"/>
  <c r="D252" i="33"/>
  <c r="I95" i="36"/>
  <c r="J95" i="36" s="1"/>
  <c r="I97" i="36"/>
  <c r="J97" i="36" s="1"/>
  <c r="I99" i="36"/>
  <c r="J99" i="36" s="1"/>
  <c r="I101" i="36"/>
  <c r="J101" i="36" s="1"/>
  <c r="D14" i="36"/>
  <c r="AI250" i="33"/>
  <c r="L159" i="38"/>
  <c r="L163" i="38"/>
  <c r="L145" i="38"/>
  <c r="L147" i="38"/>
  <c r="L151" i="38"/>
  <c r="K287" i="38"/>
  <c r="L287" i="38" s="1"/>
  <c r="K299" i="38"/>
  <c r="L299" i="38" s="1"/>
  <c r="F247" i="33"/>
  <c r="N248" i="33"/>
  <c r="AI249" i="33"/>
  <c r="D250" i="33"/>
  <c r="B102" i="36"/>
  <c r="S13" i="36"/>
  <c r="H14" i="36"/>
  <c r="I80" i="37"/>
  <c r="J80" i="37" s="1"/>
  <c r="K33" i="38"/>
  <c r="L33" i="38" s="1"/>
  <c r="K39" i="38"/>
  <c r="L39" i="38" s="1"/>
  <c r="K41" i="38"/>
  <c r="L41" i="38" s="1"/>
  <c r="K45" i="38"/>
  <c r="L45" i="38" s="1"/>
  <c r="K55" i="38"/>
  <c r="L55" i="38" s="1"/>
  <c r="K84" i="38"/>
  <c r="L84" i="38" s="1"/>
  <c r="K90" i="38"/>
  <c r="K92" i="38"/>
  <c r="K95" i="38"/>
  <c r="L95" i="38" s="1"/>
  <c r="K97" i="38"/>
  <c r="K99" i="38"/>
  <c r="K109" i="38"/>
  <c r="K111" i="38"/>
  <c r="L111" i="38" s="1"/>
  <c r="K123" i="38"/>
  <c r="L123" i="38" s="1"/>
  <c r="K125" i="38"/>
  <c r="L125" i="38" s="1"/>
  <c r="K127" i="38"/>
  <c r="K242" i="38"/>
  <c r="K246" i="38"/>
  <c r="L246" i="38" s="1"/>
  <c r="D263" i="38"/>
  <c r="K254" i="38"/>
  <c r="L254" i="38" s="1"/>
  <c r="K256" i="38"/>
  <c r="L256" i="38" s="1"/>
  <c r="K258" i="38"/>
  <c r="L258" i="38" s="1"/>
  <c r="K260" i="38"/>
  <c r="L260" i="38" s="1"/>
  <c r="K278" i="38"/>
  <c r="L278" i="38" s="1"/>
  <c r="C136" i="38"/>
  <c r="C140" i="38" s="1"/>
  <c r="G136" i="38"/>
  <c r="G140" i="38" s="1"/>
  <c r="M136" i="38"/>
  <c r="M140" i="38" s="1"/>
  <c r="S8" i="38"/>
  <c r="T8" i="38" s="1"/>
  <c r="S6" i="38"/>
  <c r="T6" i="38" s="1"/>
  <c r="K63" i="37"/>
  <c r="Q63" i="37" s="1"/>
  <c r="K46" i="37"/>
  <c r="M288" i="38"/>
  <c r="K255" i="38"/>
  <c r="L255" i="38" s="1"/>
  <c r="K32" i="38"/>
  <c r="L32" i="38" s="1"/>
  <c r="K128" i="38"/>
  <c r="L128" i="38" s="1"/>
  <c r="K293" i="38"/>
  <c r="L293" i="38" s="1"/>
  <c r="G288" i="38"/>
  <c r="K276" i="38"/>
  <c r="L276" i="38" s="1"/>
  <c r="K274" i="38"/>
  <c r="L274" i="38" s="1"/>
  <c r="K262" i="38"/>
  <c r="L262" i="38" s="1"/>
  <c r="K261" i="38"/>
  <c r="L261" i="38" s="1"/>
  <c r="K253" i="38"/>
  <c r="L253" i="38" s="1"/>
  <c r="K248" i="38"/>
  <c r="L248" i="38" s="1"/>
  <c r="K247" i="38"/>
  <c r="L247" i="38" s="1"/>
  <c r="K203" i="38"/>
  <c r="L203" i="38" s="1"/>
  <c r="K198" i="38"/>
  <c r="L198" i="38" s="1"/>
  <c r="K196" i="38"/>
  <c r="L196" i="38" s="1"/>
  <c r="K225" i="38"/>
  <c r="L225" i="38" s="1"/>
  <c r="K223" i="38"/>
  <c r="L223" i="38" s="1"/>
  <c r="K189" i="38"/>
  <c r="L189" i="38" s="1"/>
  <c r="K138" i="38"/>
  <c r="L138" i="38" s="1"/>
  <c r="K135" i="38"/>
  <c r="L135" i="38" s="1"/>
  <c r="K129" i="38"/>
  <c r="L129" i="38" s="1"/>
  <c r="K121" i="38"/>
  <c r="L121" i="38" s="1"/>
  <c r="K115" i="38"/>
  <c r="L115" i="38" s="1"/>
  <c r="K113" i="38"/>
  <c r="L113" i="38" s="1"/>
  <c r="K96" i="38"/>
  <c r="L96" i="38" s="1"/>
  <c r="K73" i="38"/>
  <c r="K59" i="38"/>
  <c r="L59" i="38" s="1"/>
  <c r="K58" i="38"/>
  <c r="L58" i="38" s="1"/>
  <c r="K53" i="38"/>
  <c r="L53" i="38" s="1"/>
  <c r="K51" i="38"/>
  <c r="L51" i="38" s="1"/>
  <c r="K44" i="38"/>
  <c r="L44" i="38" s="1"/>
  <c r="K43" i="38"/>
  <c r="K34" i="38"/>
  <c r="L34" i="38" s="1"/>
  <c r="K18" i="38"/>
  <c r="L18" i="38" s="1"/>
  <c r="B256" i="33"/>
  <c r="AH256" i="33" s="1"/>
  <c r="AI251" i="33"/>
  <c r="F252" i="33"/>
  <c r="E285" i="33"/>
  <c r="I11" i="36"/>
  <c r="I9" i="36"/>
  <c r="I8" i="36"/>
  <c r="I7" i="36"/>
  <c r="J7" i="36" s="1"/>
  <c r="I6" i="36"/>
  <c r="J6" i="36" s="1"/>
  <c r="I247" i="33"/>
  <c r="J247" i="33" s="1"/>
  <c r="G256" i="33"/>
  <c r="K256" i="33"/>
  <c r="I285" i="33" s="1"/>
  <c r="I286" i="33" s="1"/>
  <c r="D251" i="33"/>
  <c r="O256" i="33"/>
  <c r="M285" i="33" s="1"/>
  <c r="M286" i="33" s="1"/>
  <c r="AI252" i="33"/>
  <c r="K40" i="38"/>
  <c r="L40" i="38" s="1"/>
  <c r="K50" i="38"/>
  <c r="K52" i="38"/>
  <c r="L52" i="38" s="1"/>
  <c r="K54" i="38"/>
  <c r="L54" i="38" s="1"/>
  <c r="K259" i="38"/>
  <c r="L259" i="38" s="1"/>
  <c r="S7" i="38"/>
  <c r="T7" i="38" s="1"/>
  <c r="K8" i="38"/>
  <c r="L8" i="38" s="1"/>
  <c r="S9" i="38"/>
  <c r="T9" i="38" s="1"/>
  <c r="S12" i="38"/>
  <c r="T12" i="38" s="1"/>
  <c r="K13" i="38"/>
  <c r="L13" i="38" s="1"/>
  <c r="K17" i="38"/>
  <c r="L17" i="38" s="1"/>
  <c r="K64" i="38"/>
  <c r="K66" i="38"/>
  <c r="L66" i="38" s="1"/>
  <c r="K68" i="38"/>
  <c r="L68" i="38" s="1"/>
  <c r="K70" i="38"/>
  <c r="L70" i="38" s="1"/>
  <c r="K78" i="38"/>
  <c r="K80" i="38"/>
  <c r="L80" i="38" s="1"/>
  <c r="L97" i="38"/>
  <c r="K105" i="38"/>
  <c r="K107" i="38"/>
  <c r="L107" i="38" s="1"/>
  <c r="K144" i="38"/>
  <c r="L144" i="38" s="1"/>
  <c r="K146" i="38"/>
  <c r="K148" i="38"/>
  <c r="K150" i="38"/>
  <c r="K156" i="38"/>
  <c r="L156" i="38" s="1"/>
  <c r="K158" i="38"/>
  <c r="L158" i="38" s="1"/>
  <c r="K160" i="38"/>
  <c r="K162" i="38"/>
  <c r="L162" i="38" s="1"/>
  <c r="K170" i="38"/>
  <c r="L170" i="38" s="1"/>
  <c r="K172" i="38"/>
  <c r="K174" i="38"/>
  <c r="L174" i="38" s="1"/>
  <c r="K180" i="38"/>
  <c r="L180" i="38" s="1"/>
  <c r="K200" i="38"/>
  <c r="L200" i="38" s="1"/>
  <c r="K202" i="38"/>
  <c r="L202" i="38" s="1"/>
  <c r="K204" i="38"/>
  <c r="L204" i="38" s="1"/>
  <c r="K230" i="38"/>
  <c r="J236" i="38"/>
  <c r="J244" i="38"/>
  <c r="K268" i="38"/>
  <c r="L268" i="38" s="1"/>
  <c r="K270" i="38"/>
  <c r="L270" i="38" s="1"/>
  <c r="K292" i="38"/>
  <c r="K7" i="38"/>
  <c r="L7" i="38" s="1"/>
  <c r="K9" i="38"/>
  <c r="L9" i="38" s="1"/>
  <c r="K11" i="38"/>
  <c r="L11" i="38" s="1"/>
  <c r="K6" i="38"/>
  <c r="L6" i="38" s="1"/>
  <c r="I7" i="37"/>
  <c r="J7" i="37" s="1"/>
  <c r="I6" i="37"/>
  <c r="J6" i="37" s="1"/>
  <c r="K164" i="38"/>
  <c r="F220" i="38"/>
  <c r="K220" i="38"/>
  <c r="L220" i="38" s="1"/>
  <c r="F222" i="38"/>
  <c r="K222" i="38"/>
  <c r="L222" i="38" s="1"/>
  <c r="F224" i="38"/>
  <c r="K224" i="38"/>
  <c r="L224" i="38" s="1"/>
  <c r="L230" i="38"/>
  <c r="F232" i="38"/>
  <c r="K232" i="38"/>
  <c r="L232" i="38" s="1"/>
  <c r="F234" i="38"/>
  <c r="K234" i="38"/>
  <c r="L234" i="38" s="1"/>
  <c r="F236" i="38"/>
  <c r="K236" i="38"/>
  <c r="L236" i="38" s="1"/>
  <c r="F244" i="38"/>
  <c r="K244" i="38"/>
  <c r="L244" i="38" s="1"/>
  <c r="F284" i="38"/>
  <c r="K284" i="38"/>
  <c r="L284" i="38" s="1"/>
  <c r="F286" i="38"/>
  <c r="K286" i="38"/>
  <c r="L286" i="38" s="1"/>
  <c r="K294" i="38"/>
  <c r="K15" i="38"/>
  <c r="L15" i="38" s="1"/>
  <c r="K23" i="38"/>
  <c r="K25" i="38"/>
  <c r="L25" i="38" s="1"/>
  <c r="K27" i="38"/>
  <c r="L27" i="38" s="1"/>
  <c r="K29" i="38"/>
  <c r="L29" i="38" s="1"/>
  <c r="K31" i="38"/>
  <c r="L31" i="38" s="1"/>
  <c r="L43" i="38"/>
  <c r="K82" i="38"/>
  <c r="L82" i="38" s="1"/>
  <c r="L92" i="38"/>
  <c r="L99" i="38"/>
  <c r="L109" i="38"/>
  <c r="L127" i="38"/>
  <c r="L146" i="38"/>
  <c r="L148" i="38"/>
  <c r="L150" i="38"/>
  <c r="L160" i="38"/>
  <c r="K168" i="38"/>
  <c r="L172" i="38"/>
  <c r="K182" i="38"/>
  <c r="L182" i="38" s="1"/>
  <c r="K184" i="38"/>
  <c r="L184" i="38" s="1"/>
  <c r="K186" i="38"/>
  <c r="L186" i="38" s="1"/>
  <c r="K188" i="38"/>
  <c r="L188" i="38" s="1"/>
  <c r="K190" i="38"/>
  <c r="L190" i="38" s="1"/>
  <c r="K210" i="38"/>
  <c r="K212" i="38"/>
  <c r="L212" i="38" s="1"/>
  <c r="K214" i="38"/>
  <c r="L214" i="38" s="1"/>
  <c r="J232" i="38"/>
  <c r="J234" i="38"/>
  <c r="K272" i="38"/>
  <c r="L272" i="38" s="1"/>
  <c r="K298" i="38"/>
  <c r="F85" i="38"/>
  <c r="K85" i="38"/>
  <c r="L85" i="38" s="1"/>
  <c r="E136" i="38"/>
  <c r="E140" i="38" s="1"/>
  <c r="K134" i="38"/>
  <c r="L42" i="38"/>
  <c r="K56" i="38"/>
  <c r="L56" i="38" s="1"/>
  <c r="L65" i="38"/>
  <c r="L69" i="38"/>
  <c r="L73" i="38"/>
  <c r="L93" i="38"/>
  <c r="L94" i="38"/>
  <c r="L100" i="38"/>
  <c r="L110" i="38"/>
  <c r="L122" i="38"/>
  <c r="L124" i="38"/>
  <c r="L126" i="38"/>
  <c r="L139" i="38"/>
  <c r="K199" i="38"/>
  <c r="L199" i="38" s="1"/>
  <c r="K201" i="38"/>
  <c r="L201" i="38" s="1"/>
  <c r="L205" i="38"/>
  <c r="K235" i="38"/>
  <c r="L235" i="38" s="1"/>
  <c r="K257" i="38"/>
  <c r="L257" i="38" s="1"/>
  <c r="D96" i="36"/>
  <c r="I96" i="36"/>
  <c r="J96" i="36" s="1"/>
  <c r="D98" i="36"/>
  <c r="I98" i="36"/>
  <c r="J98" i="36" s="1"/>
  <c r="D100" i="36"/>
  <c r="I100" i="36"/>
  <c r="J100" i="36" s="1"/>
  <c r="H96" i="36"/>
  <c r="N96" i="36"/>
  <c r="H98" i="36"/>
  <c r="N98" i="36"/>
  <c r="H100" i="36"/>
  <c r="N100" i="36"/>
  <c r="J13" i="36"/>
  <c r="J10" i="36"/>
  <c r="J12" i="36"/>
  <c r="J14" i="36"/>
  <c r="C46" i="37"/>
  <c r="I46" i="37" s="1"/>
  <c r="D9" i="37"/>
  <c r="I9" i="37"/>
  <c r="J9" i="37" s="1"/>
  <c r="D11" i="37"/>
  <c r="I11" i="37"/>
  <c r="J11" i="37" s="1"/>
  <c r="C49" i="37"/>
  <c r="I49" i="37" s="1"/>
  <c r="J49" i="37" s="1"/>
  <c r="I14" i="37"/>
  <c r="J14" i="37" s="1"/>
  <c r="C50" i="37"/>
  <c r="I50" i="37" s="1"/>
  <c r="J50" i="37" s="1"/>
  <c r="I18" i="37"/>
  <c r="J18" i="37" s="1"/>
  <c r="C51" i="37"/>
  <c r="I51" i="37" s="1"/>
  <c r="J51" i="37" s="1"/>
  <c r="I21" i="37"/>
  <c r="J21" i="37" s="1"/>
  <c r="C52" i="37"/>
  <c r="I52" i="37" s="1"/>
  <c r="J52" i="37" s="1"/>
  <c r="I24" i="37"/>
  <c r="J24" i="37" s="1"/>
  <c r="C53" i="37"/>
  <c r="I53" i="37" s="1"/>
  <c r="J53" i="37" s="1"/>
  <c r="I28" i="37"/>
  <c r="J28" i="37" s="1"/>
  <c r="C54" i="37"/>
  <c r="I54" i="37" s="1"/>
  <c r="J54" i="37" s="1"/>
  <c r="I31" i="37"/>
  <c r="J31" i="37" s="1"/>
  <c r="C55" i="37"/>
  <c r="I55" i="37" s="1"/>
  <c r="J55" i="37" s="1"/>
  <c r="I34" i="37"/>
  <c r="J34" i="37" s="1"/>
  <c r="C56" i="37"/>
  <c r="I56" i="37" s="1"/>
  <c r="J56" i="37" s="1"/>
  <c r="I37" i="37"/>
  <c r="J37" i="37" s="1"/>
  <c r="C57" i="37"/>
  <c r="I57" i="37" s="1"/>
  <c r="J57" i="37" s="1"/>
  <c r="I40" i="37"/>
  <c r="J40" i="37" s="1"/>
  <c r="H9" i="37"/>
  <c r="I82" i="37"/>
  <c r="J82" i="37" s="1"/>
  <c r="I84" i="37"/>
  <c r="J84" i="37" s="1"/>
  <c r="I86" i="37"/>
  <c r="J86" i="37" s="1"/>
  <c r="C63" i="37"/>
  <c r="I63" i="37" s="1"/>
  <c r="C65" i="37"/>
  <c r="I65" i="37" s="1"/>
  <c r="J65" i="37" s="1"/>
  <c r="I10" i="37"/>
  <c r="J10" i="37" s="1"/>
  <c r="C64" i="37"/>
  <c r="I64" i="37" s="1"/>
  <c r="J64" i="37" s="1"/>
  <c r="I12" i="37"/>
  <c r="J12" i="37" s="1"/>
  <c r="C66" i="37"/>
  <c r="I66" i="37" s="1"/>
  <c r="J66" i="37" s="1"/>
  <c r="I15" i="37"/>
  <c r="J15" i="37" s="1"/>
  <c r="C67" i="37"/>
  <c r="I67" i="37" s="1"/>
  <c r="J67" i="37" s="1"/>
  <c r="I19" i="37"/>
  <c r="J19" i="37" s="1"/>
  <c r="C68" i="37"/>
  <c r="I68" i="37" s="1"/>
  <c r="I22" i="37"/>
  <c r="J22" i="37" s="1"/>
  <c r="C69" i="37"/>
  <c r="I69" i="37" s="1"/>
  <c r="I25" i="37"/>
  <c r="J25" i="37" s="1"/>
  <c r="C70" i="37"/>
  <c r="I70" i="37" s="1"/>
  <c r="J70" i="37" s="1"/>
  <c r="I29" i="37"/>
  <c r="J29" i="37" s="1"/>
  <c r="C71" i="37"/>
  <c r="I71" i="37" s="1"/>
  <c r="J71" i="37" s="1"/>
  <c r="I32" i="37"/>
  <c r="J32" i="37" s="1"/>
  <c r="C72" i="37"/>
  <c r="I72" i="37" s="1"/>
  <c r="J72" i="37" s="1"/>
  <c r="I35" i="37"/>
  <c r="J35" i="37" s="1"/>
  <c r="C73" i="37"/>
  <c r="I73" i="37" s="1"/>
  <c r="J73" i="37" s="1"/>
  <c r="I38" i="37"/>
  <c r="J38" i="37" s="1"/>
  <c r="C74" i="37"/>
  <c r="I74" i="37" s="1"/>
  <c r="J74" i="37" s="1"/>
  <c r="I41" i="37"/>
  <c r="J41" i="37" s="1"/>
  <c r="J81" i="37"/>
  <c r="I248" i="33"/>
  <c r="J248" i="33" s="1"/>
  <c r="I251" i="33"/>
  <c r="J251" i="33" s="1"/>
  <c r="H251" i="33"/>
  <c r="I249" i="33"/>
  <c r="J249" i="33" s="1"/>
  <c r="I250" i="33"/>
  <c r="J250" i="33" s="1"/>
  <c r="I252" i="33"/>
  <c r="J252" i="33" s="1"/>
  <c r="F251" i="33"/>
  <c r="L251" i="33"/>
  <c r="D80" i="37"/>
  <c r="H80" i="37"/>
  <c r="N80" i="37"/>
  <c r="H11" i="37"/>
  <c r="P244" i="38"/>
  <c r="N51" i="37"/>
  <c r="N53" i="37"/>
  <c r="N57" i="37"/>
  <c r="F246" i="38"/>
  <c r="Q14" i="36"/>
  <c r="R14" i="36" s="1"/>
  <c r="N11" i="37"/>
  <c r="Q288" i="38"/>
  <c r="Q136" i="38"/>
  <c r="Q140" i="38" s="1"/>
  <c r="F212" i="38"/>
  <c r="N13" i="36"/>
  <c r="N55" i="37"/>
  <c r="H18" i="39"/>
  <c r="P18" i="39"/>
  <c r="F18" i="39"/>
  <c r="N18" i="39"/>
  <c r="J18" i="39"/>
  <c r="R18" i="39"/>
  <c r="F147" i="38"/>
  <c r="J147" i="38"/>
  <c r="P147" i="38"/>
  <c r="F149" i="38"/>
  <c r="J149" i="38"/>
  <c r="P149" i="38"/>
  <c r="F151" i="38"/>
  <c r="J151" i="38"/>
  <c r="P151" i="38"/>
  <c r="D164" i="38"/>
  <c r="F157" i="38"/>
  <c r="J157" i="38"/>
  <c r="P157" i="38"/>
  <c r="F159" i="38"/>
  <c r="J159" i="38"/>
  <c r="P159" i="38"/>
  <c r="F161" i="38"/>
  <c r="J161" i="38"/>
  <c r="P161" i="38"/>
  <c r="F163" i="38"/>
  <c r="J163" i="38"/>
  <c r="P163" i="38"/>
  <c r="G175" i="38"/>
  <c r="M175" i="38"/>
  <c r="Q175" i="38"/>
  <c r="F169" i="38"/>
  <c r="J169" i="38"/>
  <c r="F171" i="38"/>
  <c r="F269" i="38"/>
  <c r="J269" i="38"/>
  <c r="F271" i="38"/>
  <c r="E288" i="38"/>
  <c r="I288" i="38"/>
  <c r="O288" i="38"/>
  <c r="J224" i="38"/>
  <c r="J271" i="38"/>
  <c r="J246" i="38"/>
  <c r="F180" i="38"/>
  <c r="J180" i="38"/>
  <c r="F182" i="38"/>
  <c r="J182" i="38"/>
  <c r="F184" i="38"/>
  <c r="J184" i="38"/>
  <c r="F186" i="38"/>
  <c r="F188" i="38"/>
  <c r="F214" i="38"/>
  <c r="J220" i="38"/>
  <c r="J222" i="38"/>
  <c r="F66" i="38"/>
  <c r="J66" i="38"/>
  <c r="P66" i="38"/>
  <c r="F68" i="38"/>
  <c r="J68" i="38"/>
  <c r="P68" i="38"/>
  <c r="F70" i="38"/>
  <c r="J70" i="38"/>
  <c r="P70" i="38"/>
  <c r="F80" i="38"/>
  <c r="J80" i="38"/>
  <c r="P80" i="38"/>
  <c r="F82" i="38"/>
  <c r="J82" i="38"/>
  <c r="P82" i="38"/>
  <c r="F84" i="38"/>
  <c r="J84" i="38"/>
  <c r="P84" i="38"/>
  <c r="P93" i="38"/>
  <c r="F95" i="38"/>
  <c r="J95" i="38"/>
  <c r="P95" i="38"/>
  <c r="F97" i="38"/>
  <c r="J97" i="38"/>
  <c r="P97" i="38"/>
  <c r="F99" i="38"/>
  <c r="J99" i="38"/>
  <c r="P99" i="38"/>
  <c r="F106" i="38"/>
  <c r="J106" i="38"/>
  <c r="P106" i="38"/>
  <c r="F108" i="38"/>
  <c r="J108" i="38"/>
  <c r="P108" i="38"/>
  <c r="F111" i="38"/>
  <c r="J111" i="38"/>
  <c r="P111" i="38"/>
  <c r="F112" i="38"/>
  <c r="J112" i="38"/>
  <c r="P112" i="38"/>
  <c r="F114" i="38"/>
  <c r="J114" i="38"/>
  <c r="P114" i="38"/>
  <c r="F122" i="38"/>
  <c r="J122" i="38"/>
  <c r="P122" i="38"/>
  <c r="F124" i="38"/>
  <c r="J124" i="38"/>
  <c r="P124" i="38"/>
  <c r="F126" i="38"/>
  <c r="J126" i="38"/>
  <c r="P126" i="38"/>
  <c r="F128" i="38"/>
  <c r="J128" i="38"/>
  <c r="P128" i="38"/>
  <c r="F137" i="38"/>
  <c r="J137" i="38"/>
  <c r="P137" i="38"/>
  <c r="F139" i="38"/>
  <c r="J139" i="38"/>
  <c r="P139" i="38"/>
  <c r="D152" i="38"/>
  <c r="F145" i="38"/>
  <c r="J145" i="38"/>
  <c r="P145" i="38"/>
  <c r="F248" i="38"/>
  <c r="F273" i="38"/>
  <c r="P232" i="38"/>
  <c r="D19" i="38"/>
  <c r="F7" i="38"/>
  <c r="J7" i="38"/>
  <c r="J248" i="38"/>
  <c r="F254" i="38"/>
  <c r="P7" i="38"/>
  <c r="F9" i="38"/>
  <c r="P9" i="38"/>
  <c r="F12" i="38"/>
  <c r="J12" i="38"/>
  <c r="P12" i="38"/>
  <c r="F14" i="38"/>
  <c r="J14" i="38"/>
  <c r="P14" i="38"/>
  <c r="F16" i="38"/>
  <c r="J16" i="38"/>
  <c r="P16" i="38"/>
  <c r="F18" i="38"/>
  <c r="J18" i="38"/>
  <c r="P18" i="38"/>
  <c r="D35" i="38"/>
  <c r="F24" i="38"/>
  <c r="J24" i="38"/>
  <c r="P24" i="38"/>
  <c r="F26" i="38"/>
  <c r="J26" i="38"/>
  <c r="P26" i="38"/>
  <c r="F28" i="38"/>
  <c r="J28" i="38"/>
  <c r="P28" i="38"/>
  <c r="F30" i="38"/>
  <c r="J30" i="38"/>
  <c r="P30" i="38"/>
  <c r="F32" i="38"/>
  <c r="J32" i="38"/>
  <c r="P32" i="38"/>
  <c r="F34" i="38"/>
  <c r="J34" i="38"/>
  <c r="P34" i="38"/>
  <c r="D46" i="38"/>
  <c r="F40" i="38"/>
  <c r="J40" i="38"/>
  <c r="P40" i="38"/>
  <c r="F42" i="38"/>
  <c r="J42" i="38"/>
  <c r="P42" i="38"/>
  <c r="F44" i="38"/>
  <c r="J44" i="38"/>
  <c r="P44" i="38"/>
  <c r="F52" i="38"/>
  <c r="J52" i="38"/>
  <c r="P52" i="38"/>
  <c r="F54" i="38"/>
  <c r="J54" i="38"/>
  <c r="P54" i="38"/>
  <c r="F56" i="38"/>
  <c r="J56" i="38"/>
  <c r="P56" i="38"/>
  <c r="J254" i="38"/>
  <c r="F173" i="38"/>
  <c r="D206" i="38"/>
  <c r="F275" i="38"/>
  <c r="F59" i="38"/>
  <c r="J59" i="38"/>
  <c r="H68" i="38"/>
  <c r="N68" i="38"/>
  <c r="H169" i="38"/>
  <c r="N169" i="38"/>
  <c r="R169" i="38"/>
  <c r="F170" i="38"/>
  <c r="J170" i="38"/>
  <c r="H171" i="38"/>
  <c r="N171" i="38"/>
  <c r="R171" i="38"/>
  <c r="F172" i="38"/>
  <c r="J172" i="38"/>
  <c r="H173" i="38"/>
  <c r="N173" i="38"/>
  <c r="R173" i="38"/>
  <c r="F174" i="38"/>
  <c r="J174" i="38"/>
  <c r="F256" i="38"/>
  <c r="F258" i="38"/>
  <c r="H59" i="38"/>
  <c r="R59" i="38"/>
  <c r="P169" i="38"/>
  <c r="H170" i="38"/>
  <c r="N170" i="38"/>
  <c r="J171" i="38"/>
  <c r="P171" i="38"/>
  <c r="H172" i="38"/>
  <c r="N172" i="38"/>
  <c r="J173" i="38"/>
  <c r="P173" i="38"/>
  <c r="H174" i="38"/>
  <c r="N174" i="38"/>
  <c r="D215" i="38"/>
  <c r="F299" i="38"/>
  <c r="E19" i="38"/>
  <c r="F6" i="38"/>
  <c r="N7" i="38"/>
  <c r="F8" i="38"/>
  <c r="J6" i="38"/>
  <c r="H7" i="38"/>
  <c r="R7" i="38"/>
  <c r="G19" i="38"/>
  <c r="H6" i="38"/>
  <c r="Q19" i="38"/>
  <c r="R6" i="38"/>
  <c r="G35" i="38"/>
  <c r="H23" i="38"/>
  <c r="M35" i="38"/>
  <c r="N23" i="38"/>
  <c r="Q35" i="38"/>
  <c r="R23" i="38"/>
  <c r="N6" i="38"/>
  <c r="H8" i="38"/>
  <c r="N8" i="38"/>
  <c r="R8" i="38"/>
  <c r="H11" i="38"/>
  <c r="N11" i="38"/>
  <c r="R11" i="38"/>
  <c r="H13" i="38"/>
  <c r="N13" i="38"/>
  <c r="R13" i="38"/>
  <c r="H15" i="38"/>
  <c r="N15" i="38"/>
  <c r="R15" i="38"/>
  <c r="H17" i="38"/>
  <c r="N17" i="38"/>
  <c r="R17" i="38"/>
  <c r="H25" i="38"/>
  <c r="N25" i="38"/>
  <c r="R25" i="38"/>
  <c r="H27" i="38"/>
  <c r="N27" i="38"/>
  <c r="R27" i="38"/>
  <c r="H29" i="38"/>
  <c r="N29" i="38"/>
  <c r="R29" i="38"/>
  <c r="H31" i="38"/>
  <c r="N31" i="38"/>
  <c r="R31" i="38"/>
  <c r="G46" i="38"/>
  <c r="H39" i="38"/>
  <c r="M46" i="38"/>
  <c r="N39" i="38"/>
  <c r="Q46" i="38"/>
  <c r="R39" i="38"/>
  <c r="E60" i="38"/>
  <c r="I60" i="38"/>
  <c r="E74" i="38"/>
  <c r="I74" i="38"/>
  <c r="E86" i="38"/>
  <c r="I86" i="38"/>
  <c r="E116" i="38"/>
  <c r="I116" i="38"/>
  <c r="E130" i="38"/>
  <c r="I130" i="38"/>
  <c r="G152" i="38"/>
  <c r="H144" i="38"/>
  <c r="M152" i="38"/>
  <c r="N144" i="38"/>
  <c r="Q152" i="38"/>
  <c r="R144" i="38"/>
  <c r="G164" i="38"/>
  <c r="H156" i="38"/>
  <c r="M164" i="38"/>
  <c r="N156" i="38"/>
  <c r="Q164" i="38"/>
  <c r="R156" i="38"/>
  <c r="R168" i="38"/>
  <c r="D175" i="38"/>
  <c r="E192" i="38"/>
  <c r="I192" i="38"/>
  <c r="G206" i="38"/>
  <c r="H196" i="38"/>
  <c r="M206" i="38"/>
  <c r="N196" i="38"/>
  <c r="Q206" i="38"/>
  <c r="R196" i="38"/>
  <c r="G215" i="38"/>
  <c r="H210" i="38"/>
  <c r="M215" i="38"/>
  <c r="N210" i="38"/>
  <c r="Q215" i="38"/>
  <c r="R210" i="38"/>
  <c r="E226" i="38"/>
  <c r="I226" i="38"/>
  <c r="G238" i="38"/>
  <c r="H230" i="38"/>
  <c r="M238" i="38"/>
  <c r="N230" i="38"/>
  <c r="Q238" i="38"/>
  <c r="R230" i="38"/>
  <c r="C249" i="38"/>
  <c r="D242" i="38"/>
  <c r="D249" i="38" s="1"/>
  <c r="G249" i="38"/>
  <c r="H242" i="38"/>
  <c r="M249" i="38"/>
  <c r="N242" i="38"/>
  <c r="Q249" i="38"/>
  <c r="R242" i="38"/>
  <c r="F253" i="38"/>
  <c r="E263" i="38"/>
  <c r="J253" i="38"/>
  <c r="I263" i="38"/>
  <c r="S254" i="38"/>
  <c r="T254" i="38" s="1"/>
  <c r="N254" i="38"/>
  <c r="F255" i="38"/>
  <c r="S256" i="38"/>
  <c r="T256" i="38" s="1"/>
  <c r="N256" i="38"/>
  <c r="E279" i="38"/>
  <c r="I279" i="38"/>
  <c r="C294" i="38"/>
  <c r="D292" i="38"/>
  <c r="D294" i="38" s="1"/>
  <c r="G294" i="38"/>
  <c r="H292" i="38"/>
  <c r="M294" i="38"/>
  <c r="N292" i="38"/>
  <c r="Q294" i="38"/>
  <c r="R292" i="38"/>
  <c r="C300" i="38"/>
  <c r="D298" i="38"/>
  <c r="D300" i="38" s="1"/>
  <c r="G300" i="38"/>
  <c r="H298" i="38"/>
  <c r="M300" i="38"/>
  <c r="N298" i="38"/>
  <c r="Q300" i="38"/>
  <c r="R298" i="38"/>
  <c r="C306" i="38"/>
  <c r="D304" i="38"/>
  <c r="D306" i="38" s="1"/>
  <c r="G306" i="38"/>
  <c r="M306" i="38"/>
  <c r="Q306" i="38"/>
  <c r="H33" i="38"/>
  <c r="N33" i="38"/>
  <c r="R33" i="38"/>
  <c r="H41" i="38"/>
  <c r="N41" i="38"/>
  <c r="R41" i="38"/>
  <c r="H43" i="38"/>
  <c r="N43" i="38"/>
  <c r="R43" i="38"/>
  <c r="H45" i="38"/>
  <c r="N45" i="38"/>
  <c r="R45" i="38"/>
  <c r="H51" i="38"/>
  <c r="N51" i="38"/>
  <c r="R51" i="38"/>
  <c r="H53" i="38"/>
  <c r="N53" i="38"/>
  <c r="R53" i="38"/>
  <c r="H55" i="38"/>
  <c r="N55" i="38"/>
  <c r="R55" i="38"/>
  <c r="H58" i="38"/>
  <c r="N58" i="38"/>
  <c r="R58" i="38"/>
  <c r="H65" i="38"/>
  <c r="N65" i="38"/>
  <c r="R65" i="38"/>
  <c r="H67" i="38"/>
  <c r="N67" i="38"/>
  <c r="R67" i="38"/>
  <c r="H69" i="38"/>
  <c r="N69" i="38"/>
  <c r="R69" i="38"/>
  <c r="H73" i="38"/>
  <c r="N73" i="38"/>
  <c r="R73" i="38"/>
  <c r="H79" i="38"/>
  <c r="N79" i="38"/>
  <c r="R79" i="38"/>
  <c r="H81" i="38"/>
  <c r="N81" i="38"/>
  <c r="R81" i="38"/>
  <c r="H83" i="38"/>
  <c r="N83" i="38"/>
  <c r="R83" i="38"/>
  <c r="H91" i="38"/>
  <c r="N91" i="38"/>
  <c r="R91" i="38"/>
  <c r="H92" i="38"/>
  <c r="N92" i="38"/>
  <c r="R92" i="38"/>
  <c r="H94" i="38"/>
  <c r="N94" i="38"/>
  <c r="R94" i="38"/>
  <c r="H96" i="38"/>
  <c r="N96" i="38"/>
  <c r="R96" i="38"/>
  <c r="H98" i="38"/>
  <c r="N98" i="38"/>
  <c r="R98" i="38"/>
  <c r="H100" i="38"/>
  <c r="N100" i="38"/>
  <c r="R100" i="38"/>
  <c r="H107" i="38"/>
  <c r="N107" i="38"/>
  <c r="R107" i="38"/>
  <c r="H109" i="38"/>
  <c r="N109" i="38"/>
  <c r="R109" i="38"/>
  <c r="H110" i="38"/>
  <c r="N110" i="38"/>
  <c r="R110" i="38"/>
  <c r="H113" i="38"/>
  <c r="N113" i="38"/>
  <c r="R113" i="38"/>
  <c r="H115" i="38"/>
  <c r="N115" i="38"/>
  <c r="R115" i="38"/>
  <c r="H121" i="38"/>
  <c r="N121" i="38"/>
  <c r="R121" i="38"/>
  <c r="H123" i="38"/>
  <c r="N123" i="38"/>
  <c r="R123" i="38"/>
  <c r="H125" i="38"/>
  <c r="N125" i="38"/>
  <c r="R125" i="38"/>
  <c r="H127" i="38"/>
  <c r="N127" i="38"/>
  <c r="R127" i="38"/>
  <c r="H129" i="38"/>
  <c r="N129" i="38"/>
  <c r="R129" i="38"/>
  <c r="H135" i="38"/>
  <c r="N135" i="38"/>
  <c r="R135" i="38"/>
  <c r="H138" i="38"/>
  <c r="N138" i="38"/>
  <c r="R138" i="38"/>
  <c r="H146" i="38"/>
  <c r="N146" i="38"/>
  <c r="R146" i="38"/>
  <c r="H148" i="38"/>
  <c r="N148" i="38"/>
  <c r="R148" i="38"/>
  <c r="H150" i="38"/>
  <c r="N150" i="38"/>
  <c r="R150" i="38"/>
  <c r="H158" i="38"/>
  <c r="N158" i="38"/>
  <c r="R158" i="38"/>
  <c r="H160" i="38"/>
  <c r="N160" i="38"/>
  <c r="R160" i="38"/>
  <c r="H162" i="38"/>
  <c r="N162" i="38"/>
  <c r="R162" i="38"/>
  <c r="H180" i="38"/>
  <c r="N180" i="38"/>
  <c r="R180" i="38"/>
  <c r="F181" i="38"/>
  <c r="J181" i="38"/>
  <c r="P181" i="38"/>
  <c r="H182" i="38"/>
  <c r="N182" i="38"/>
  <c r="R182" i="38"/>
  <c r="F183" i="38"/>
  <c r="J183" i="38"/>
  <c r="P183" i="38"/>
  <c r="H184" i="38"/>
  <c r="N184" i="38"/>
  <c r="R184" i="38"/>
  <c r="F185" i="38"/>
  <c r="J185" i="38"/>
  <c r="P185" i="38"/>
  <c r="H186" i="38"/>
  <c r="N186" i="38"/>
  <c r="R186" i="38"/>
  <c r="F187" i="38"/>
  <c r="J187" i="38"/>
  <c r="P187" i="38"/>
  <c r="H188" i="38"/>
  <c r="N188" i="38"/>
  <c r="R188" i="38"/>
  <c r="F189" i="38"/>
  <c r="J189" i="38"/>
  <c r="P189" i="38"/>
  <c r="H190" i="38"/>
  <c r="N190" i="38"/>
  <c r="R190" i="38"/>
  <c r="F191" i="38"/>
  <c r="J191" i="38"/>
  <c r="P191" i="38"/>
  <c r="F197" i="38"/>
  <c r="J197" i="38"/>
  <c r="P197" i="38"/>
  <c r="H198" i="38"/>
  <c r="N198" i="38"/>
  <c r="R198" i="38"/>
  <c r="F199" i="38"/>
  <c r="J199" i="38"/>
  <c r="P199" i="38"/>
  <c r="H200" i="38"/>
  <c r="N200" i="38"/>
  <c r="R200" i="38"/>
  <c r="F201" i="38"/>
  <c r="J201" i="38"/>
  <c r="P201" i="38"/>
  <c r="H202" i="38"/>
  <c r="N202" i="38"/>
  <c r="R202" i="38"/>
  <c r="F203" i="38"/>
  <c r="J203" i="38"/>
  <c r="P203" i="38"/>
  <c r="H204" i="38"/>
  <c r="N204" i="38"/>
  <c r="R204" i="38"/>
  <c r="F205" i="38"/>
  <c r="J205" i="38"/>
  <c r="P205" i="38"/>
  <c r="F211" i="38"/>
  <c r="J211" i="38"/>
  <c r="P211" i="38"/>
  <c r="H212" i="38"/>
  <c r="N212" i="38"/>
  <c r="R212" i="38"/>
  <c r="F213" i="38"/>
  <c r="J213" i="38"/>
  <c r="P213" i="38"/>
  <c r="H214" i="38"/>
  <c r="N214" i="38"/>
  <c r="R214" i="38"/>
  <c r="H220" i="38"/>
  <c r="N220" i="38"/>
  <c r="R220" i="38"/>
  <c r="F221" i="38"/>
  <c r="J221" i="38"/>
  <c r="P221" i="38"/>
  <c r="H222" i="38"/>
  <c r="N222" i="38"/>
  <c r="R222" i="38"/>
  <c r="F223" i="38"/>
  <c r="J223" i="38"/>
  <c r="P223" i="38"/>
  <c r="H224" i="38"/>
  <c r="N224" i="38"/>
  <c r="R224" i="38"/>
  <c r="F225" i="38"/>
  <c r="J225" i="38"/>
  <c r="P225" i="38"/>
  <c r="D238" i="38"/>
  <c r="F231" i="38"/>
  <c r="J231" i="38"/>
  <c r="P231" i="38"/>
  <c r="H232" i="38"/>
  <c r="N232" i="38"/>
  <c r="R232" i="38"/>
  <c r="F233" i="38"/>
  <c r="J233" i="38"/>
  <c r="P233" i="38"/>
  <c r="H234" i="38"/>
  <c r="N234" i="38"/>
  <c r="R234" i="38"/>
  <c r="F235" i="38"/>
  <c r="J235" i="38"/>
  <c r="P235" i="38"/>
  <c r="H236" i="38"/>
  <c r="N236" i="38"/>
  <c r="R236" i="38"/>
  <c r="F237" i="38"/>
  <c r="J237" i="38"/>
  <c r="P237" i="38"/>
  <c r="F243" i="38"/>
  <c r="J243" i="38"/>
  <c r="P243" i="38"/>
  <c r="H244" i="38"/>
  <c r="N244" i="38"/>
  <c r="R244" i="38"/>
  <c r="F245" i="38"/>
  <c r="J245" i="38"/>
  <c r="P245" i="38"/>
  <c r="H246" i="38"/>
  <c r="N246" i="38"/>
  <c r="R246" i="38"/>
  <c r="F247" i="38"/>
  <c r="J247" i="38"/>
  <c r="P247" i="38"/>
  <c r="H248" i="38"/>
  <c r="N248" i="38"/>
  <c r="R248" i="38"/>
  <c r="H254" i="38"/>
  <c r="R254" i="38"/>
  <c r="J255" i="38"/>
  <c r="P255" i="38"/>
  <c r="H256" i="38"/>
  <c r="R256" i="38"/>
  <c r="F257" i="38"/>
  <c r="J257" i="38"/>
  <c r="P257" i="38"/>
  <c r="H258" i="38"/>
  <c r="N258" i="38"/>
  <c r="R258" i="38"/>
  <c r="F259" i="38"/>
  <c r="J259" i="38"/>
  <c r="P259" i="38"/>
  <c r="H260" i="38"/>
  <c r="N260" i="38"/>
  <c r="R260" i="38"/>
  <c r="F261" i="38"/>
  <c r="J261" i="38"/>
  <c r="P261" i="38"/>
  <c r="H262" i="38"/>
  <c r="N262" i="38"/>
  <c r="R262" i="38"/>
  <c r="H268" i="38"/>
  <c r="N268" i="38"/>
  <c r="R268" i="38"/>
  <c r="P269" i="38"/>
  <c r="H270" i="38"/>
  <c r="N270" i="38"/>
  <c r="R270" i="38"/>
  <c r="P271" i="38"/>
  <c r="H272" i="38"/>
  <c r="N272" i="38"/>
  <c r="R272" i="38"/>
  <c r="J273" i="38"/>
  <c r="P273" i="38"/>
  <c r="H274" i="38"/>
  <c r="N274" i="38"/>
  <c r="R274" i="38"/>
  <c r="J275" i="38"/>
  <c r="P275" i="38"/>
  <c r="H276" i="38"/>
  <c r="N276" i="38"/>
  <c r="R276" i="38"/>
  <c r="F277" i="38"/>
  <c r="J277" i="38"/>
  <c r="P277" i="38"/>
  <c r="H278" i="38"/>
  <c r="N278" i="38"/>
  <c r="R278" i="38"/>
  <c r="H284" i="38"/>
  <c r="N284" i="38"/>
  <c r="R284" i="38"/>
  <c r="F285" i="38"/>
  <c r="J285" i="38"/>
  <c r="P285" i="38"/>
  <c r="H286" i="38"/>
  <c r="N286" i="38"/>
  <c r="R286" i="38"/>
  <c r="F287" i="38"/>
  <c r="J287" i="38"/>
  <c r="P287" i="38"/>
  <c r="F293" i="38"/>
  <c r="J293" i="38"/>
  <c r="P293" i="38"/>
  <c r="J299" i="38"/>
  <c r="P299" i="38"/>
  <c r="F305" i="38"/>
  <c r="J305" i="38"/>
  <c r="P305" i="38"/>
  <c r="N168" i="38"/>
  <c r="H168" i="38"/>
  <c r="F11" i="38"/>
  <c r="N12" i="38"/>
  <c r="F13" i="38"/>
  <c r="S14" i="38"/>
  <c r="T14" i="38" s="1"/>
  <c r="N14" i="38"/>
  <c r="F15" i="38"/>
  <c r="S16" i="38"/>
  <c r="T16" i="38" s="1"/>
  <c r="N16" i="38"/>
  <c r="F17" i="38"/>
  <c r="E35" i="38"/>
  <c r="F23" i="38"/>
  <c r="I35" i="38"/>
  <c r="J23" i="38"/>
  <c r="S24" i="38"/>
  <c r="T24" i="38" s="1"/>
  <c r="N24" i="38"/>
  <c r="F25" i="38"/>
  <c r="E46" i="38"/>
  <c r="F39" i="38"/>
  <c r="I46" i="38"/>
  <c r="J39" i="38"/>
  <c r="C60" i="38"/>
  <c r="D50" i="38"/>
  <c r="N50" i="38" s="1"/>
  <c r="G60" i="38"/>
  <c r="H50" i="38"/>
  <c r="S50" i="38"/>
  <c r="M60" i="38"/>
  <c r="Q60" i="38"/>
  <c r="C74" i="38"/>
  <c r="D64" i="38"/>
  <c r="D74" i="38" s="1"/>
  <c r="G74" i="38"/>
  <c r="H64" i="38"/>
  <c r="M74" i="38"/>
  <c r="N64" i="38"/>
  <c r="Q74" i="38"/>
  <c r="R64" i="38"/>
  <c r="C86" i="38"/>
  <c r="D78" i="38"/>
  <c r="D86" i="38" s="1"/>
  <c r="G86" i="38"/>
  <c r="H78" i="38"/>
  <c r="M86" i="38"/>
  <c r="N78" i="38"/>
  <c r="Q86" i="38"/>
  <c r="R78" i="38"/>
  <c r="C101" i="38"/>
  <c r="D90" i="38"/>
  <c r="D101" i="38" s="1"/>
  <c r="Q101" i="38"/>
  <c r="R90" i="38"/>
  <c r="C116" i="38"/>
  <c r="D105" i="38"/>
  <c r="D116" i="38" s="1"/>
  <c r="G116" i="38"/>
  <c r="H105" i="38"/>
  <c r="M116" i="38"/>
  <c r="N105" i="38"/>
  <c r="Q116" i="38"/>
  <c r="R105" i="38"/>
  <c r="C130" i="38"/>
  <c r="D120" i="38"/>
  <c r="D130" i="38" s="1"/>
  <c r="G130" i="38"/>
  <c r="H120" i="38"/>
  <c r="M130" i="38"/>
  <c r="N120" i="38"/>
  <c r="Q130" i="38"/>
  <c r="R120" i="38"/>
  <c r="D134" i="38"/>
  <c r="P134" i="38" s="1"/>
  <c r="E152" i="38"/>
  <c r="F144" i="38"/>
  <c r="I152" i="38"/>
  <c r="J144" i="38"/>
  <c r="E164" i="38"/>
  <c r="F156" i="38"/>
  <c r="I164" i="38"/>
  <c r="J156" i="38"/>
  <c r="C192" i="38"/>
  <c r="D179" i="38"/>
  <c r="D192" i="38" s="1"/>
  <c r="G192" i="38"/>
  <c r="H179" i="38"/>
  <c r="S179" i="38"/>
  <c r="M192" i="38"/>
  <c r="Q192" i="38"/>
  <c r="E206" i="38"/>
  <c r="F196" i="38"/>
  <c r="I206" i="38"/>
  <c r="J196" i="38"/>
  <c r="E215" i="38"/>
  <c r="F210" i="38"/>
  <c r="I215" i="38"/>
  <c r="J210" i="38"/>
  <c r="C226" i="38"/>
  <c r="D219" i="38"/>
  <c r="D226" i="38" s="1"/>
  <c r="G226" i="38"/>
  <c r="H219" i="38"/>
  <c r="M226" i="38"/>
  <c r="N219" i="38"/>
  <c r="Q226" i="38"/>
  <c r="R219" i="38"/>
  <c r="E238" i="38"/>
  <c r="F230" i="38"/>
  <c r="I238" i="38"/>
  <c r="J230" i="38"/>
  <c r="E249" i="38"/>
  <c r="I249" i="38"/>
  <c r="H253" i="38"/>
  <c r="G263" i="38"/>
  <c r="N253" i="38"/>
  <c r="M263" i="38"/>
  <c r="R253" i="38"/>
  <c r="Q263" i="38"/>
  <c r="C279" i="38"/>
  <c r="D267" i="38"/>
  <c r="D279" i="38" s="1"/>
  <c r="G279" i="38"/>
  <c r="H267" i="38"/>
  <c r="M279" i="38"/>
  <c r="N267" i="38"/>
  <c r="Q279" i="38"/>
  <c r="R267" i="38"/>
  <c r="E294" i="38"/>
  <c r="I294" i="38"/>
  <c r="E300" i="38"/>
  <c r="I300" i="38"/>
  <c r="E306" i="38"/>
  <c r="I306" i="38"/>
  <c r="J8" i="38"/>
  <c r="P8" i="38"/>
  <c r="H9" i="38"/>
  <c r="R9" i="38"/>
  <c r="J11" i="38"/>
  <c r="P11" i="38"/>
  <c r="H12" i="38"/>
  <c r="R12" i="38"/>
  <c r="J13" i="38"/>
  <c r="P13" i="38"/>
  <c r="H14" i="38"/>
  <c r="R14" i="38"/>
  <c r="J15" i="38"/>
  <c r="P15" i="38"/>
  <c r="H16" i="38"/>
  <c r="R16" i="38"/>
  <c r="J17" i="38"/>
  <c r="P17" i="38"/>
  <c r="H18" i="38"/>
  <c r="N18" i="38"/>
  <c r="R18" i="38"/>
  <c r="H24" i="38"/>
  <c r="R24" i="38"/>
  <c r="J25" i="38"/>
  <c r="P25" i="38"/>
  <c r="H26" i="38"/>
  <c r="N26" i="38"/>
  <c r="R26" i="38"/>
  <c r="F27" i="38"/>
  <c r="J27" i="38"/>
  <c r="P27" i="38"/>
  <c r="H28" i="38"/>
  <c r="N28" i="38"/>
  <c r="R28" i="38"/>
  <c r="F29" i="38"/>
  <c r="J29" i="38"/>
  <c r="P29" i="38"/>
  <c r="H30" i="38"/>
  <c r="N30" i="38"/>
  <c r="R30" i="38"/>
  <c r="F31" i="38"/>
  <c r="J31" i="38"/>
  <c r="P31" i="38"/>
  <c r="H32" i="38"/>
  <c r="N32" i="38"/>
  <c r="R32" i="38"/>
  <c r="F33" i="38"/>
  <c r="J33" i="38"/>
  <c r="P33" i="38"/>
  <c r="H34" i="38"/>
  <c r="N34" i="38"/>
  <c r="R34" i="38"/>
  <c r="H40" i="38"/>
  <c r="N40" i="38"/>
  <c r="R40" i="38"/>
  <c r="F41" i="38"/>
  <c r="J41" i="38"/>
  <c r="P41" i="38"/>
  <c r="H42" i="38"/>
  <c r="N42" i="38"/>
  <c r="R42" i="38"/>
  <c r="F43" i="38"/>
  <c r="J43" i="38"/>
  <c r="P43" i="38"/>
  <c r="H44" i="38"/>
  <c r="N44" i="38"/>
  <c r="R44" i="38"/>
  <c r="F45" i="38"/>
  <c r="J45" i="38"/>
  <c r="P45" i="38"/>
  <c r="F51" i="38"/>
  <c r="J51" i="38"/>
  <c r="P51" i="38"/>
  <c r="H52" i="38"/>
  <c r="N52" i="38"/>
  <c r="R52" i="38"/>
  <c r="F53" i="38"/>
  <c r="J53" i="38"/>
  <c r="P53" i="38"/>
  <c r="H54" i="38"/>
  <c r="N54" i="38"/>
  <c r="R54" i="38"/>
  <c r="F55" i="38"/>
  <c r="J55" i="38"/>
  <c r="P55" i="38"/>
  <c r="H56" i="38"/>
  <c r="N56" i="38"/>
  <c r="R56" i="38"/>
  <c r="F58" i="38"/>
  <c r="J58" i="38"/>
  <c r="P58" i="38"/>
  <c r="P59" i="38"/>
  <c r="F65" i="38"/>
  <c r="J65" i="38"/>
  <c r="P65" i="38"/>
  <c r="H66" i="38"/>
  <c r="N66" i="38"/>
  <c r="R66" i="38"/>
  <c r="F67" i="38"/>
  <c r="J67" i="38"/>
  <c r="P67" i="38"/>
  <c r="F69" i="38"/>
  <c r="J69" i="38"/>
  <c r="P69" i="38"/>
  <c r="H70" i="38"/>
  <c r="N70" i="38"/>
  <c r="R70" i="38"/>
  <c r="F73" i="38"/>
  <c r="J73" i="38"/>
  <c r="P73" i="38"/>
  <c r="F79" i="38"/>
  <c r="J79" i="38"/>
  <c r="P79" i="38"/>
  <c r="H80" i="38"/>
  <c r="N80" i="38"/>
  <c r="R80" i="38"/>
  <c r="F81" i="38"/>
  <c r="J81" i="38"/>
  <c r="P81" i="38"/>
  <c r="H82" i="38"/>
  <c r="N82" i="38"/>
  <c r="R82" i="38"/>
  <c r="F83" i="38"/>
  <c r="J83" i="38"/>
  <c r="P83" i="38"/>
  <c r="H84" i="38"/>
  <c r="N84" i="38"/>
  <c r="R84" i="38"/>
  <c r="N90" i="38"/>
  <c r="F91" i="38"/>
  <c r="J91" i="38"/>
  <c r="P91" i="38"/>
  <c r="F92" i="38"/>
  <c r="J92" i="38"/>
  <c r="P92" i="38"/>
  <c r="R93" i="38"/>
  <c r="F94" i="38"/>
  <c r="J94" i="38"/>
  <c r="P94" i="38"/>
  <c r="H95" i="38"/>
  <c r="N95" i="38"/>
  <c r="R95" i="38"/>
  <c r="F96" i="38"/>
  <c r="J96" i="38"/>
  <c r="P96" i="38"/>
  <c r="H97" i="38"/>
  <c r="N97" i="38"/>
  <c r="R97" i="38"/>
  <c r="F98" i="38"/>
  <c r="J98" i="38"/>
  <c r="P98" i="38"/>
  <c r="H99" i="38"/>
  <c r="N99" i="38"/>
  <c r="R99" i="38"/>
  <c r="F100" i="38"/>
  <c r="J100" i="38"/>
  <c r="P100" i="38"/>
  <c r="H106" i="38"/>
  <c r="N106" i="38"/>
  <c r="R106" i="38"/>
  <c r="F107" i="38"/>
  <c r="J107" i="38"/>
  <c r="P107" i="38"/>
  <c r="H108" i="38"/>
  <c r="N108" i="38"/>
  <c r="R108" i="38"/>
  <c r="F109" i="38"/>
  <c r="J109" i="38"/>
  <c r="P109" i="38"/>
  <c r="F110" i="38"/>
  <c r="J110" i="38"/>
  <c r="P110" i="38"/>
  <c r="H111" i="38"/>
  <c r="N111" i="38"/>
  <c r="R111" i="38"/>
  <c r="H112" i="38"/>
  <c r="N112" i="38"/>
  <c r="R112" i="38"/>
  <c r="F113" i="38"/>
  <c r="J113" i="38"/>
  <c r="P113" i="38"/>
  <c r="H114" i="38"/>
  <c r="N114" i="38"/>
  <c r="R114" i="38"/>
  <c r="F115" i="38"/>
  <c r="J115" i="38"/>
  <c r="P115" i="38"/>
  <c r="F121" i="38"/>
  <c r="J121" i="38"/>
  <c r="P121" i="38"/>
  <c r="H122" i="38"/>
  <c r="N122" i="38"/>
  <c r="R122" i="38"/>
  <c r="F123" i="38"/>
  <c r="J123" i="38"/>
  <c r="P123" i="38"/>
  <c r="H124" i="38"/>
  <c r="N124" i="38"/>
  <c r="R124" i="38"/>
  <c r="F125" i="38"/>
  <c r="J125" i="38"/>
  <c r="P125" i="38"/>
  <c r="H126" i="38"/>
  <c r="N126" i="38"/>
  <c r="R126" i="38"/>
  <c r="F127" i="38"/>
  <c r="J127" i="38"/>
  <c r="P127" i="38"/>
  <c r="H128" i="38"/>
  <c r="N128" i="38"/>
  <c r="R128" i="38"/>
  <c r="F129" i="38"/>
  <c r="J129" i="38"/>
  <c r="P129" i="38"/>
  <c r="F135" i="38"/>
  <c r="J135" i="38"/>
  <c r="P135" i="38"/>
  <c r="H137" i="38"/>
  <c r="N137" i="38"/>
  <c r="R137" i="38"/>
  <c r="F138" i="38"/>
  <c r="J138" i="38"/>
  <c r="P138" i="38"/>
  <c r="H139" i="38"/>
  <c r="N139" i="38"/>
  <c r="R139" i="38"/>
  <c r="H145" i="38"/>
  <c r="N145" i="38"/>
  <c r="R145" i="38"/>
  <c r="F146" i="38"/>
  <c r="J146" i="38"/>
  <c r="P146" i="38"/>
  <c r="H147" i="38"/>
  <c r="N147" i="38"/>
  <c r="R147" i="38"/>
  <c r="F148" i="38"/>
  <c r="J148" i="38"/>
  <c r="P148" i="38"/>
  <c r="H149" i="38"/>
  <c r="N149" i="38"/>
  <c r="R149" i="38"/>
  <c r="F150" i="38"/>
  <c r="J150" i="38"/>
  <c r="P150" i="38"/>
  <c r="H151" i="38"/>
  <c r="N151" i="38"/>
  <c r="R151" i="38"/>
  <c r="H157" i="38"/>
  <c r="N157" i="38"/>
  <c r="R157" i="38"/>
  <c r="F158" i="38"/>
  <c r="J158" i="38"/>
  <c r="P158" i="38"/>
  <c r="H159" i="38"/>
  <c r="N159" i="38"/>
  <c r="R159" i="38"/>
  <c r="F160" i="38"/>
  <c r="J160" i="38"/>
  <c r="P160" i="38"/>
  <c r="H161" i="38"/>
  <c r="N161" i="38"/>
  <c r="R161" i="38"/>
  <c r="F162" i="38"/>
  <c r="J162" i="38"/>
  <c r="P162" i="38"/>
  <c r="H163" i="38"/>
  <c r="N163" i="38"/>
  <c r="R163" i="38"/>
  <c r="E175" i="38"/>
  <c r="I175" i="38"/>
  <c r="O175" i="38"/>
  <c r="P170" i="38"/>
  <c r="P172" i="38"/>
  <c r="P174" i="38"/>
  <c r="P180" i="38"/>
  <c r="H181" i="38"/>
  <c r="N181" i="38"/>
  <c r="R181" i="38"/>
  <c r="P182" i="38"/>
  <c r="H183" i="38"/>
  <c r="N183" i="38"/>
  <c r="R183" i="38"/>
  <c r="P184" i="38"/>
  <c r="H185" i="38"/>
  <c r="N185" i="38"/>
  <c r="R185" i="38"/>
  <c r="J186" i="38"/>
  <c r="P186" i="38"/>
  <c r="H187" i="38"/>
  <c r="N187" i="38"/>
  <c r="R187" i="38"/>
  <c r="J188" i="38"/>
  <c r="P188" i="38"/>
  <c r="H189" i="38"/>
  <c r="N189" i="38"/>
  <c r="R189" i="38"/>
  <c r="F190" i="38"/>
  <c r="J190" i="38"/>
  <c r="P190" i="38"/>
  <c r="H191" i="38"/>
  <c r="N191" i="38"/>
  <c r="R191" i="38"/>
  <c r="H197" i="38"/>
  <c r="N197" i="38"/>
  <c r="R197" i="38"/>
  <c r="F198" i="38"/>
  <c r="J198" i="38"/>
  <c r="P198" i="38"/>
  <c r="H199" i="38"/>
  <c r="N199" i="38"/>
  <c r="R199" i="38"/>
  <c r="F200" i="38"/>
  <c r="J200" i="38"/>
  <c r="P200" i="38"/>
  <c r="H201" i="38"/>
  <c r="N201" i="38"/>
  <c r="R201" i="38"/>
  <c r="F202" i="38"/>
  <c r="J202" i="38"/>
  <c r="P202" i="38"/>
  <c r="H203" i="38"/>
  <c r="N203" i="38"/>
  <c r="R203" i="38"/>
  <c r="F204" i="38"/>
  <c r="J204" i="38"/>
  <c r="P204" i="38"/>
  <c r="H205" i="38"/>
  <c r="N205" i="38"/>
  <c r="R205" i="38"/>
  <c r="H211" i="38"/>
  <c r="N211" i="38"/>
  <c r="R211" i="38"/>
  <c r="J212" i="38"/>
  <c r="P212" i="38"/>
  <c r="H213" i="38"/>
  <c r="N213" i="38"/>
  <c r="R213" i="38"/>
  <c r="J214" i="38"/>
  <c r="P214" i="38"/>
  <c r="P220" i="38"/>
  <c r="H221" i="38"/>
  <c r="N221" i="38"/>
  <c r="R221" i="38"/>
  <c r="P222" i="38"/>
  <c r="H223" i="38"/>
  <c r="N223" i="38"/>
  <c r="R223" i="38"/>
  <c r="P224" i="38"/>
  <c r="H225" i="38"/>
  <c r="N225" i="38"/>
  <c r="R225" i="38"/>
  <c r="H231" i="38"/>
  <c r="N231" i="38"/>
  <c r="R231" i="38"/>
  <c r="H233" i="38"/>
  <c r="N233" i="38"/>
  <c r="R233" i="38"/>
  <c r="P234" i="38"/>
  <c r="H235" i="38"/>
  <c r="N235" i="38"/>
  <c r="R235" i="38"/>
  <c r="P236" i="38"/>
  <c r="H237" i="38"/>
  <c r="N237" i="38"/>
  <c r="R237" i="38"/>
  <c r="H243" i="38"/>
  <c r="N243" i="38"/>
  <c r="R243" i="38"/>
  <c r="H245" i="38"/>
  <c r="N245" i="38"/>
  <c r="R245" i="38"/>
  <c r="P246" i="38"/>
  <c r="H247" i="38"/>
  <c r="N247" i="38"/>
  <c r="R247" i="38"/>
  <c r="P248" i="38"/>
  <c r="P254" i="38"/>
  <c r="H255" i="38"/>
  <c r="N255" i="38"/>
  <c r="R255" i="38"/>
  <c r="J256" i="38"/>
  <c r="P256" i="38"/>
  <c r="H257" i="38"/>
  <c r="N257" i="38"/>
  <c r="R257" i="38"/>
  <c r="J258" i="38"/>
  <c r="P258" i="38"/>
  <c r="H259" i="38"/>
  <c r="N259" i="38"/>
  <c r="R259" i="38"/>
  <c r="F260" i="38"/>
  <c r="J260" i="38"/>
  <c r="P260" i="38"/>
  <c r="H261" i="38"/>
  <c r="N261" i="38"/>
  <c r="R261" i="38"/>
  <c r="F262" i="38"/>
  <c r="J262" i="38"/>
  <c r="P262" i="38"/>
  <c r="F268" i="38"/>
  <c r="J268" i="38"/>
  <c r="P268" i="38"/>
  <c r="H269" i="38"/>
  <c r="N269" i="38"/>
  <c r="R269" i="38"/>
  <c r="F270" i="38"/>
  <c r="J270" i="38"/>
  <c r="P270" i="38"/>
  <c r="H271" i="38"/>
  <c r="N271" i="38"/>
  <c r="R271" i="38"/>
  <c r="F272" i="38"/>
  <c r="J272" i="38"/>
  <c r="P272" i="38"/>
  <c r="H273" i="38"/>
  <c r="N273" i="38"/>
  <c r="R273" i="38"/>
  <c r="F274" i="38"/>
  <c r="J274" i="38"/>
  <c r="P274" i="38"/>
  <c r="H275" i="38"/>
  <c r="N275" i="38"/>
  <c r="R275" i="38"/>
  <c r="F276" i="38"/>
  <c r="J276" i="38"/>
  <c r="P276" i="38"/>
  <c r="H277" i="38"/>
  <c r="N277" i="38"/>
  <c r="R277" i="38"/>
  <c r="F278" i="38"/>
  <c r="J278" i="38"/>
  <c r="P278" i="38"/>
  <c r="J284" i="38"/>
  <c r="P284" i="38"/>
  <c r="H285" i="38"/>
  <c r="N285" i="38"/>
  <c r="R285" i="38"/>
  <c r="J286" i="38"/>
  <c r="P286" i="38"/>
  <c r="H287" i="38"/>
  <c r="N287" i="38"/>
  <c r="R287" i="38"/>
  <c r="H293" i="38"/>
  <c r="N293" i="38"/>
  <c r="R293" i="38"/>
  <c r="H299" i="38"/>
  <c r="N299" i="38"/>
  <c r="R299" i="38"/>
  <c r="H305" i="38"/>
  <c r="N305" i="38"/>
  <c r="R305" i="38"/>
  <c r="J168" i="38"/>
  <c r="F168" i="38"/>
  <c r="O306" i="38"/>
  <c r="P298" i="38"/>
  <c r="P300" i="38" s="1"/>
  <c r="O300" i="38"/>
  <c r="O294" i="38"/>
  <c r="O279" i="38"/>
  <c r="N247" i="33"/>
  <c r="O263" i="38"/>
  <c r="P253" i="38"/>
  <c r="O249" i="38"/>
  <c r="O238" i="38"/>
  <c r="P230" i="38"/>
  <c r="O215" i="38"/>
  <c r="P210" i="38"/>
  <c r="O206" i="38"/>
  <c r="P196" i="38"/>
  <c r="O226" i="38"/>
  <c r="O192" i="38"/>
  <c r="P168" i="38"/>
  <c r="P156" i="38"/>
  <c r="O164" i="38"/>
  <c r="O152" i="38"/>
  <c r="P144" i="38"/>
  <c r="O140" i="38"/>
  <c r="P120" i="38"/>
  <c r="O130" i="38"/>
  <c r="O116" i="38"/>
  <c r="E101" i="38"/>
  <c r="F93" i="38"/>
  <c r="G101" i="38"/>
  <c r="H93" i="38"/>
  <c r="I101" i="38"/>
  <c r="J93" i="38"/>
  <c r="M101" i="38"/>
  <c r="N93" i="38"/>
  <c r="P90" i="38"/>
  <c r="O101" i="38"/>
  <c r="O86" i="38"/>
  <c r="P64" i="38"/>
  <c r="P74" i="38" s="1"/>
  <c r="O74" i="38"/>
  <c r="O60" i="38"/>
  <c r="O46" i="38"/>
  <c r="P39" i="38"/>
  <c r="O35" i="38"/>
  <c r="P23" i="38"/>
  <c r="I19" i="38"/>
  <c r="J9" i="38"/>
  <c r="M19" i="38"/>
  <c r="N9" i="38"/>
  <c r="O19" i="38"/>
  <c r="P6" i="38"/>
  <c r="S18" i="38"/>
  <c r="T18" i="38" s="1"/>
  <c r="C288" i="38"/>
  <c r="D283" i="38"/>
  <c r="C263" i="38"/>
  <c r="C19" i="38"/>
  <c r="S13" i="38"/>
  <c r="T13" i="38" s="1"/>
  <c r="S15" i="38"/>
  <c r="T15" i="38" s="1"/>
  <c r="S17" i="38"/>
  <c r="T17" i="38" s="1"/>
  <c r="C35" i="38"/>
  <c r="C152" i="38"/>
  <c r="C164" i="38"/>
  <c r="S158" i="38"/>
  <c r="T158" i="38" s="1"/>
  <c r="S160" i="38"/>
  <c r="T160" i="38" s="1"/>
  <c r="C175" i="38"/>
  <c r="S25" i="38"/>
  <c r="T25" i="38" s="1"/>
  <c r="C46" i="38"/>
  <c r="S157" i="38"/>
  <c r="T157" i="38" s="1"/>
  <c r="S159" i="38"/>
  <c r="T159" i="38" s="1"/>
  <c r="S161" i="38"/>
  <c r="T161" i="38" s="1"/>
  <c r="S255" i="38"/>
  <c r="T255" i="38" s="1"/>
  <c r="C206" i="38"/>
  <c r="C215" i="38"/>
  <c r="C238" i="38"/>
  <c r="S26" i="38"/>
  <c r="T26" i="38" s="1"/>
  <c r="S28" i="38"/>
  <c r="T28" i="38" s="1"/>
  <c r="S30" i="38"/>
  <c r="T30" i="38" s="1"/>
  <c r="S32" i="38"/>
  <c r="T32" i="38" s="1"/>
  <c r="S34" i="38"/>
  <c r="T34" i="38" s="1"/>
  <c r="S40" i="38"/>
  <c r="T40" i="38" s="1"/>
  <c r="S42" i="38"/>
  <c r="T42" i="38" s="1"/>
  <c r="S44" i="38"/>
  <c r="T44" i="38" s="1"/>
  <c r="S52" i="38"/>
  <c r="T52" i="38" s="1"/>
  <c r="S54" i="38"/>
  <c r="T54" i="38" s="1"/>
  <c r="S23" i="38"/>
  <c r="S27" i="38"/>
  <c r="T27" i="38" s="1"/>
  <c r="S29" i="38"/>
  <c r="T29" i="38" s="1"/>
  <c r="S31" i="38"/>
  <c r="T31" i="38" s="1"/>
  <c r="S33" i="38"/>
  <c r="T33" i="38" s="1"/>
  <c r="S39" i="38"/>
  <c r="S41" i="38"/>
  <c r="T41" i="38" s="1"/>
  <c r="S43" i="38"/>
  <c r="T43" i="38" s="1"/>
  <c r="S45" i="38"/>
  <c r="T45" i="38" s="1"/>
  <c r="S51" i="38"/>
  <c r="T51" i="38" s="1"/>
  <c r="S53" i="38"/>
  <c r="T53" i="38" s="1"/>
  <c r="S55" i="38"/>
  <c r="T55" i="38" s="1"/>
  <c r="S56" i="38"/>
  <c r="T56" i="38" s="1"/>
  <c r="S58" i="38"/>
  <c r="T58" i="38" s="1"/>
  <c r="S59" i="38"/>
  <c r="T59" i="38" s="1"/>
  <c r="S64" i="38"/>
  <c r="S65" i="38"/>
  <c r="T65" i="38" s="1"/>
  <c r="S66" i="38"/>
  <c r="T66" i="38" s="1"/>
  <c r="S67" i="38"/>
  <c r="T67" i="38" s="1"/>
  <c r="S68" i="38"/>
  <c r="T68" i="38" s="1"/>
  <c r="S69" i="38"/>
  <c r="T69" i="38" s="1"/>
  <c r="S70" i="38"/>
  <c r="T70" i="38" s="1"/>
  <c r="S73" i="38"/>
  <c r="T73" i="38" s="1"/>
  <c r="S78" i="38"/>
  <c r="S79" i="38"/>
  <c r="T79" i="38" s="1"/>
  <c r="S80" i="38"/>
  <c r="T80" i="38" s="1"/>
  <c r="S81" i="38"/>
  <c r="T81" i="38" s="1"/>
  <c r="S82" i="38"/>
  <c r="T82" i="38" s="1"/>
  <c r="S83" i="38"/>
  <c r="T83" i="38" s="1"/>
  <c r="S84" i="38"/>
  <c r="T84" i="38" s="1"/>
  <c r="S85" i="38"/>
  <c r="T85" i="38" s="1"/>
  <c r="S90" i="38"/>
  <c r="S91" i="38"/>
  <c r="T91" i="38" s="1"/>
  <c r="S92" i="38"/>
  <c r="T92" i="38" s="1"/>
  <c r="S93" i="38"/>
  <c r="T93" i="38" s="1"/>
  <c r="S94" i="38"/>
  <c r="T94" i="38" s="1"/>
  <c r="S95" i="38"/>
  <c r="T95" i="38" s="1"/>
  <c r="S96" i="38"/>
  <c r="T96" i="38" s="1"/>
  <c r="S97" i="38"/>
  <c r="T97" i="38" s="1"/>
  <c r="S98" i="38"/>
  <c r="T98" i="38" s="1"/>
  <c r="S99" i="38"/>
  <c r="T99" i="38" s="1"/>
  <c r="S100" i="38"/>
  <c r="T100" i="38" s="1"/>
  <c r="S105" i="38"/>
  <c r="S106" i="38"/>
  <c r="T106" i="38" s="1"/>
  <c r="S107" i="38"/>
  <c r="T107" i="38" s="1"/>
  <c r="S108" i="38"/>
  <c r="T108" i="38" s="1"/>
  <c r="S109" i="38"/>
  <c r="T109" i="38" s="1"/>
  <c r="S110" i="38"/>
  <c r="T110" i="38" s="1"/>
  <c r="S111" i="38"/>
  <c r="T111" i="38" s="1"/>
  <c r="S112" i="38"/>
  <c r="T112" i="38" s="1"/>
  <c r="S113" i="38"/>
  <c r="T113" i="38" s="1"/>
  <c r="S114" i="38"/>
  <c r="T114" i="38" s="1"/>
  <c r="S115" i="38"/>
  <c r="T115" i="38" s="1"/>
  <c r="S120" i="38"/>
  <c r="S121" i="38"/>
  <c r="T121" i="38" s="1"/>
  <c r="S122" i="38"/>
  <c r="T122" i="38" s="1"/>
  <c r="S123" i="38"/>
  <c r="T123" i="38" s="1"/>
  <c r="S124" i="38"/>
  <c r="T124" i="38" s="1"/>
  <c r="S125" i="38"/>
  <c r="T125" i="38" s="1"/>
  <c r="S126" i="38"/>
  <c r="T126" i="38" s="1"/>
  <c r="S127" i="38"/>
  <c r="T127" i="38" s="1"/>
  <c r="S128" i="38"/>
  <c r="T128" i="38" s="1"/>
  <c r="S129" i="38"/>
  <c r="T129" i="38" s="1"/>
  <c r="S134" i="38"/>
  <c r="S135" i="38"/>
  <c r="T135" i="38" s="1"/>
  <c r="S137" i="38"/>
  <c r="T137" i="38" s="1"/>
  <c r="S138" i="38"/>
  <c r="T138" i="38" s="1"/>
  <c r="S139" i="38"/>
  <c r="T139" i="38" s="1"/>
  <c r="S144" i="38"/>
  <c r="S145" i="38"/>
  <c r="T145" i="38" s="1"/>
  <c r="S146" i="38"/>
  <c r="T146" i="38" s="1"/>
  <c r="S147" i="38"/>
  <c r="T147" i="38" s="1"/>
  <c r="S148" i="38"/>
  <c r="T148" i="38" s="1"/>
  <c r="S149" i="38"/>
  <c r="T149" i="38" s="1"/>
  <c r="S150" i="38"/>
  <c r="T150" i="38" s="1"/>
  <c r="S151" i="38"/>
  <c r="T151" i="38" s="1"/>
  <c r="S156" i="38"/>
  <c r="S163" i="38"/>
  <c r="T163" i="38" s="1"/>
  <c r="S169" i="38"/>
  <c r="T169" i="38" s="1"/>
  <c r="S171" i="38"/>
  <c r="T171" i="38" s="1"/>
  <c r="S173" i="38"/>
  <c r="T173" i="38" s="1"/>
  <c r="S181" i="38"/>
  <c r="T181" i="38" s="1"/>
  <c r="S183" i="38"/>
  <c r="T183" i="38" s="1"/>
  <c r="S162" i="38"/>
  <c r="T162" i="38" s="1"/>
  <c r="S168" i="38"/>
  <c r="S170" i="38"/>
  <c r="T170" i="38" s="1"/>
  <c r="S172" i="38"/>
  <c r="T172" i="38" s="1"/>
  <c r="S174" i="38"/>
  <c r="T174" i="38" s="1"/>
  <c r="S180" i="38"/>
  <c r="T180" i="38" s="1"/>
  <c r="S182" i="38"/>
  <c r="T182" i="38" s="1"/>
  <c r="S267" i="38"/>
  <c r="S184" i="38"/>
  <c r="T184" i="38" s="1"/>
  <c r="S185" i="38"/>
  <c r="T185" i="38" s="1"/>
  <c r="S186" i="38"/>
  <c r="T186" i="38" s="1"/>
  <c r="S187" i="38"/>
  <c r="T187" i="38" s="1"/>
  <c r="S188" i="38"/>
  <c r="T188" i="38" s="1"/>
  <c r="S189" i="38"/>
  <c r="T189" i="38" s="1"/>
  <c r="S190" i="38"/>
  <c r="T190" i="38" s="1"/>
  <c r="S191" i="38"/>
  <c r="T191" i="38" s="1"/>
  <c r="S196" i="38"/>
  <c r="S197" i="38"/>
  <c r="T197" i="38" s="1"/>
  <c r="S198" i="38"/>
  <c r="T198" i="38" s="1"/>
  <c r="S199" i="38"/>
  <c r="T199" i="38" s="1"/>
  <c r="S200" i="38"/>
  <c r="T200" i="38" s="1"/>
  <c r="S201" i="38"/>
  <c r="T201" i="38" s="1"/>
  <c r="S202" i="38"/>
  <c r="T202" i="38" s="1"/>
  <c r="S203" i="38"/>
  <c r="T203" i="38" s="1"/>
  <c r="S204" i="38"/>
  <c r="T204" i="38" s="1"/>
  <c r="S205" i="38"/>
  <c r="T205" i="38" s="1"/>
  <c r="S210" i="38"/>
  <c r="S211" i="38"/>
  <c r="T211" i="38" s="1"/>
  <c r="S212" i="38"/>
  <c r="T212" i="38" s="1"/>
  <c r="S213" i="38"/>
  <c r="T213" i="38" s="1"/>
  <c r="S214" i="38"/>
  <c r="T214" i="38" s="1"/>
  <c r="S219" i="38"/>
  <c r="S220" i="38"/>
  <c r="T220" i="38" s="1"/>
  <c r="S221" i="38"/>
  <c r="T221" i="38" s="1"/>
  <c r="S222" i="38"/>
  <c r="T222" i="38" s="1"/>
  <c r="S223" i="38"/>
  <c r="T223" i="38" s="1"/>
  <c r="S224" i="38"/>
  <c r="T224" i="38" s="1"/>
  <c r="S225" i="38"/>
  <c r="T225" i="38" s="1"/>
  <c r="S230" i="38"/>
  <c r="S231" i="38"/>
  <c r="T231" i="38" s="1"/>
  <c r="S232" i="38"/>
  <c r="T232" i="38" s="1"/>
  <c r="S233" i="38"/>
  <c r="T233" i="38" s="1"/>
  <c r="S234" i="38"/>
  <c r="T234" i="38" s="1"/>
  <c r="S235" i="38"/>
  <c r="T235" i="38" s="1"/>
  <c r="S236" i="38"/>
  <c r="T236" i="38" s="1"/>
  <c r="S237" i="38"/>
  <c r="T237" i="38" s="1"/>
  <c r="S242" i="38"/>
  <c r="S243" i="38"/>
  <c r="T243" i="38" s="1"/>
  <c r="S244" i="38"/>
  <c r="T244" i="38" s="1"/>
  <c r="S245" i="38"/>
  <c r="T245" i="38" s="1"/>
  <c r="S246" i="38"/>
  <c r="T246" i="38" s="1"/>
  <c r="S247" i="38"/>
  <c r="T247" i="38" s="1"/>
  <c r="S248" i="38"/>
  <c r="T248" i="38" s="1"/>
  <c r="S253" i="38"/>
  <c r="S258" i="38"/>
  <c r="T258" i="38" s="1"/>
  <c r="S260" i="38"/>
  <c r="T260" i="38" s="1"/>
  <c r="S262" i="38"/>
  <c r="T262" i="38" s="1"/>
  <c r="S257" i="38"/>
  <c r="T257" i="38" s="1"/>
  <c r="S259" i="38"/>
  <c r="T259" i="38" s="1"/>
  <c r="S261" i="38"/>
  <c r="T261" i="38" s="1"/>
  <c r="S268" i="38"/>
  <c r="T268" i="38" s="1"/>
  <c r="S269" i="38"/>
  <c r="T269" i="38" s="1"/>
  <c r="S270" i="38"/>
  <c r="T270" i="38" s="1"/>
  <c r="S271" i="38"/>
  <c r="T271" i="38" s="1"/>
  <c r="S272" i="38"/>
  <c r="T272" i="38" s="1"/>
  <c r="S273" i="38"/>
  <c r="T273" i="38" s="1"/>
  <c r="S274" i="38"/>
  <c r="T274" i="38" s="1"/>
  <c r="S275" i="38"/>
  <c r="T275" i="38" s="1"/>
  <c r="S276" i="38"/>
  <c r="T276" i="38" s="1"/>
  <c r="S277" i="38"/>
  <c r="T277" i="38" s="1"/>
  <c r="S278" i="38"/>
  <c r="T278" i="38" s="1"/>
  <c r="S283" i="38"/>
  <c r="S284" i="38"/>
  <c r="T284" i="38" s="1"/>
  <c r="S285" i="38"/>
  <c r="T285" i="38" s="1"/>
  <c r="S286" i="38"/>
  <c r="T286" i="38" s="1"/>
  <c r="S287" i="38"/>
  <c r="T287" i="38" s="1"/>
  <c r="S292" i="38"/>
  <c r="S293" i="38"/>
  <c r="T293" i="38" s="1"/>
  <c r="S298" i="38"/>
  <c r="S299" i="38"/>
  <c r="T299" i="38" s="1"/>
  <c r="S304" i="38"/>
  <c r="S305" i="38"/>
  <c r="T305" i="38" s="1"/>
  <c r="N70" i="37"/>
  <c r="N72" i="37"/>
  <c r="N74" i="37"/>
  <c r="F63" i="37"/>
  <c r="P63" i="37"/>
  <c r="F65" i="37"/>
  <c r="L65" i="37"/>
  <c r="P65" i="37"/>
  <c r="F64" i="37"/>
  <c r="L64" i="37"/>
  <c r="P64" i="37"/>
  <c r="F66" i="37"/>
  <c r="L66" i="37"/>
  <c r="P66" i="37"/>
  <c r="F67" i="37"/>
  <c r="L67" i="37"/>
  <c r="F70" i="37"/>
  <c r="L70" i="37"/>
  <c r="P70" i="37"/>
  <c r="F72" i="37"/>
  <c r="L72" i="37"/>
  <c r="P72" i="37"/>
  <c r="F74" i="37"/>
  <c r="L74" i="37"/>
  <c r="P74" i="37"/>
  <c r="H63" i="37"/>
  <c r="N63" i="37"/>
  <c r="H65" i="37"/>
  <c r="N65" i="37"/>
  <c r="H64" i="37"/>
  <c r="N64" i="37"/>
  <c r="H66" i="37"/>
  <c r="N66" i="37"/>
  <c r="H67" i="37"/>
  <c r="N67" i="37"/>
  <c r="D70" i="37"/>
  <c r="H71" i="37"/>
  <c r="N71" i="37"/>
  <c r="H73" i="37"/>
  <c r="N73" i="37"/>
  <c r="B68" i="37"/>
  <c r="B69" i="37"/>
  <c r="H74" i="37"/>
  <c r="F73" i="37"/>
  <c r="L73" i="37"/>
  <c r="H72" i="37"/>
  <c r="F71" i="37"/>
  <c r="L71" i="37"/>
  <c r="H70" i="37"/>
  <c r="Q64" i="37"/>
  <c r="R64" i="37" s="1"/>
  <c r="Q65" i="37"/>
  <c r="R65" i="37" s="1"/>
  <c r="Q66" i="37"/>
  <c r="R66" i="37" s="1"/>
  <c r="Q67" i="37"/>
  <c r="R67" i="37" s="1"/>
  <c r="Q68" i="37"/>
  <c r="Q69" i="37"/>
  <c r="R69" i="37" s="1"/>
  <c r="Q70" i="37"/>
  <c r="R70" i="37" s="1"/>
  <c r="Q71" i="37"/>
  <c r="R71" i="37" s="1"/>
  <c r="Q72" i="37"/>
  <c r="R72" i="37" s="1"/>
  <c r="Q73" i="37"/>
  <c r="R73" i="37" s="1"/>
  <c r="Q74" i="37"/>
  <c r="R74" i="37" s="1"/>
  <c r="E75" i="37"/>
  <c r="G75" i="37"/>
  <c r="M75" i="37"/>
  <c r="O75" i="37"/>
  <c r="N48" i="37"/>
  <c r="H49" i="37"/>
  <c r="N49" i="37"/>
  <c r="H50" i="37"/>
  <c r="N50" i="37"/>
  <c r="H51" i="37"/>
  <c r="H52" i="37"/>
  <c r="N52" i="37"/>
  <c r="D53" i="37"/>
  <c r="H53" i="37"/>
  <c r="D54" i="37"/>
  <c r="H54" i="37"/>
  <c r="N54" i="37"/>
  <c r="H56" i="37"/>
  <c r="N56" i="37"/>
  <c r="K58" i="37"/>
  <c r="Q46" i="37"/>
  <c r="R46" i="37" s="1"/>
  <c r="L48" i="37"/>
  <c r="Q48" i="37"/>
  <c r="R48" i="37" s="1"/>
  <c r="F48" i="37"/>
  <c r="P48" i="37"/>
  <c r="F47" i="37"/>
  <c r="L47" i="37"/>
  <c r="P47" i="37"/>
  <c r="F49" i="37"/>
  <c r="L49" i="37"/>
  <c r="P49" i="37"/>
  <c r="F50" i="37"/>
  <c r="L50" i="37"/>
  <c r="P50" i="37"/>
  <c r="F51" i="37"/>
  <c r="L51" i="37"/>
  <c r="P51" i="37"/>
  <c r="F52" i="37"/>
  <c r="L52" i="37"/>
  <c r="F53" i="37"/>
  <c r="L53" i="37"/>
  <c r="P53" i="37"/>
  <c r="F55" i="37"/>
  <c r="L55" i="37"/>
  <c r="P55" i="37"/>
  <c r="F57" i="37"/>
  <c r="L57" i="37"/>
  <c r="P57" i="37"/>
  <c r="C47" i="37"/>
  <c r="G47" i="37"/>
  <c r="H47" i="37" s="1"/>
  <c r="M47" i="37"/>
  <c r="N47" i="37" s="1"/>
  <c r="C48" i="37"/>
  <c r="G48" i="37"/>
  <c r="H57" i="37"/>
  <c r="F56" i="37"/>
  <c r="L56" i="37"/>
  <c r="D55" i="37"/>
  <c r="H55" i="37"/>
  <c r="F54" i="37"/>
  <c r="L54" i="37"/>
  <c r="N46" i="37"/>
  <c r="H46" i="37"/>
  <c r="L46" i="37"/>
  <c r="F46" i="37"/>
  <c r="D47" i="37"/>
  <c r="P46" i="37"/>
  <c r="Q47" i="37"/>
  <c r="R47" i="37" s="1"/>
  <c r="Q49" i="37"/>
  <c r="R49" i="37" s="1"/>
  <c r="Q50" i="37"/>
  <c r="R50" i="37" s="1"/>
  <c r="Q51" i="37"/>
  <c r="R51" i="37" s="1"/>
  <c r="Q52" i="37"/>
  <c r="R52" i="37" s="1"/>
  <c r="Q53" i="37"/>
  <c r="R53" i="37" s="1"/>
  <c r="Q54" i="37"/>
  <c r="R54" i="37" s="1"/>
  <c r="Q55" i="37"/>
  <c r="R55" i="37" s="1"/>
  <c r="Q56" i="37"/>
  <c r="R56" i="37" s="1"/>
  <c r="Q57" i="37"/>
  <c r="R57" i="37" s="1"/>
  <c r="Q81" i="37"/>
  <c r="R81" i="37" s="1"/>
  <c r="F6" i="37"/>
  <c r="L6" i="37"/>
  <c r="P6" i="37"/>
  <c r="D7" i="37"/>
  <c r="H7" i="37"/>
  <c r="N7" i="37"/>
  <c r="N9" i="37"/>
  <c r="F10" i="37"/>
  <c r="L10" i="37"/>
  <c r="P10" i="37"/>
  <c r="F12" i="37"/>
  <c r="L12" i="37"/>
  <c r="P12" i="37"/>
  <c r="D6" i="37"/>
  <c r="H6" i="37"/>
  <c r="N6" i="37"/>
  <c r="F7" i="37"/>
  <c r="L7" i="37"/>
  <c r="P7" i="37"/>
  <c r="F9" i="37"/>
  <c r="L9" i="37"/>
  <c r="P9" i="37"/>
  <c r="D10" i="37"/>
  <c r="H10" i="37"/>
  <c r="N10" i="37"/>
  <c r="F11" i="37"/>
  <c r="L11" i="37"/>
  <c r="P11" i="37"/>
  <c r="D12" i="37"/>
  <c r="H12" i="37"/>
  <c r="N12" i="37"/>
  <c r="D14" i="37"/>
  <c r="H14" i="37"/>
  <c r="N14" i="37"/>
  <c r="F15" i="37"/>
  <c r="L15" i="37"/>
  <c r="P15" i="37"/>
  <c r="D82" i="37"/>
  <c r="H82" i="37"/>
  <c r="N82" i="37"/>
  <c r="F83" i="37"/>
  <c r="L83" i="37"/>
  <c r="P83" i="37"/>
  <c r="D84" i="37"/>
  <c r="H84" i="37"/>
  <c r="N84" i="37"/>
  <c r="F85" i="37"/>
  <c r="L85" i="37"/>
  <c r="P85" i="37"/>
  <c r="D86" i="37"/>
  <c r="H86" i="37"/>
  <c r="N86" i="37"/>
  <c r="F87" i="37"/>
  <c r="L87" i="37"/>
  <c r="P87" i="37"/>
  <c r="F19" i="37"/>
  <c r="L19" i="37"/>
  <c r="P19" i="37"/>
  <c r="D28" i="37"/>
  <c r="H28" i="37"/>
  <c r="N28" i="37"/>
  <c r="F29" i="37"/>
  <c r="L29" i="37"/>
  <c r="P29" i="37"/>
  <c r="D31" i="37"/>
  <c r="H31" i="37"/>
  <c r="N31" i="37"/>
  <c r="F32" i="37"/>
  <c r="L32" i="37"/>
  <c r="P32" i="37"/>
  <c r="F34" i="37"/>
  <c r="L34" i="37"/>
  <c r="P34" i="37"/>
  <c r="D35" i="37"/>
  <c r="H35" i="37"/>
  <c r="N35" i="37"/>
  <c r="D37" i="37"/>
  <c r="H37" i="37"/>
  <c r="N37" i="37"/>
  <c r="F38" i="37"/>
  <c r="L38" i="37"/>
  <c r="P38" i="37"/>
  <c r="F41" i="37"/>
  <c r="L41" i="37"/>
  <c r="P41" i="37"/>
  <c r="F14" i="37"/>
  <c r="L14" i="37"/>
  <c r="P14" i="37"/>
  <c r="D15" i="37"/>
  <c r="H15" i="37"/>
  <c r="N15" i="37"/>
  <c r="B88" i="37"/>
  <c r="F80" i="37"/>
  <c r="L80" i="37"/>
  <c r="P80" i="37"/>
  <c r="F82" i="37"/>
  <c r="L82" i="37"/>
  <c r="P82" i="37"/>
  <c r="D83" i="37"/>
  <c r="H83" i="37"/>
  <c r="N83" i="37"/>
  <c r="F84" i="37"/>
  <c r="L84" i="37"/>
  <c r="P84" i="37"/>
  <c r="D85" i="37"/>
  <c r="H85" i="37"/>
  <c r="N85" i="37"/>
  <c r="F86" i="37"/>
  <c r="L86" i="37"/>
  <c r="P86" i="37"/>
  <c r="D87" i="37"/>
  <c r="H87" i="37"/>
  <c r="N87" i="37"/>
  <c r="D19" i="37"/>
  <c r="H19" i="37"/>
  <c r="N19" i="37"/>
  <c r="F28" i="37"/>
  <c r="L28" i="37"/>
  <c r="P28" i="37"/>
  <c r="D29" i="37"/>
  <c r="H29" i="37"/>
  <c r="N29" i="37"/>
  <c r="F31" i="37"/>
  <c r="L31" i="37"/>
  <c r="P31" i="37"/>
  <c r="D32" i="37"/>
  <c r="H32" i="37"/>
  <c r="N32" i="37"/>
  <c r="D34" i="37"/>
  <c r="H34" i="37"/>
  <c r="N34" i="37"/>
  <c r="F35" i="37"/>
  <c r="L35" i="37"/>
  <c r="P35" i="37"/>
  <c r="F37" i="37"/>
  <c r="L37" i="37"/>
  <c r="P37" i="37"/>
  <c r="D38" i="37"/>
  <c r="H38" i="37"/>
  <c r="N38" i="37"/>
  <c r="D41" i="37"/>
  <c r="H41" i="37"/>
  <c r="N41" i="37"/>
  <c r="Q80" i="37"/>
  <c r="R80" i="37" s="1"/>
  <c r="Q82" i="37"/>
  <c r="R82" i="37" s="1"/>
  <c r="Q83" i="37"/>
  <c r="R83" i="37" s="1"/>
  <c r="Q84" i="37"/>
  <c r="R84" i="37" s="1"/>
  <c r="Q85" i="37"/>
  <c r="R85" i="37" s="1"/>
  <c r="Q86" i="37"/>
  <c r="R86" i="37" s="1"/>
  <c r="Q87" i="37"/>
  <c r="R87" i="37" s="1"/>
  <c r="C88" i="37"/>
  <c r="E88" i="37"/>
  <c r="G88" i="37"/>
  <c r="K88" i="37"/>
  <c r="M88" i="37"/>
  <c r="O88" i="37"/>
  <c r="D18" i="37"/>
  <c r="F18" i="37"/>
  <c r="H18" i="37"/>
  <c r="L18" i="37"/>
  <c r="N18" i="37"/>
  <c r="P18" i="37"/>
  <c r="D40" i="37"/>
  <c r="H40" i="37"/>
  <c r="N40" i="37"/>
  <c r="D21" i="37"/>
  <c r="F21" i="37"/>
  <c r="H21" i="37"/>
  <c r="L21" i="37"/>
  <c r="N21" i="37"/>
  <c r="P21" i="37"/>
  <c r="D22" i="37"/>
  <c r="F22" i="37"/>
  <c r="H22" i="37"/>
  <c r="L22" i="37"/>
  <c r="N22" i="37"/>
  <c r="D24" i="37"/>
  <c r="F24" i="37"/>
  <c r="H24" i="37"/>
  <c r="L24" i="37"/>
  <c r="N24" i="37"/>
  <c r="P24" i="37"/>
  <c r="D25" i="37"/>
  <c r="F25" i="37"/>
  <c r="H25" i="37"/>
  <c r="L25" i="37"/>
  <c r="N25" i="37"/>
  <c r="F40" i="37"/>
  <c r="L40" i="37"/>
  <c r="P40" i="37"/>
  <c r="F14" i="36"/>
  <c r="L14" i="36"/>
  <c r="D13" i="36"/>
  <c r="H13" i="36"/>
  <c r="R13" i="36"/>
  <c r="F95" i="36"/>
  <c r="L95" i="36"/>
  <c r="P95" i="36"/>
  <c r="F97" i="36"/>
  <c r="L97" i="36"/>
  <c r="P97" i="36"/>
  <c r="F99" i="36"/>
  <c r="L99" i="36"/>
  <c r="P99" i="36"/>
  <c r="F101" i="36"/>
  <c r="L101" i="36"/>
  <c r="P101" i="36"/>
  <c r="D95" i="36"/>
  <c r="H95" i="36"/>
  <c r="N95" i="36"/>
  <c r="F96" i="36"/>
  <c r="L96" i="36"/>
  <c r="P96" i="36"/>
  <c r="D97" i="36"/>
  <c r="H97" i="36"/>
  <c r="N97" i="36"/>
  <c r="F98" i="36"/>
  <c r="L98" i="36"/>
  <c r="P98" i="36"/>
  <c r="D99" i="36"/>
  <c r="H99" i="36"/>
  <c r="N99" i="36"/>
  <c r="F100" i="36"/>
  <c r="L100" i="36"/>
  <c r="P100" i="36"/>
  <c r="D101" i="36"/>
  <c r="H101" i="36"/>
  <c r="N101" i="36"/>
  <c r="Q95" i="36"/>
  <c r="R95" i="36" s="1"/>
  <c r="S95" i="36"/>
  <c r="Q96" i="36"/>
  <c r="R96" i="36" s="1"/>
  <c r="S96" i="36"/>
  <c r="Q97" i="36"/>
  <c r="R97" i="36" s="1"/>
  <c r="S97" i="36"/>
  <c r="Q98" i="36"/>
  <c r="R98" i="36" s="1"/>
  <c r="S98" i="36"/>
  <c r="Q99" i="36"/>
  <c r="R99" i="36" s="1"/>
  <c r="S99" i="36"/>
  <c r="Q100" i="36"/>
  <c r="R100" i="36" s="1"/>
  <c r="S100" i="36"/>
  <c r="Q101" i="36"/>
  <c r="R101" i="36" s="1"/>
  <c r="S101" i="36"/>
  <c r="C102" i="36"/>
  <c r="E102" i="36"/>
  <c r="G102" i="36"/>
  <c r="K102" i="36"/>
  <c r="M102" i="36"/>
  <c r="O102" i="36"/>
  <c r="P250" i="33"/>
  <c r="F250" i="33"/>
  <c r="L250" i="33"/>
  <c r="D247" i="33"/>
  <c r="H247" i="33"/>
  <c r="L248" i="33"/>
  <c r="Q251" i="33"/>
  <c r="R251" i="33" s="1"/>
  <c r="C34" i="36"/>
  <c r="C35" i="36"/>
  <c r="C36" i="36"/>
  <c r="C37" i="36"/>
  <c r="C38" i="36"/>
  <c r="C39" i="36"/>
  <c r="C40" i="36"/>
  <c r="C41" i="36"/>
  <c r="E34" i="36"/>
  <c r="E35" i="36"/>
  <c r="E36" i="36"/>
  <c r="E37" i="36"/>
  <c r="E38" i="36"/>
  <c r="E39" i="36"/>
  <c r="E40" i="36"/>
  <c r="E41" i="36"/>
  <c r="G34" i="36"/>
  <c r="G35" i="36"/>
  <c r="G36" i="36"/>
  <c r="G37" i="36"/>
  <c r="G38" i="36"/>
  <c r="G39" i="36"/>
  <c r="G40" i="36"/>
  <c r="G41" i="36"/>
  <c r="K34" i="36"/>
  <c r="K35" i="36"/>
  <c r="K36" i="36"/>
  <c r="K37" i="36"/>
  <c r="K38" i="36"/>
  <c r="K39" i="36"/>
  <c r="K40" i="36"/>
  <c r="K41" i="36"/>
  <c r="P12" i="36"/>
  <c r="N12" i="36"/>
  <c r="L12" i="36"/>
  <c r="H12" i="36"/>
  <c r="F12" i="36"/>
  <c r="D12" i="36"/>
  <c r="O90" i="36"/>
  <c r="M90" i="36"/>
  <c r="K90" i="36"/>
  <c r="G90" i="36"/>
  <c r="E90" i="36"/>
  <c r="C90" i="36"/>
  <c r="B90" i="36"/>
  <c r="O89" i="36"/>
  <c r="M89" i="36"/>
  <c r="K89" i="36"/>
  <c r="G89" i="36"/>
  <c r="E89" i="36"/>
  <c r="C89" i="36"/>
  <c r="B89" i="36"/>
  <c r="O88" i="36"/>
  <c r="M88" i="36"/>
  <c r="K88" i="36"/>
  <c r="G88" i="36"/>
  <c r="E88" i="36"/>
  <c r="C88" i="36"/>
  <c r="B88" i="36"/>
  <c r="O87" i="36"/>
  <c r="M87" i="36"/>
  <c r="K87" i="36"/>
  <c r="G87" i="36"/>
  <c r="E87" i="36"/>
  <c r="C87" i="36"/>
  <c r="B87" i="36"/>
  <c r="O86" i="36"/>
  <c r="M86" i="36"/>
  <c r="K86" i="36"/>
  <c r="G86" i="36"/>
  <c r="E86" i="36"/>
  <c r="C86" i="36"/>
  <c r="B86" i="36"/>
  <c r="O85" i="36"/>
  <c r="M85" i="36"/>
  <c r="K85" i="36"/>
  <c r="G85" i="36"/>
  <c r="E85" i="36"/>
  <c r="C85" i="36"/>
  <c r="B85" i="36"/>
  <c r="O84" i="36"/>
  <c r="M84" i="36"/>
  <c r="K84" i="36"/>
  <c r="G84" i="36"/>
  <c r="E84" i="36"/>
  <c r="C84" i="36"/>
  <c r="B84" i="36"/>
  <c r="O83" i="36"/>
  <c r="M83" i="36"/>
  <c r="K83" i="36"/>
  <c r="G83" i="36"/>
  <c r="E83" i="36"/>
  <c r="C83" i="36"/>
  <c r="B83" i="36"/>
  <c r="O82" i="36"/>
  <c r="M82" i="36"/>
  <c r="K82" i="36"/>
  <c r="G82" i="36"/>
  <c r="E82" i="36"/>
  <c r="C82" i="36"/>
  <c r="B82" i="36"/>
  <c r="O81" i="36"/>
  <c r="M81" i="36"/>
  <c r="K81" i="36"/>
  <c r="G81" i="36"/>
  <c r="E81" i="36"/>
  <c r="C81" i="36"/>
  <c r="B81" i="36"/>
  <c r="O76" i="36"/>
  <c r="M76" i="36"/>
  <c r="K76" i="36"/>
  <c r="G76" i="36"/>
  <c r="E76" i="36"/>
  <c r="C76" i="36"/>
  <c r="B76" i="36"/>
  <c r="B77" i="36" s="1"/>
  <c r="O71" i="36"/>
  <c r="M71" i="36"/>
  <c r="K71" i="36"/>
  <c r="G71" i="36"/>
  <c r="E71" i="36"/>
  <c r="C71" i="36"/>
  <c r="B71" i="36"/>
  <c r="O70" i="36"/>
  <c r="M70" i="36"/>
  <c r="K70" i="36"/>
  <c r="G70" i="36"/>
  <c r="E70" i="36"/>
  <c r="C70" i="36"/>
  <c r="B70" i="36"/>
  <c r="O69" i="36"/>
  <c r="M69" i="36"/>
  <c r="K69" i="36"/>
  <c r="G69" i="36"/>
  <c r="E69" i="36"/>
  <c r="C69" i="36"/>
  <c r="B69" i="36"/>
  <c r="O68" i="36"/>
  <c r="M68" i="36"/>
  <c r="K68" i="36"/>
  <c r="G68" i="36"/>
  <c r="E68" i="36"/>
  <c r="C68" i="36"/>
  <c r="B68" i="36"/>
  <c r="O67" i="36"/>
  <c r="M67" i="36"/>
  <c r="K67" i="36"/>
  <c r="G67" i="36"/>
  <c r="E67" i="36"/>
  <c r="C67" i="36"/>
  <c r="B67" i="36"/>
  <c r="O66" i="36"/>
  <c r="M66" i="36"/>
  <c r="K66" i="36"/>
  <c r="G66" i="36"/>
  <c r="E66" i="36"/>
  <c r="C66" i="36"/>
  <c r="B66" i="36"/>
  <c r="O65" i="36"/>
  <c r="M65" i="36"/>
  <c r="K65" i="36"/>
  <c r="G65" i="36"/>
  <c r="E65" i="36"/>
  <c r="C65" i="36"/>
  <c r="B65" i="36"/>
  <c r="O60" i="36"/>
  <c r="M60" i="36"/>
  <c r="K60" i="36"/>
  <c r="G60" i="36"/>
  <c r="E60" i="36"/>
  <c r="C60" i="36"/>
  <c r="B60" i="36"/>
  <c r="B61" i="36" s="1"/>
  <c r="O55" i="36"/>
  <c r="M55" i="36"/>
  <c r="K55" i="36"/>
  <c r="G55" i="36"/>
  <c r="E55" i="36"/>
  <c r="C55" i="36"/>
  <c r="B55" i="36"/>
  <c r="O54" i="36"/>
  <c r="M54" i="36"/>
  <c r="K54" i="36"/>
  <c r="G54" i="36"/>
  <c r="E54" i="36"/>
  <c r="C54" i="36"/>
  <c r="B54" i="36"/>
  <c r="S49" i="36"/>
  <c r="Q49" i="36"/>
  <c r="R49" i="36" s="1"/>
  <c r="P49" i="36"/>
  <c r="N49" i="36"/>
  <c r="L49" i="36"/>
  <c r="H49" i="36"/>
  <c r="F49" i="36"/>
  <c r="D49" i="36"/>
  <c r="S48" i="36"/>
  <c r="Q48" i="36"/>
  <c r="R48" i="36" s="1"/>
  <c r="P48" i="36"/>
  <c r="N48" i="36"/>
  <c r="L48" i="36"/>
  <c r="H48" i="36"/>
  <c r="F48" i="36"/>
  <c r="D48" i="36"/>
  <c r="S47" i="36"/>
  <c r="Q47" i="36"/>
  <c r="R47" i="36" s="1"/>
  <c r="P47" i="36"/>
  <c r="N47" i="36"/>
  <c r="L47" i="36"/>
  <c r="H47" i="36"/>
  <c r="F47" i="36"/>
  <c r="D47" i="36"/>
  <c r="O46" i="36"/>
  <c r="O50" i="36" s="1"/>
  <c r="M46" i="36"/>
  <c r="M50" i="36" s="1"/>
  <c r="K46" i="36"/>
  <c r="G46" i="36"/>
  <c r="G50" i="36" s="1"/>
  <c r="E46" i="36"/>
  <c r="E50" i="36" s="1"/>
  <c r="C46" i="36"/>
  <c r="B46" i="36"/>
  <c r="B50" i="36" s="1"/>
  <c r="O41" i="36"/>
  <c r="M41" i="36"/>
  <c r="B41" i="36"/>
  <c r="O40" i="36"/>
  <c r="M40" i="36"/>
  <c r="B40" i="36"/>
  <c r="O39" i="36"/>
  <c r="M39" i="36"/>
  <c r="B39" i="36"/>
  <c r="O38" i="36"/>
  <c r="M38" i="36"/>
  <c r="B38" i="36"/>
  <c r="O37" i="36"/>
  <c r="M37" i="36"/>
  <c r="B37" i="36"/>
  <c r="O36" i="36"/>
  <c r="M36" i="36"/>
  <c r="B36" i="36"/>
  <c r="O35" i="36"/>
  <c r="M35" i="36"/>
  <c r="B35" i="36"/>
  <c r="O34" i="36"/>
  <c r="M34" i="36"/>
  <c r="B34" i="36"/>
  <c r="B30" i="36"/>
  <c r="Q11" i="36"/>
  <c r="S10" i="36"/>
  <c r="P10" i="36"/>
  <c r="Q9" i="36"/>
  <c r="S8" i="36"/>
  <c r="Q7" i="36"/>
  <c r="P7" i="36"/>
  <c r="M15" i="36"/>
  <c r="G15" i="36"/>
  <c r="S6" i="36"/>
  <c r="P6" i="36"/>
  <c r="O15" i="36"/>
  <c r="K15" i="36"/>
  <c r="E15" i="36"/>
  <c r="B301" i="34"/>
  <c r="B302" i="34"/>
  <c r="B295" i="34"/>
  <c r="B296" i="34"/>
  <c r="B289" i="34"/>
  <c r="B290" i="34"/>
  <c r="B280" i="34"/>
  <c r="B281" i="34"/>
  <c r="B282" i="34"/>
  <c r="B283" i="34"/>
  <c r="B284" i="34"/>
  <c r="B264" i="34"/>
  <c r="B265" i="34"/>
  <c r="B266" i="34"/>
  <c r="B267" i="34"/>
  <c r="B268" i="34"/>
  <c r="B269" i="34"/>
  <c r="B270" i="34"/>
  <c r="B271" i="34"/>
  <c r="B272" i="34"/>
  <c r="B273" i="34"/>
  <c r="B274" i="34"/>
  <c r="B275" i="34"/>
  <c r="B250" i="34"/>
  <c r="B251" i="34"/>
  <c r="B252" i="34"/>
  <c r="B253" i="34"/>
  <c r="B254" i="34"/>
  <c r="B255" i="34"/>
  <c r="B256" i="34"/>
  <c r="B257" i="34"/>
  <c r="B258" i="34"/>
  <c r="B259" i="34"/>
  <c r="B239" i="34"/>
  <c r="B240" i="34"/>
  <c r="B241" i="34"/>
  <c r="B242" i="34"/>
  <c r="B243" i="34"/>
  <c r="B244" i="34"/>
  <c r="B245" i="34"/>
  <c r="B227" i="34"/>
  <c r="B228" i="34"/>
  <c r="B229" i="34"/>
  <c r="B230" i="34"/>
  <c r="B231" i="34"/>
  <c r="B232" i="34"/>
  <c r="B233" i="34"/>
  <c r="B234" i="34"/>
  <c r="B216" i="34"/>
  <c r="B217" i="34"/>
  <c r="B218" i="34"/>
  <c r="B219" i="34"/>
  <c r="B220" i="34"/>
  <c r="B221" i="34"/>
  <c r="B222" i="34"/>
  <c r="B207" i="34"/>
  <c r="B208" i="34"/>
  <c r="B209" i="34"/>
  <c r="B210" i="34"/>
  <c r="B211" i="34"/>
  <c r="C199" i="34"/>
  <c r="B193" i="34"/>
  <c r="B194" i="34"/>
  <c r="B195" i="34"/>
  <c r="B196" i="34"/>
  <c r="B197" i="34"/>
  <c r="B198" i="34"/>
  <c r="B199" i="34"/>
  <c r="B200" i="34"/>
  <c r="B201" i="34"/>
  <c r="B202" i="34"/>
  <c r="B176" i="34"/>
  <c r="B177" i="34"/>
  <c r="B178" i="34"/>
  <c r="B179" i="34"/>
  <c r="B180" i="34"/>
  <c r="B181" i="34"/>
  <c r="B182" i="34"/>
  <c r="B183" i="34"/>
  <c r="B184" i="34"/>
  <c r="B185" i="34"/>
  <c r="B186" i="34"/>
  <c r="B187" i="34"/>
  <c r="B188" i="34"/>
  <c r="B165" i="34"/>
  <c r="B166" i="34"/>
  <c r="B167" i="34"/>
  <c r="B168" i="34"/>
  <c r="B169" i="34"/>
  <c r="B170" i="34"/>
  <c r="B171" i="34"/>
  <c r="B153" i="34"/>
  <c r="B154" i="34"/>
  <c r="B155" i="34"/>
  <c r="B156" i="34"/>
  <c r="B157" i="34"/>
  <c r="B158" i="34"/>
  <c r="B159" i="34"/>
  <c r="B160" i="34"/>
  <c r="B141" i="34"/>
  <c r="B142" i="34"/>
  <c r="B143" i="34"/>
  <c r="B144" i="34"/>
  <c r="B145" i="34"/>
  <c r="B146" i="34"/>
  <c r="B147" i="34"/>
  <c r="B148" i="34"/>
  <c r="B132" i="34"/>
  <c r="B133" i="34"/>
  <c r="B134" i="34"/>
  <c r="B135" i="34"/>
  <c r="B136" i="34"/>
  <c r="B118" i="34"/>
  <c r="B119" i="34"/>
  <c r="B120" i="34"/>
  <c r="B121" i="34"/>
  <c r="B122" i="34"/>
  <c r="B123" i="34"/>
  <c r="B124" i="34"/>
  <c r="B125" i="34"/>
  <c r="B126" i="34"/>
  <c r="B127" i="34"/>
  <c r="B103" i="34"/>
  <c r="B104" i="34"/>
  <c r="B105" i="34"/>
  <c r="B106" i="34"/>
  <c r="B107" i="34"/>
  <c r="B108" i="34"/>
  <c r="B109" i="34"/>
  <c r="B110" i="34"/>
  <c r="B111" i="34"/>
  <c r="B112" i="34"/>
  <c r="B113" i="34"/>
  <c r="B88" i="34"/>
  <c r="B89" i="34"/>
  <c r="B90" i="34"/>
  <c r="B91" i="34"/>
  <c r="B92" i="34"/>
  <c r="B93" i="34"/>
  <c r="B94" i="34"/>
  <c r="B95" i="34"/>
  <c r="B96" i="34"/>
  <c r="B97" i="34"/>
  <c r="B98" i="34"/>
  <c r="B76" i="34"/>
  <c r="B77" i="34"/>
  <c r="B78" i="34"/>
  <c r="B79" i="34"/>
  <c r="B80" i="34"/>
  <c r="B81" i="34"/>
  <c r="B82" i="34"/>
  <c r="B83" i="34"/>
  <c r="B71" i="34"/>
  <c r="B67" i="34"/>
  <c r="B68" i="34"/>
  <c r="B64" i="34"/>
  <c r="B65" i="34"/>
  <c r="B66" i="34"/>
  <c r="B63" i="34"/>
  <c r="B58" i="34"/>
  <c r="B55" i="34"/>
  <c r="B57" i="34"/>
  <c r="B51" i="34"/>
  <c r="B52" i="34"/>
  <c r="B53" i="34"/>
  <c r="B54" i="34"/>
  <c r="B50" i="34"/>
  <c r="B49" i="34"/>
  <c r="B38" i="34"/>
  <c r="B39" i="34"/>
  <c r="B40" i="34"/>
  <c r="B41" i="34"/>
  <c r="B42" i="34"/>
  <c r="B43" i="34"/>
  <c r="B44" i="34"/>
  <c r="B22" i="34"/>
  <c r="B23" i="34"/>
  <c r="B24" i="34"/>
  <c r="B25" i="34"/>
  <c r="B26" i="34"/>
  <c r="B27" i="34"/>
  <c r="B28" i="34"/>
  <c r="B29" i="34"/>
  <c r="B30" i="34"/>
  <c r="B31" i="34"/>
  <c r="B32" i="34"/>
  <c r="B33" i="34"/>
  <c r="B10" i="34"/>
  <c r="B11" i="34"/>
  <c r="B12" i="34"/>
  <c r="B13" i="34"/>
  <c r="B14" i="34"/>
  <c r="B15" i="34"/>
  <c r="B16" i="34"/>
  <c r="B17" i="34"/>
  <c r="B6" i="34"/>
  <c r="B7" i="34"/>
  <c r="B8" i="34"/>
  <c r="B9" i="34"/>
  <c r="D46" i="37" l="1"/>
  <c r="D57" i="37"/>
  <c r="D50" i="37"/>
  <c r="D73" i="37"/>
  <c r="D65" i="37"/>
  <c r="L63" i="37"/>
  <c r="J298" i="38"/>
  <c r="F298" i="38"/>
  <c r="F300" i="38" s="1"/>
  <c r="J292" i="38"/>
  <c r="F292" i="38"/>
  <c r="K306" i="38"/>
  <c r="AB256" i="33"/>
  <c r="AD256" i="33"/>
  <c r="AF256" i="33"/>
  <c r="T88" i="37"/>
  <c r="V88" i="37"/>
  <c r="X88" i="37"/>
  <c r="Z88" i="37"/>
  <c r="P164" i="38"/>
  <c r="J300" i="38"/>
  <c r="J294" i="38"/>
  <c r="F215" i="38"/>
  <c r="X68" i="37"/>
  <c r="V68" i="37"/>
  <c r="T68" i="37"/>
  <c r="Z68" i="37"/>
  <c r="D66" i="37"/>
  <c r="D60" i="38"/>
  <c r="N102" i="36"/>
  <c r="H102" i="36"/>
  <c r="K75" i="37"/>
  <c r="V256" i="33"/>
  <c r="T256" i="33"/>
  <c r="Z256" i="33"/>
  <c r="X256" i="33"/>
  <c r="X69" i="37"/>
  <c r="V69" i="37"/>
  <c r="T69" i="37"/>
  <c r="Z69" i="37"/>
  <c r="F58" i="37"/>
  <c r="T58" i="37"/>
  <c r="V58" i="37"/>
  <c r="X58" i="37"/>
  <c r="Z58" i="37"/>
  <c r="N88" i="37"/>
  <c r="H88" i="37"/>
  <c r="H134" i="38"/>
  <c r="N68" i="37"/>
  <c r="P215" i="38"/>
  <c r="T179" i="38"/>
  <c r="T192" i="38" s="1"/>
  <c r="P58" i="37"/>
  <c r="R134" i="38"/>
  <c r="R140" i="38" s="1"/>
  <c r="P69" i="37"/>
  <c r="L58" i="37"/>
  <c r="D256" i="33"/>
  <c r="I256" i="33"/>
  <c r="J256" i="33" s="1"/>
  <c r="C75" i="37"/>
  <c r="D63" i="37"/>
  <c r="N134" i="38"/>
  <c r="N136" i="38" s="1"/>
  <c r="K101" i="38"/>
  <c r="L256" i="33"/>
  <c r="D56" i="37"/>
  <c r="D52" i="37"/>
  <c r="D51" i="37"/>
  <c r="D49" i="37"/>
  <c r="N19" i="38"/>
  <c r="P78" i="38"/>
  <c r="P86" i="38" s="1"/>
  <c r="P105" i="38"/>
  <c r="P116" i="38" s="1"/>
  <c r="P179" i="38"/>
  <c r="P242" i="38"/>
  <c r="J175" i="38"/>
  <c r="H90" i="38"/>
  <c r="F294" i="38"/>
  <c r="H175" i="38"/>
  <c r="R175" i="38"/>
  <c r="K226" i="38"/>
  <c r="K46" i="38"/>
  <c r="N256" i="33"/>
  <c r="F256" i="33"/>
  <c r="K152" i="38"/>
  <c r="P256" i="33"/>
  <c r="P102" i="36"/>
  <c r="F102" i="36"/>
  <c r="D72" i="37"/>
  <c r="D74" i="37"/>
  <c r="D71" i="37"/>
  <c r="D67" i="37"/>
  <c r="D64" i="37"/>
  <c r="P35" i="38"/>
  <c r="P46" i="38"/>
  <c r="T50" i="38"/>
  <c r="N101" i="38"/>
  <c r="P267" i="38"/>
  <c r="P292" i="38"/>
  <c r="P294" i="38" s="1"/>
  <c r="P304" i="38"/>
  <c r="P306" i="38" s="1"/>
  <c r="F175" i="38"/>
  <c r="J304" i="38"/>
  <c r="J306" i="38" s="1"/>
  <c r="F304" i="38"/>
  <c r="F306" i="38" s="1"/>
  <c r="N175" i="38"/>
  <c r="P88" i="37"/>
  <c r="F88" i="37"/>
  <c r="H101" i="38"/>
  <c r="P152" i="38"/>
  <c r="P175" i="38"/>
  <c r="P192" i="38"/>
  <c r="K74" i="38"/>
  <c r="K116" i="38"/>
  <c r="L283" i="38"/>
  <c r="B285" i="33"/>
  <c r="B286" i="33" s="1"/>
  <c r="P206" i="38"/>
  <c r="J242" i="38"/>
  <c r="J249" i="38" s="1"/>
  <c r="F242" i="38"/>
  <c r="P238" i="38"/>
  <c r="J238" i="38"/>
  <c r="F238" i="38"/>
  <c r="J19" i="38"/>
  <c r="P50" i="38"/>
  <c r="P60" i="38" s="1"/>
  <c r="H256" i="33"/>
  <c r="G285" i="33"/>
  <c r="O285" i="33" s="1"/>
  <c r="L288" i="38"/>
  <c r="K288" i="38"/>
  <c r="I46" i="36"/>
  <c r="I55" i="36"/>
  <c r="J55" i="36" s="1"/>
  <c r="I65" i="36"/>
  <c r="J65" i="36" s="1"/>
  <c r="I67" i="36"/>
  <c r="J67" i="36" s="1"/>
  <c r="I69" i="36"/>
  <c r="J69" i="36" s="1"/>
  <c r="I71" i="36"/>
  <c r="J71" i="36" s="1"/>
  <c r="I83" i="36"/>
  <c r="J83" i="36" s="1"/>
  <c r="I81" i="36"/>
  <c r="J81" i="36" s="1"/>
  <c r="F249" i="38"/>
  <c r="I85" i="36"/>
  <c r="J85" i="36" s="1"/>
  <c r="I87" i="36"/>
  <c r="J87" i="36" s="1"/>
  <c r="I89" i="36"/>
  <c r="J89" i="36" s="1"/>
  <c r="J46" i="36"/>
  <c r="P19" i="38"/>
  <c r="K42" i="36"/>
  <c r="Q256" i="33"/>
  <c r="R256" i="33" s="1"/>
  <c r="P263" i="38"/>
  <c r="AI256" i="33"/>
  <c r="K192" i="38"/>
  <c r="K279" i="38"/>
  <c r="K130" i="38"/>
  <c r="K286" i="33"/>
  <c r="C286" i="33"/>
  <c r="D285" i="33"/>
  <c r="E286" i="33"/>
  <c r="R179" i="38"/>
  <c r="R192" i="38" s="1"/>
  <c r="N179" i="38"/>
  <c r="N192" i="38" s="1"/>
  <c r="K215" i="38"/>
  <c r="L210" i="38"/>
  <c r="L215" i="38" s="1"/>
  <c r="K175" i="38"/>
  <c r="L168" i="38"/>
  <c r="L175" i="38" s="1"/>
  <c r="K35" i="38"/>
  <c r="L23" i="38"/>
  <c r="L35" i="38" s="1"/>
  <c r="K19" i="38"/>
  <c r="L19" i="38"/>
  <c r="K263" i="38"/>
  <c r="K60" i="38"/>
  <c r="K249" i="38"/>
  <c r="K238" i="38"/>
  <c r="K206" i="38"/>
  <c r="K86" i="38"/>
  <c r="K136" i="38"/>
  <c r="K140" i="38" s="1"/>
  <c r="L134" i="38"/>
  <c r="K300" i="38"/>
  <c r="L298" i="38"/>
  <c r="L300" i="38" s="1"/>
  <c r="L267" i="38"/>
  <c r="L279" i="38" s="1"/>
  <c r="L263" i="38"/>
  <c r="L219" i="38"/>
  <c r="L226" i="38" s="1"/>
  <c r="L179" i="38"/>
  <c r="L192" i="38" s="1"/>
  <c r="L120" i="38"/>
  <c r="L130" i="38" s="1"/>
  <c r="L50" i="38"/>
  <c r="L60" i="38" s="1"/>
  <c r="L304" i="38"/>
  <c r="L306" i="38" s="1"/>
  <c r="L292" i="38"/>
  <c r="L294" i="38" s="1"/>
  <c r="L242" i="38"/>
  <c r="L249" i="38" s="1"/>
  <c r="L238" i="38"/>
  <c r="L206" i="38"/>
  <c r="L164" i="38"/>
  <c r="L152" i="38"/>
  <c r="L105" i="38"/>
  <c r="L116" i="38" s="1"/>
  <c r="L90" i="38"/>
  <c r="L101" i="38" s="1"/>
  <c r="L78" i="38"/>
  <c r="L86" i="38" s="1"/>
  <c r="L64" i="38"/>
  <c r="L74" i="38" s="1"/>
  <c r="L46" i="38"/>
  <c r="I40" i="36"/>
  <c r="J40" i="36" s="1"/>
  <c r="I38" i="36"/>
  <c r="J38" i="36" s="1"/>
  <c r="I36" i="36"/>
  <c r="J36" i="36" s="1"/>
  <c r="I34" i="36"/>
  <c r="J34" i="36" s="1"/>
  <c r="I102" i="36"/>
  <c r="J102" i="36" s="1"/>
  <c r="I54" i="36"/>
  <c r="J54" i="36" s="1"/>
  <c r="I60" i="36"/>
  <c r="J60" i="36" s="1"/>
  <c r="I66" i="36"/>
  <c r="J66" i="36" s="1"/>
  <c r="I68" i="36"/>
  <c r="J68" i="36" s="1"/>
  <c r="I70" i="36"/>
  <c r="J70" i="36" s="1"/>
  <c r="I76" i="36"/>
  <c r="J76" i="36" s="1"/>
  <c r="I82" i="36"/>
  <c r="J82" i="36" s="1"/>
  <c r="I84" i="36"/>
  <c r="J84" i="36" s="1"/>
  <c r="I86" i="36"/>
  <c r="J86" i="36" s="1"/>
  <c r="I88" i="36"/>
  <c r="J88" i="36" s="1"/>
  <c r="I90" i="36"/>
  <c r="J90" i="36" s="1"/>
  <c r="I41" i="36"/>
  <c r="J41" i="36" s="1"/>
  <c r="I39" i="36"/>
  <c r="J39" i="36" s="1"/>
  <c r="I37" i="36"/>
  <c r="J37" i="36" s="1"/>
  <c r="I35" i="36"/>
  <c r="J35" i="36" s="1"/>
  <c r="I47" i="37"/>
  <c r="J47" i="37" s="1"/>
  <c r="D48" i="37"/>
  <c r="I48" i="37"/>
  <c r="J48" i="37" s="1"/>
  <c r="J63" i="37"/>
  <c r="I75" i="37"/>
  <c r="J46" i="37"/>
  <c r="I58" i="37"/>
  <c r="J58" i="37" s="1"/>
  <c r="J69" i="37"/>
  <c r="J68" i="37"/>
  <c r="I88" i="37"/>
  <c r="J88" i="37" s="1"/>
  <c r="P219" i="38"/>
  <c r="Q36" i="36"/>
  <c r="R36" i="36" s="1"/>
  <c r="D136" i="38"/>
  <c r="D140" i="38" s="1"/>
  <c r="H50" i="36"/>
  <c r="N50" i="36"/>
  <c r="F50" i="36"/>
  <c r="P50" i="36"/>
  <c r="P140" i="38"/>
  <c r="P136" i="38"/>
  <c r="H140" i="38"/>
  <c r="H136" i="38"/>
  <c r="S35" i="36"/>
  <c r="S136" i="38"/>
  <c r="R74" i="38"/>
  <c r="O42" i="36"/>
  <c r="P34" i="36"/>
  <c r="P101" i="38"/>
  <c r="P130" i="38"/>
  <c r="P226" i="38"/>
  <c r="P249" i="38"/>
  <c r="P279" i="38"/>
  <c r="H60" i="38"/>
  <c r="N60" i="38"/>
  <c r="N74" i="38"/>
  <c r="H74" i="38"/>
  <c r="R279" i="38"/>
  <c r="N279" i="38"/>
  <c r="H279" i="38"/>
  <c r="R226" i="38"/>
  <c r="N226" i="38"/>
  <c r="H226" i="38"/>
  <c r="J215" i="38"/>
  <c r="J206" i="38"/>
  <c r="F206" i="38"/>
  <c r="J46" i="38"/>
  <c r="F46" i="38"/>
  <c r="J35" i="38"/>
  <c r="F35" i="38"/>
  <c r="F90" i="38"/>
  <c r="F101" i="38" s="1"/>
  <c r="R300" i="38"/>
  <c r="N300" i="38"/>
  <c r="H300" i="38"/>
  <c r="R294" i="38"/>
  <c r="N294" i="38"/>
  <c r="H294" i="38"/>
  <c r="J267" i="38"/>
  <c r="J279" i="38" s="1"/>
  <c r="F267" i="38"/>
  <c r="F279" i="38" s="1"/>
  <c r="R249" i="38"/>
  <c r="N249" i="38"/>
  <c r="H249" i="38"/>
  <c r="R238" i="38"/>
  <c r="N238" i="38"/>
  <c r="H238" i="38"/>
  <c r="J219" i="38"/>
  <c r="J226" i="38" s="1"/>
  <c r="F219" i="38"/>
  <c r="F226" i="38" s="1"/>
  <c r="R215" i="38"/>
  <c r="N215" i="38"/>
  <c r="H215" i="38"/>
  <c r="R206" i="38"/>
  <c r="N206" i="38"/>
  <c r="H206" i="38"/>
  <c r="J179" i="38"/>
  <c r="J192" i="38" s="1"/>
  <c r="F179" i="38"/>
  <c r="F192" i="38" s="1"/>
  <c r="R164" i="38"/>
  <c r="N164" i="38"/>
  <c r="H164" i="38"/>
  <c r="R152" i="38"/>
  <c r="N152" i="38"/>
  <c r="H152" i="38"/>
  <c r="J134" i="38"/>
  <c r="F134" i="38"/>
  <c r="J120" i="38"/>
  <c r="J130" i="38" s="1"/>
  <c r="F120" i="38"/>
  <c r="F130" i="38" s="1"/>
  <c r="J105" i="38"/>
  <c r="J116" i="38" s="1"/>
  <c r="F105" i="38"/>
  <c r="F116" i="38" s="1"/>
  <c r="J78" i="38"/>
  <c r="J86" i="38" s="1"/>
  <c r="F78" i="38"/>
  <c r="F86" i="38" s="1"/>
  <c r="J64" i="38"/>
  <c r="J74" i="38" s="1"/>
  <c r="F64" i="38"/>
  <c r="F74" i="38" s="1"/>
  <c r="J50" i="38"/>
  <c r="J60" i="38" s="1"/>
  <c r="F50" i="38"/>
  <c r="F60" i="38" s="1"/>
  <c r="R46" i="38"/>
  <c r="N46" i="38"/>
  <c r="H46" i="38"/>
  <c r="R263" i="38"/>
  <c r="N263" i="38"/>
  <c r="H263" i="38"/>
  <c r="H192" i="38"/>
  <c r="J164" i="38"/>
  <c r="F164" i="38"/>
  <c r="J152" i="38"/>
  <c r="F152" i="38"/>
  <c r="R130" i="38"/>
  <c r="N130" i="38"/>
  <c r="H130" i="38"/>
  <c r="R116" i="38"/>
  <c r="N116" i="38"/>
  <c r="H116" i="38"/>
  <c r="R101" i="38"/>
  <c r="R86" i="38"/>
  <c r="N86" i="38"/>
  <c r="H86" i="38"/>
  <c r="R50" i="38"/>
  <c r="R60" i="38" s="1"/>
  <c r="J90" i="38"/>
  <c r="J101" i="38" s="1"/>
  <c r="R304" i="38"/>
  <c r="R306" i="38" s="1"/>
  <c r="N304" i="38"/>
  <c r="N306" i="38" s="1"/>
  <c r="H304" i="38"/>
  <c r="H306" i="38" s="1"/>
  <c r="J263" i="38"/>
  <c r="F263" i="38"/>
  <c r="R35" i="38"/>
  <c r="N35" i="38"/>
  <c r="H35" i="38"/>
  <c r="R19" i="38"/>
  <c r="H19" i="38"/>
  <c r="F19" i="38"/>
  <c r="S306" i="38"/>
  <c r="T304" i="38"/>
  <c r="T306" i="38" s="1"/>
  <c r="S300" i="38"/>
  <c r="T298" i="38"/>
  <c r="T300" i="38" s="1"/>
  <c r="T292" i="38"/>
  <c r="T294" i="38" s="1"/>
  <c r="S294" i="38"/>
  <c r="S288" i="38"/>
  <c r="T267" i="38"/>
  <c r="T279" i="38" s="1"/>
  <c r="S279" i="38"/>
  <c r="S263" i="38"/>
  <c r="T253" i="38"/>
  <c r="T263" i="38" s="1"/>
  <c r="S249" i="38"/>
  <c r="T242" i="38"/>
  <c r="T249" i="38" s="1"/>
  <c r="S238" i="38"/>
  <c r="T230" i="38"/>
  <c r="T238" i="38" s="1"/>
  <c r="S215" i="38"/>
  <c r="T210" i="38"/>
  <c r="T215" i="38" s="1"/>
  <c r="S206" i="38"/>
  <c r="T196" i="38"/>
  <c r="T206" i="38" s="1"/>
  <c r="T219" i="38"/>
  <c r="T226" i="38" s="1"/>
  <c r="S226" i="38"/>
  <c r="S192" i="38"/>
  <c r="S175" i="38"/>
  <c r="T168" i="38"/>
  <c r="T175" i="38" s="1"/>
  <c r="T156" i="38"/>
  <c r="T164" i="38" s="1"/>
  <c r="S164" i="38"/>
  <c r="S152" i="38"/>
  <c r="T144" i="38"/>
  <c r="T152" i="38" s="1"/>
  <c r="S140" i="38"/>
  <c r="T134" i="38"/>
  <c r="T120" i="38"/>
  <c r="T130" i="38" s="1"/>
  <c r="S130" i="38"/>
  <c r="S116" i="38"/>
  <c r="T105" i="38"/>
  <c r="T116" i="38" s="1"/>
  <c r="T90" i="38"/>
  <c r="T101" i="38" s="1"/>
  <c r="S101" i="38"/>
  <c r="S86" i="38"/>
  <c r="T78" i="38"/>
  <c r="T86" i="38" s="1"/>
  <c r="T64" i="38"/>
  <c r="T74" i="38" s="1"/>
  <c r="S74" i="38"/>
  <c r="S60" i="38"/>
  <c r="T60" i="38"/>
  <c r="S46" i="38"/>
  <c r="T39" i="38"/>
  <c r="T46" i="38" s="1"/>
  <c r="S35" i="38"/>
  <c r="T23" i="38"/>
  <c r="T35" i="38" s="1"/>
  <c r="S19" i="38"/>
  <c r="T19" i="38"/>
  <c r="D288" i="38"/>
  <c r="T283" i="38"/>
  <c r="T288" i="38" s="1"/>
  <c r="R283" i="38"/>
  <c r="R288" i="38" s="1"/>
  <c r="N283" i="38"/>
  <c r="N288" i="38" s="1"/>
  <c r="H283" i="38"/>
  <c r="H288" i="38" s="1"/>
  <c r="P283" i="38"/>
  <c r="P288" i="38" s="1"/>
  <c r="J283" i="38"/>
  <c r="J288" i="38" s="1"/>
  <c r="F283" i="38"/>
  <c r="F288" i="38" s="1"/>
  <c r="R68" i="37"/>
  <c r="C58" i="37"/>
  <c r="D58" i="37" s="1"/>
  <c r="N69" i="37"/>
  <c r="D69" i="37"/>
  <c r="D68" i="37"/>
  <c r="F69" i="37"/>
  <c r="L68" i="37"/>
  <c r="B75" i="37"/>
  <c r="G58" i="37"/>
  <c r="H58" i="37" s="1"/>
  <c r="H69" i="37"/>
  <c r="H68" i="37"/>
  <c r="L69" i="37"/>
  <c r="P68" i="37"/>
  <c r="F68" i="37"/>
  <c r="R63" i="37"/>
  <c r="Q75" i="37"/>
  <c r="Q58" i="37"/>
  <c r="R58" i="37" s="1"/>
  <c r="M58" i="37"/>
  <c r="N58" i="37" s="1"/>
  <c r="H48" i="37"/>
  <c r="D88" i="37"/>
  <c r="L88" i="37"/>
  <c r="Q88" i="37"/>
  <c r="R88" i="37" s="1"/>
  <c r="E42" i="36"/>
  <c r="Q35" i="36"/>
  <c r="R35" i="36" s="1"/>
  <c r="D102" i="36"/>
  <c r="S102" i="36"/>
  <c r="L102" i="36"/>
  <c r="Q102" i="36"/>
  <c r="R102" i="36" s="1"/>
  <c r="C42" i="36"/>
  <c r="G42" i="36"/>
  <c r="M42" i="36"/>
  <c r="Q37" i="36"/>
  <c r="R37" i="36" s="1"/>
  <c r="Q39" i="36"/>
  <c r="R39" i="36" s="1"/>
  <c r="S40" i="36"/>
  <c r="Q41" i="36"/>
  <c r="R41" i="36" s="1"/>
  <c r="B56" i="36"/>
  <c r="S37" i="36"/>
  <c r="Q38" i="36"/>
  <c r="R38" i="36" s="1"/>
  <c r="Q40" i="36"/>
  <c r="R40" i="36" s="1"/>
  <c r="Q12" i="36"/>
  <c r="R12" i="36" s="1"/>
  <c r="S12" i="36"/>
  <c r="C15" i="36"/>
  <c r="S39" i="36"/>
  <c r="Q46" i="36"/>
  <c r="R46" i="36" s="1"/>
  <c r="C56" i="36"/>
  <c r="G56" i="36"/>
  <c r="H56" i="36" s="1"/>
  <c r="M56" i="36"/>
  <c r="D60" i="36"/>
  <c r="H60" i="36"/>
  <c r="N60" i="36"/>
  <c r="B72" i="36"/>
  <c r="Q65" i="36"/>
  <c r="R65" i="36" s="1"/>
  <c r="D68" i="36"/>
  <c r="B91" i="36"/>
  <c r="D86" i="36"/>
  <c r="R7" i="36"/>
  <c r="S36" i="36"/>
  <c r="H36" i="36"/>
  <c r="N36" i="36"/>
  <c r="F37" i="36"/>
  <c r="P37" i="36"/>
  <c r="S38" i="36"/>
  <c r="H38" i="36"/>
  <c r="N38" i="36"/>
  <c r="F39" i="36"/>
  <c r="P39" i="36"/>
  <c r="H40" i="36"/>
  <c r="N40" i="36"/>
  <c r="F41" i="36"/>
  <c r="P41" i="36"/>
  <c r="D55" i="36"/>
  <c r="H55" i="36"/>
  <c r="N55" i="36"/>
  <c r="F60" i="36"/>
  <c r="L60" i="36"/>
  <c r="P60" i="36"/>
  <c r="F66" i="36"/>
  <c r="L66" i="36"/>
  <c r="P66" i="36"/>
  <c r="D67" i="36"/>
  <c r="H67" i="36"/>
  <c r="N67" i="36"/>
  <c r="F68" i="36"/>
  <c r="L68" i="36"/>
  <c r="P68" i="36"/>
  <c r="H69" i="36"/>
  <c r="N69" i="36"/>
  <c r="F70" i="36"/>
  <c r="L70" i="36"/>
  <c r="P70" i="36"/>
  <c r="D71" i="36"/>
  <c r="H71" i="36"/>
  <c r="N71" i="36"/>
  <c r="F76" i="36"/>
  <c r="L76" i="36"/>
  <c r="P76" i="36"/>
  <c r="D81" i="36"/>
  <c r="H81" i="36"/>
  <c r="N81" i="36"/>
  <c r="F82" i="36"/>
  <c r="L82" i="36"/>
  <c r="P82" i="36"/>
  <c r="D83" i="36"/>
  <c r="H83" i="36"/>
  <c r="N83" i="36"/>
  <c r="F84" i="36"/>
  <c r="L84" i="36"/>
  <c r="P84" i="36"/>
  <c r="D85" i="36"/>
  <c r="H85" i="36"/>
  <c r="N85" i="36"/>
  <c r="F86" i="36"/>
  <c r="L86" i="36"/>
  <c r="P86" i="36"/>
  <c r="D87" i="36"/>
  <c r="H87" i="36"/>
  <c r="N87" i="36"/>
  <c r="F88" i="36"/>
  <c r="L88" i="36"/>
  <c r="P88" i="36"/>
  <c r="D89" i="36"/>
  <c r="H89" i="36"/>
  <c r="N89" i="36"/>
  <c r="F90" i="36"/>
  <c r="L90" i="36"/>
  <c r="P90" i="36"/>
  <c r="Q6" i="36"/>
  <c r="R6" i="36" s="1"/>
  <c r="S7" i="36"/>
  <c r="Q8" i="36"/>
  <c r="S9" i="36"/>
  <c r="Q10" i="36"/>
  <c r="R10" i="36" s="1"/>
  <c r="S11" i="36"/>
  <c r="F36" i="36"/>
  <c r="P36" i="36"/>
  <c r="H37" i="36"/>
  <c r="N37" i="36"/>
  <c r="F38" i="36"/>
  <c r="P38" i="36"/>
  <c r="H39" i="36"/>
  <c r="N39" i="36"/>
  <c r="F40" i="36"/>
  <c r="P40" i="36"/>
  <c r="S41" i="36"/>
  <c r="H41" i="36"/>
  <c r="N41" i="36"/>
  <c r="S46" i="36"/>
  <c r="F55" i="36"/>
  <c r="L55" i="36"/>
  <c r="P55" i="36"/>
  <c r="D66" i="36"/>
  <c r="H66" i="36"/>
  <c r="N66" i="36"/>
  <c r="F67" i="36"/>
  <c r="L67" i="36"/>
  <c r="P67" i="36"/>
  <c r="H68" i="36"/>
  <c r="N68" i="36"/>
  <c r="F69" i="36"/>
  <c r="P69" i="36"/>
  <c r="D70" i="36"/>
  <c r="H70" i="36"/>
  <c r="N70" i="36"/>
  <c r="F71" i="36"/>
  <c r="L71" i="36"/>
  <c r="P71" i="36"/>
  <c r="D76" i="36"/>
  <c r="H76" i="36"/>
  <c r="N76" i="36"/>
  <c r="F81" i="36"/>
  <c r="L81" i="36"/>
  <c r="P81" i="36"/>
  <c r="D82" i="36"/>
  <c r="H82" i="36"/>
  <c r="N82" i="36"/>
  <c r="F83" i="36"/>
  <c r="L83" i="36"/>
  <c r="P83" i="36"/>
  <c r="D84" i="36"/>
  <c r="H84" i="36"/>
  <c r="N84" i="36"/>
  <c r="F85" i="36"/>
  <c r="L85" i="36"/>
  <c r="P85" i="36"/>
  <c r="H86" i="36"/>
  <c r="N86" i="36"/>
  <c r="F87" i="36"/>
  <c r="L87" i="36"/>
  <c r="P87" i="36"/>
  <c r="D88" i="36"/>
  <c r="H88" i="36"/>
  <c r="N88" i="36"/>
  <c r="F89" i="36"/>
  <c r="L89" i="36"/>
  <c r="P89" i="36"/>
  <c r="D90" i="36"/>
  <c r="H90" i="36"/>
  <c r="N90" i="36"/>
  <c r="Q15" i="36"/>
  <c r="D36" i="36"/>
  <c r="L36" i="36"/>
  <c r="D37" i="36"/>
  <c r="L37" i="36"/>
  <c r="D38" i="36"/>
  <c r="L38" i="36"/>
  <c r="D39" i="36"/>
  <c r="L39" i="36"/>
  <c r="D40" i="36"/>
  <c r="L40" i="36"/>
  <c r="D41" i="36"/>
  <c r="L41" i="36"/>
  <c r="B42" i="36"/>
  <c r="D6" i="36"/>
  <c r="F6" i="36"/>
  <c r="H6" i="36"/>
  <c r="L6" i="36"/>
  <c r="N6" i="36"/>
  <c r="D7" i="36"/>
  <c r="F7" i="36"/>
  <c r="H7" i="36"/>
  <c r="L7" i="36"/>
  <c r="N7" i="36"/>
  <c r="D10" i="36"/>
  <c r="F10" i="36"/>
  <c r="H10" i="36"/>
  <c r="L10" i="36"/>
  <c r="N10" i="36"/>
  <c r="D34" i="36"/>
  <c r="F34" i="36"/>
  <c r="H34" i="36"/>
  <c r="L34" i="36"/>
  <c r="N34" i="36"/>
  <c r="Q34" i="36"/>
  <c r="R34" i="36" s="1"/>
  <c r="S34" i="36"/>
  <c r="D65" i="36"/>
  <c r="C72" i="36"/>
  <c r="H65" i="36"/>
  <c r="G72" i="36"/>
  <c r="N65" i="36"/>
  <c r="M72" i="36"/>
  <c r="D69" i="36"/>
  <c r="S69" i="36"/>
  <c r="D46" i="36"/>
  <c r="F46" i="36"/>
  <c r="H46" i="36"/>
  <c r="L46" i="36"/>
  <c r="N46" i="36"/>
  <c r="P46" i="36"/>
  <c r="C50" i="36"/>
  <c r="K50" i="36"/>
  <c r="L50" i="36" s="1"/>
  <c r="L54" i="36"/>
  <c r="P54" i="36"/>
  <c r="S54" i="36"/>
  <c r="Q55" i="36"/>
  <c r="R55" i="36" s="1"/>
  <c r="S60" i="36"/>
  <c r="E61" i="36"/>
  <c r="F61" i="36" s="1"/>
  <c r="K61" i="36"/>
  <c r="L61" i="36" s="1"/>
  <c r="O61" i="36"/>
  <c r="P61" i="36" s="1"/>
  <c r="S66" i="36"/>
  <c r="Q67" i="36"/>
  <c r="R67" i="36" s="1"/>
  <c r="S68" i="36"/>
  <c r="F65" i="36"/>
  <c r="E72" i="36"/>
  <c r="L65" i="36"/>
  <c r="K72" i="36"/>
  <c r="P65" i="36"/>
  <c r="O72" i="36"/>
  <c r="L69" i="36"/>
  <c r="Q69" i="36"/>
  <c r="R69" i="36" s="1"/>
  <c r="D54" i="36"/>
  <c r="F54" i="36"/>
  <c r="H54" i="36"/>
  <c r="N54" i="36"/>
  <c r="Q54" i="36"/>
  <c r="R54" i="36" s="1"/>
  <c r="S55" i="36"/>
  <c r="E56" i="36"/>
  <c r="F56" i="36" s="1"/>
  <c r="K56" i="36"/>
  <c r="O56" i="36"/>
  <c r="P56" i="36" s="1"/>
  <c r="Q60" i="36"/>
  <c r="R60" i="36" s="1"/>
  <c r="C61" i="36"/>
  <c r="G61" i="36"/>
  <c r="H61" i="36" s="1"/>
  <c r="M61" i="36"/>
  <c r="N61" i="36" s="1"/>
  <c r="S65" i="36"/>
  <c r="Q66" i="36"/>
  <c r="R66" i="36" s="1"/>
  <c r="S67" i="36"/>
  <c r="Q68" i="36"/>
  <c r="R68" i="36" s="1"/>
  <c r="Q70" i="36"/>
  <c r="R70" i="36" s="1"/>
  <c r="S70" i="36"/>
  <c r="Q71" i="36"/>
  <c r="R71" i="36" s="1"/>
  <c r="S71" i="36"/>
  <c r="Q76" i="36"/>
  <c r="R76" i="36" s="1"/>
  <c r="S76" i="36"/>
  <c r="C77" i="36"/>
  <c r="E77" i="36"/>
  <c r="F77" i="36" s="1"/>
  <c r="G77" i="36"/>
  <c r="H77" i="36" s="1"/>
  <c r="K77" i="36"/>
  <c r="L77" i="36" s="1"/>
  <c r="M77" i="36"/>
  <c r="N77" i="36" s="1"/>
  <c r="O77" i="36"/>
  <c r="P77" i="36" s="1"/>
  <c r="Q81" i="36"/>
  <c r="R81" i="36" s="1"/>
  <c r="S81" i="36"/>
  <c r="Q82" i="36"/>
  <c r="R82" i="36" s="1"/>
  <c r="S82" i="36"/>
  <c r="Q83" i="36"/>
  <c r="R83" i="36" s="1"/>
  <c r="S83" i="36"/>
  <c r="Q84" i="36"/>
  <c r="R84" i="36" s="1"/>
  <c r="S84" i="36"/>
  <c r="Q85" i="36"/>
  <c r="R85" i="36" s="1"/>
  <c r="S85" i="36"/>
  <c r="Q86" i="36"/>
  <c r="R86" i="36" s="1"/>
  <c r="S86" i="36"/>
  <c r="Q87" i="36"/>
  <c r="R87" i="36" s="1"/>
  <c r="S87" i="36"/>
  <c r="Q88" i="36"/>
  <c r="R88" i="36" s="1"/>
  <c r="S88" i="36"/>
  <c r="Q89" i="36"/>
  <c r="R89" i="36" s="1"/>
  <c r="S89" i="36"/>
  <c r="Q90" i="36"/>
  <c r="R90" i="36" s="1"/>
  <c r="S90" i="36"/>
  <c r="C91" i="36"/>
  <c r="E91" i="36"/>
  <c r="G91" i="36"/>
  <c r="K91" i="36"/>
  <c r="M91" i="36"/>
  <c r="O91" i="36"/>
  <c r="M301" i="34"/>
  <c r="M302" i="34"/>
  <c r="K301" i="34"/>
  <c r="K302" i="34"/>
  <c r="I301" i="34"/>
  <c r="O301" i="34" s="1"/>
  <c r="P301" i="34" s="1"/>
  <c r="I302" i="34"/>
  <c r="O302" i="34" s="1"/>
  <c r="P302" i="34" s="1"/>
  <c r="G301" i="34"/>
  <c r="G302" i="34"/>
  <c r="E301" i="34"/>
  <c r="E302" i="34"/>
  <c r="C301" i="34"/>
  <c r="C302" i="34"/>
  <c r="Q302" i="34" s="1"/>
  <c r="M295" i="34"/>
  <c r="M296" i="34"/>
  <c r="K295" i="34"/>
  <c r="K296" i="34"/>
  <c r="I295" i="34"/>
  <c r="O295" i="34" s="1"/>
  <c r="P295" i="34" s="1"/>
  <c r="I296" i="34"/>
  <c r="G295" i="34"/>
  <c r="G296" i="34"/>
  <c r="E295" i="34"/>
  <c r="E296" i="34"/>
  <c r="C295" i="34"/>
  <c r="C296" i="34"/>
  <c r="Q296" i="34" s="1"/>
  <c r="M289" i="34"/>
  <c r="M290" i="34"/>
  <c r="K289" i="34"/>
  <c r="K290" i="34"/>
  <c r="I289" i="34"/>
  <c r="O289" i="34" s="1"/>
  <c r="P289" i="34" s="1"/>
  <c r="I290" i="34"/>
  <c r="O290" i="34" s="1"/>
  <c r="P290" i="34" s="1"/>
  <c r="G289" i="34"/>
  <c r="G290" i="34"/>
  <c r="E289" i="34"/>
  <c r="E290" i="34"/>
  <c r="C289" i="34"/>
  <c r="C290" i="34"/>
  <c r="Q290" i="34" s="1"/>
  <c r="M280" i="34"/>
  <c r="M281" i="34"/>
  <c r="M282" i="34"/>
  <c r="M283" i="34"/>
  <c r="M284" i="34"/>
  <c r="K280" i="34"/>
  <c r="O280" i="34" s="1"/>
  <c r="P280" i="34" s="1"/>
  <c r="K281" i="34"/>
  <c r="K282" i="34"/>
  <c r="K283" i="34"/>
  <c r="K284" i="34"/>
  <c r="I280" i="34"/>
  <c r="I281" i="34"/>
  <c r="I282" i="34"/>
  <c r="I283" i="34"/>
  <c r="I284" i="34"/>
  <c r="G280" i="34"/>
  <c r="G281" i="34"/>
  <c r="G282" i="34"/>
  <c r="G283" i="34"/>
  <c r="G284" i="34"/>
  <c r="E280" i="34"/>
  <c r="E281" i="34"/>
  <c r="E282" i="34"/>
  <c r="E283" i="34"/>
  <c r="E284" i="34"/>
  <c r="C280" i="34"/>
  <c r="C281" i="34"/>
  <c r="C282" i="34"/>
  <c r="C283" i="34"/>
  <c r="C284" i="34"/>
  <c r="M264" i="34"/>
  <c r="M265" i="34"/>
  <c r="M266" i="34"/>
  <c r="M267" i="34"/>
  <c r="M268" i="34"/>
  <c r="M269" i="34"/>
  <c r="M270" i="34"/>
  <c r="M271" i="34"/>
  <c r="M272" i="34"/>
  <c r="M273" i="34"/>
  <c r="M274" i="34"/>
  <c r="M275" i="34"/>
  <c r="K264" i="34"/>
  <c r="K265" i="34"/>
  <c r="K266" i="34"/>
  <c r="K267" i="34"/>
  <c r="K268" i="34"/>
  <c r="K269" i="34"/>
  <c r="K270" i="34"/>
  <c r="K271" i="34"/>
  <c r="K272" i="34"/>
  <c r="K273" i="34"/>
  <c r="K274" i="34"/>
  <c r="K275" i="34"/>
  <c r="I264" i="34"/>
  <c r="O264" i="34" s="1"/>
  <c r="P264" i="34" s="1"/>
  <c r="I265" i="34"/>
  <c r="O265" i="34" s="1"/>
  <c r="P265" i="34" s="1"/>
  <c r="I266" i="34"/>
  <c r="O266" i="34" s="1"/>
  <c r="P266" i="34" s="1"/>
  <c r="I267" i="34"/>
  <c r="O267" i="34" s="1"/>
  <c r="P267" i="34" s="1"/>
  <c r="I268" i="34"/>
  <c r="I269" i="34"/>
  <c r="O269" i="34" s="1"/>
  <c r="P269" i="34" s="1"/>
  <c r="I270" i="34"/>
  <c r="O270" i="34" s="1"/>
  <c r="P270" i="34" s="1"/>
  <c r="I271" i="34"/>
  <c r="O271" i="34" s="1"/>
  <c r="P271" i="34" s="1"/>
  <c r="I272" i="34"/>
  <c r="O272" i="34" s="1"/>
  <c r="P272" i="34" s="1"/>
  <c r="I273" i="34"/>
  <c r="O273" i="34" s="1"/>
  <c r="P273" i="34" s="1"/>
  <c r="I274" i="34"/>
  <c r="O274" i="34" s="1"/>
  <c r="P274" i="34" s="1"/>
  <c r="I275" i="34"/>
  <c r="O275" i="34" s="1"/>
  <c r="P275" i="34" s="1"/>
  <c r="G264" i="34"/>
  <c r="G265" i="34"/>
  <c r="G266" i="34"/>
  <c r="G267" i="34"/>
  <c r="G268" i="34"/>
  <c r="G269" i="34"/>
  <c r="G270" i="34"/>
  <c r="G271" i="34"/>
  <c r="G272" i="34"/>
  <c r="G273" i="34"/>
  <c r="G274" i="34"/>
  <c r="G275" i="34"/>
  <c r="E264" i="34"/>
  <c r="E265" i="34"/>
  <c r="E266" i="34"/>
  <c r="E267" i="34"/>
  <c r="E268" i="34"/>
  <c r="E269" i="34"/>
  <c r="E270" i="34"/>
  <c r="E271" i="34"/>
  <c r="E272" i="34"/>
  <c r="E273" i="34"/>
  <c r="E274" i="34"/>
  <c r="E275" i="34"/>
  <c r="C264" i="34"/>
  <c r="C265" i="34"/>
  <c r="Q265" i="34" s="1"/>
  <c r="C266" i="34"/>
  <c r="Q266" i="34" s="1"/>
  <c r="C267" i="34"/>
  <c r="Q267" i="34" s="1"/>
  <c r="C268" i="34"/>
  <c r="Q268" i="34" s="1"/>
  <c r="C269" i="34"/>
  <c r="Q269" i="34" s="1"/>
  <c r="C270" i="34"/>
  <c r="Q270" i="34" s="1"/>
  <c r="C271" i="34"/>
  <c r="Q271" i="34" s="1"/>
  <c r="C272" i="34"/>
  <c r="C273" i="34"/>
  <c r="Q273" i="34" s="1"/>
  <c r="C274" i="34"/>
  <c r="Q274" i="34" s="1"/>
  <c r="C275" i="34"/>
  <c r="Q275" i="34" s="1"/>
  <c r="M250" i="34"/>
  <c r="M251" i="34"/>
  <c r="M252" i="34"/>
  <c r="M253" i="34"/>
  <c r="M254" i="34"/>
  <c r="M255" i="34"/>
  <c r="M256" i="34"/>
  <c r="M257" i="34"/>
  <c r="M258" i="34"/>
  <c r="M259" i="34"/>
  <c r="K250" i="34"/>
  <c r="K251" i="34"/>
  <c r="K252" i="34"/>
  <c r="K253" i="34"/>
  <c r="K254" i="34"/>
  <c r="K255" i="34"/>
  <c r="K256" i="34"/>
  <c r="K257" i="34"/>
  <c r="K258" i="34"/>
  <c r="K259" i="34"/>
  <c r="I250" i="34"/>
  <c r="O250" i="34" s="1"/>
  <c r="P250" i="34" s="1"/>
  <c r="I251" i="34"/>
  <c r="O251" i="34" s="1"/>
  <c r="P251" i="34" s="1"/>
  <c r="I252" i="34"/>
  <c r="O252" i="34" s="1"/>
  <c r="P252" i="34" s="1"/>
  <c r="I253" i="34"/>
  <c r="O253" i="34" s="1"/>
  <c r="P253" i="34" s="1"/>
  <c r="I254" i="34"/>
  <c r="O254" i="34" s="1"/>
  <c r="P254" i="34" s="1"/>
  <c r="I255" i="34"/>
  <c r="O255" i="34" s="1"/>
  <c r="P255" i="34" s="1"/>
  <c r="I256" i="34"/>
  <c r="O256" i="34" s="1"/>
  <c r="P256" i="34" s="1"/>
  <c r="I257" i="34"/>
  <c r="I258" i="34"/>
  <c r="I259" i="34"/>
  <c r="O259" i="34" s="1"/>
  <c r="P259" i="34" s="1"/>
  <c r="G250" i="34"/>
  <c r="G251" i="34"/>
  <c r="G252" i="34"/>
  <c r="G253" i="34"/>
  <c r="G254" i="34"/>
  <c r="G255" i="34"/>
  <c r="G256" i="34"/>
  <c r="G257" i="34"/>
  <c r="G258" i="34"/>
  <c r="G259" i="34"/>
  <c r="E250" i="34"/>
  <c r="E251" i="34"/>
  <c r="E252" i="34"/>
  <c r="E253" i="34"/>
  <c r="E254" i="34"/>
  <c r="E255" i="34"/>
  <c r="E256" i="34"/>
  <c r="E257" i="34"/>
  <c r="E258" i="34"/>
  <c r="E259" i="34"/>
  <c r="C250" i="34"/>
  <c r="C251" i="34"/>
  <c r="Q251" i="34" s="1"/>
  <c r="C252" i="34"/>
  <c r="C253" i="34"/>
  <c r="Q253" i="34" s="1"/>
  <c r="C254" i="34"/>
  <c r="C255" i="34"/>
  <c r="Q255" i="34" s="1"/>
  <c r="C256" i="34"/>
  <c r="C257" i="34"/>
  <c r="Q257" i="34" s="1"/>
  <c r="C258" i="34"/>
  <c r="Q258" i="34" s="1"/>
  <c r="C259" i="34"/>
  <c r="Q259" i="34" s="1"/>
  <c r="M239" i="34"/>
  <c r="M240" i="34"/>
  <c r="M241" i="34"/>
  <c r="M242" i="34"/>
  <c r="M243" i="34"/>
  <c r="M244" i="34"/>
  <c r="M245" i="34"/>
  <c r="K239" i="34"/>
  <c r="K240" i="34"/>
  <c r="K241" i="34"/>
  <c r="K242" i="34"/>
  <c r="K243" i="34"/>
  <c r="K244" i="34"/>
  <c r="K245" i="34"/>
  <c r="I239" i="34"/>
  <c r="I240" i="34"/>
  <c r="I241" i="34"/>
  <c r="I242" i="34"/>
  <c r="I243" i="34"/>
  <c r="I244" i="34"/>
  <c r="I245" i="34"/>
  <c r="G239" i="34"/>
  <c r="G240" i="34"/>
  <c r="G241" i="34"/>
  <c r="G242" i="34"/>
  <c r="G243" i="34"/>
  <c r="G244" i="34"/>
  <c r="G245" i="34"/>
  <c r="E239" i="34"/>
  <c r="E240" i="34"/>
  <c r="E241" i="34"/>
  <c r="E242" i="34"/>
  <c r="E243" i="34"/>
  <c r="E244" i="34"/>
  <c r="E245" i="34"/>
  <c r="C239" i="34"/>
  <c r="C240" i="34"/>
  <c r="C241" i="34"/>
  <c r="C242" i="34"/>
  <c r="C243" i="34"/>
  <c r="C244" i="34"/>
  <c r="C245" i="34"/>
  <c r="M227" i="34"/>
  <c r="M228" i="34"/>
  <c r="M229" i="34"/>
  <c r="M230" i="34"/>
  <c r="M231" i="34"/>
  <c r="M232" i="34"/>
  <c r="M233" i="34"/>
  <c r="M234" i="34"/>
  <c r="K227" i="34"/>
  <c r="K228" i="34"/>
  <c r="K229" i="34"/>
  <c r="K230" i="34"/>
  <c r="K231" i="34"/>
  <c r="K232" i="34"/>
  <c r="K233" i="34"/>
  <c r="K234" i="34"/>
  <c r="I227" i="34"/>
  <c r="I228" i="34"/>
  <c r="O228" i="34" s="1"/>
  <c r="P228" i="34" s="1"/>
  <c r="I229" i="34"/>
  <c r="O229" i="34" s="1"/>
  <c r="P229" i="34" s="1"/>
  <c r="I230" i="34"/>
  <c r="O230" i="34" s="1"/>
  <c r="P230" i="34" s="1"/>
  <c r="I231" i="34"/>
  <c r="I232" i="34"/>
  <c r="O232" i="34" s="1"/>
  <c r="P232" i="34" s="1"/>
  <c r="I233" i="34"/>
  <c r="I234" i="34"/>
  <c r="G227" i="34"/>
  <c r="G228" i="34"/>
  <c r="G229" i="34"/>
  <c r="G230" i="34"/>
  <c r="G231" i="34"/>
  <c r="G232" i="34"/>
  <c r="G233" i="34"/>
  <c r="G234" i="34"/>
  <c r="E227" i="34"/>
  <c r="E228" i="34"/>
  <c r="E229" i="34"/>
  <c r="E230" i="34"/>
  <c r="E231" i="34"/>
  <c r="E232" i="34"/>
  <c r="E233" i="34"/>
  <c r="E234" i="34"/>
  <c r="C227" i="34"/>
  <c r="Q227" i="34" s="1"/>
  <c r="C228" i="34"/>
  <c r="Q228" i="34" s="1"/>
  <c r="C229" i="34"/>
  <c r="C230" i="34"/>
  <c r="Q230" i="34" s="1"/>
  <c r="C231" i="34"/>
  <c r="Q231" i="34" s="1"/>
  <c r="C232" i="34"/>
  <c r="Q232" i="34" s="1"/>
  <c r="C233" i="34"/>
  <c r="Q233" i="34" s="1"/>
  <c r="C234" i="34"/>
  <c r="M216" i="34"/>
  <c r="M217" i="34"/>
  <c r="M218" i="34"/>
  <c r="M219" i="34"/>
  <c r="M220" i="34"/>
  <c r="M221" i="34"/>
  <c r="M222" i="34"/>
  <c r="K216" i="34"/>
  <c r="K217" i="34"/>
  <c r="K218" i="34"/>
  <c r="K219" i="34"/>
  <c r="K220" i="34"/>
  <c r="K221" i="34"/>
  <c r="K222" i="34"/>
  <c r="I216" i="34"/>
  <c r="I217" i="34"/>
  <c r="I218" i="34"/>
  <c r="I219" i="34"/>
  <c r="I220" i="34"/>
  <c r="I221" i="34"/>
  <c r="I222" i="34"/>
  <c r="G216" i="34"/>
  <c r="G217" i="34"/>
  <c r="G218" i="34"/>
  <c r="G219" i="34"/>
  <c r="G220" i="34"/>
  <c r="G221" i="34"/>
  <c r="G222" i="34"/>
  <c r="E216" i="34"/>
  <c r="E217" i="34"/>
  <c r="E218" i="34"/>
  <c r="E219" i="34"/>
  <c r="E220" i="34"/>
  <c r="E221" i="34"/>
  <c r="E222" i="34"/>
  <c r="C216" i="34"/>
  <c r="C217" i="34"/>
  <c r="C218" i="34"/>
  <c r="C219" i="34"/>
  <c r="C220" i="34"/>
  <c r="C221" i="34"/>
  <c r="C222" i="34"/>
  <c r="M207" i="34"/>
  <c r="M208" i="34"/>
  <c r="M209" i="34"/>
  <c r="M210" i="34"/>
  <c r="M211" i="34"/>
  <c r="K207" i="34"/>
  <c r="K208" i="34"/>
  <c r="K209" i="34"/>
  <c r="K210" i="34"/>
  <c r="K211" i="34"/>
  <c r="I207" i="34"/>
  <c r="I208" i="34"/>
  <c r="I209" i="34"/>
  <c r="I210" i="34"/>
  <c r="I211" i="34"/>
  <c r="G207" i="34"/>
  <c r="G208" i="34"/>
  <c r="G209" i="34"/>
  <c r="G210" i="34"/>
  <c r="G211" i="34"/>
  <c r="E207" i="34"/>
  <c r="E208" i="34"/>
  <c r="E209" i="34"/>
  <c r="E210" i="34"/>
  <c r="E211" i="34"/>
  <c r="C207" i="34"/>
  <c r="C208" i="34"/>
  <c r="C209" i="34"/>
  <c r="C210" i="34"/>
  <c r="C211" i="34"/>
  <c r="M193" i="34"/>
  <c r="M194" i="34"/>
  <c r="M195" i="34"/>
  <c r="M196" i="34"/>
  <c r="M197" i="34"/>
  <c r="M198" i="34"/>
  <c r="M199" i="34"/>
  <c r="M200" i="34"/>
  <c r="M201" i="34"/>
  <c r="M202" i="34"/>
  <c r="K193" i="34"/>
  <c r="K194" i="34"/>
  <c r="K195" i="34"/>
  <c r="K196" i="34"/>
  <c r="K197" i="34"/>
  <c r="K198" i="34"/>
  <c r="K199" i="34"/>
  <c r="K200" i="34"/>
  <c r="K201" i="34"/>
  <c r="K202" i="34"/>
  <c r="I193" i="34"/>
  <c r="I194" i="34"/>
  <c r="O194" i="34" s="1"/>
  <c r="P194" i="34" s="1"/>
  <c r="I195" i="34"/>
  <c r="I196" i="34"/>
  <c r="O196" i="34" s="1"/>
  <c r="P196" i="34" s="1"/>
  <c r="I197" i="34"/>
  <c r="I198" i="34"/>
  <c r="O198" i="34" s="1"/>
  <c r="P198" i="34" s="1"/>
  <c r="I199" i="34"/>
  <c r="I200" i="34"/>
  <c r="O200" i="34" s="1"/>
  <c r="P200" i="34" s="1"/>
  <c r="I201" i="34"/>
  <c r="I202" i="34"/>
  <c r="O202" i="34" s="1"/>
  <c r="P202" i="34" s="1"/>
  <c r="G193" i="34"/>
  <c r="G194" i="34"/>
  <c r="G195" i="34"/>
  <c r="G196" i="34"/>
  <c r="G197" i="34"/>
  <c r="G198" i="34"/>
  <c r="G199" i="34"/>
  <c r="G200" i="34"/>
  <c r="G201" i="34"/>
  <c r="G202" i="34"/>
  <c r="E193" i="34"/>
  <c r="E194" i="34"/>
  <c r="E195" i="34"/>
  <c r="E196" i="34"/>
  <c r="E197" i="34"/>
  <c r="E198" i="34"/>
  <c r="E199" i="34"/>
  <c r="Q199" i="34" s="1"/>
  <c r="E200" i="34"/>
  <c r="E201" i="34"/>
  <c r="E202" i="34"/>
  <c r="C193" i="34"/>
  <c r="Q193" i="34" s="1"/>
  <c r="C194" i="34"/>
  <c r="C195" i="34"/>
  <c r="Q195" i="34" s="1"/>
  <c r="C196" i="34"/>
  <c r="Q196" i="34" s="1"/>
  <c r="C197" i="34"/>
  <c r="Q197" i="34" s="1"/>
  <c r="C198" i="34"/>
  <c r="C200" i="34"/>
  <c r="C201" i="34"/>
  <c r="C202" i="34"/>
  <c r="M176" i="34"/>
  <c r="M177" i="34"/>
  <c r="M178" i="34"/>
  <c r="M179" i="34"/>
  <c r="M180" i="34"/>
  <c r="M181" i="34"/>
  <c r="M182" i="34"/>
  <c r="M183" i="34"/>
  <c r="M184" i="34"/>
  <c r="M185" i="34"/>
  <c r="M186" i="34"/>
  <c r="M187" i="34"/>
  <c r="M188" i="34"/>
  <c r="K176" i="34"/>
  <c r="K177" i="34"/>
  <c r="K178" i="34"/>
  <c r="K179" i="34"/>
  <c r="K180" i="34"/>
  <c r="K181" i="34"/>
  <c r="K182" i="34"/>
  <c r="K183" i="34"/>
  <c r="K184" i="34"/>
  <c r="K185" i="34"/>
  <c r="K186" i="34"/>
  <c r="K187" i="34"/>
  <c r="K188" i="34"/>
  <c r="I176" i="34"/>
  <c r="I177" i="34"/>
  <c r="I178" i="34"/>
  <c r="I179" i="34"/>
  <c r="I180" i="34"/>
  <c r="I181" i="34"/>
  <c r="I182" i="34"/>
  <c r="I183" i="34"/>
  <c r="I184" i="34"/>
  <c r="I185" i="34"/>
  <c r="I186" i="34"/>
  <c r="I187" i="34"/>
  <c r="I188" i="34"/>
  <c r="G176" i="34"/>
  <c r="G177" i="34"/>
  <c r="G178" i="34"/>
  <c r="G179" i="34"/>
  <c r="G180" i="34"/>
  <c r="G181" i="34"/>
  <c r="G182" i="34"/>
  <c r="G183" i="34"/>
  <c r="G184" i="34"/>
  <c r="G185" i="34"/>
  <c r="G186" i="34"/>
  <c r="G187" i="34"/>
  <c r="G188" i="34"/>
  <c r="E176" i="34"/>
  <c r="E177" i="34"/>
  <c r="E178" i="34"/>
  <c r="E179" i="34"/>
  <c r="E180" i="34"/>
  <c r="E181" i="34"/>
  <c r="E182" i="34"/>
  <c r="E183" i="34"/>
  <c r="E184" i="34"/>
  <c r="E185" i="34"/>
  <c r="E186" i="34"/>
  <c r="E187" i="34"/>
  <c r="E188" i="34"/>
  <c r="C176" i="34"/>
  <c r="C177" i="34"/>
  <c r="C178" i="34"/>
  <c r="C179" i="34"/>
  <c r="C180" i="34"/>
  <c r="C181" i="34"/>
  <c r="C182" i="34"/>
  <c r="C183" i="34"/>
  <c r="C184" i="34"/>
  <c r="C185" i="34"/>
  <c r="C186" i="34"/>
  <c r="C187" i="34"/>
  <c r="C188" i="34"/>
  <c r="M165" i="34"/>
  <c r="M166" i="34"/>
  <c r="M167" i="34"/>
  <c r="M168" i="34"/>
  <c r="M169" i="34"/>
  <c r="M170" i="34"/>
  <c r="M171" i="34"/>
  <c r="K165" i="34"/>
  <c r="K166" i="34"/>
  <c r="K167" i="34"/>
  <c r="K168" i="34"/>
  <c r="K169" i="34"/>
  <c r="K170" i="34"/>
  <c r="K171" i="34"/>
  <c r="I165" i="34"/>
  <c r="I166" i="34"/>
  <c r="I167" i="34"/>
  <c r="I168" i="34"/>
  <c r="I169" i="34"/>
  <c r="I170" i="34"/>
  <c r="I171" i="34"/>
  <c r="G165" i="34"/>
  <c r="G166" i="34"/>
  <c r="G167" i="34"/>
  <c r="G168" i="34"/>
  <c r="G169" i="34"/>
  <c r="G170" i="34"/>
  <c r="G171" i="34"/>
  <c r="E165" i="34"/>
  <c r="E166" i="34"/>
  <c r="E167" i="34"/>
  <c r="E168" i="34"/>
  <c r="E169" i="34"/>
  <c r="E170" i="34"/>
  <c r="E171" i="34"/>
  <c r="C165" i="34"/>
  <c r="C166" i="34"/>
  <c r="C167" i="34"/>
  <c r="C168" i="34"/>
  <c r="C169" i="34"/>
  <c r="C170" i="34"/>
  <c r="C171" i="34"/>
  <c r="M153" i="34"/>
  <c r="M154" i="34"/>
  <c r="M155" i="34"/>
  <c r="M156" i="34"/>
  <c r="M157" i="34"/>
  <c r="M158" i="34"/>
  <c r="M159" i="34"/>
  <c r="M160" i="34"/>
  <c r="K153" i="34"/>
  <c r="K154" i="34"/>
  <c r="K155" i="34"/>
  <c r="K156" i="34"/>
  <c r="K157" i="34"/>
  <c r="K158" i="34"/>
  <c r="K159" i="34"/>
  <c r="K160" i="34"/>
  <c r="I153" i="34"/>
  <c r="O153" i="34" s="1"/>
  <c r="P153" i="34" s="1"/>
  <c r="I154" i="34"/>
  <c r="I155" i="34"/>
  <c r="O155" i="34" s="1"/>
  <c r="P155" i="34" s="1"/>
  <c r="I156" i="34"/>
  <c r="I157" i="34"/>
  <c r="O157" i="34" s="1"/>
  <c r="P157" i="34" s="1"/>
  <c r="I158" i="34"/>
  <c r="I159" i="34"/>
  <c r="O159" i="34" s="1"/>
  <c r="P159" i="34" s="1"/>
  <c r="I160" i="34"/>
  <c r="O160" i="34" s="1"/>
  <c r="P160" i="34" s="1"/>
  <c r="G153" i="34"/>
  <c r="G154" i="34"/>
  <c r="G155" i="34"/>
  <c r="G156" i="34"/>
  <c r="G157" i="34"/>
  <c r="G158" i="34"/>
  <c r="G159" i="34"/>
  <c r="G160" i="34"/>
  <c r="E153" i="34"/>
  <c r="E154" i="34"/>
  <c r="E155" i="34"/>
  <c r="E156" i="34"/>
  <c r="E157" i="34"/>
  <c r="E158" i="34"/>
  <c r="E159" i="34"/>
  <c r="E160" i="34"/>
  <c r="C153" i="34"/>
  <c r="Q153" i="34" s="1"/>
  <c r="C154" i="34"/>
  <c r="Q154" i="34" s="1"/>
  <c r="C155" i="34"/>
  <c r="Q155" i="34" s="1"/>
  <c r="C156" i="34"/>
  <c r="Q156" i="34" s="1"/>
  <c r="C157" i="34"/>
  <c r="Q157" i="34" s="1"/>
  <c r="C158" i="34"/>
  <c r="Q158" i="34" s="1"/>
  <c r="C159" i="34"/>
  <c r="C160" i="34"/>
  <c r="M141" i="34"/>
  <c r="M142" i="34"/>
  <c r="M143" i="34"/>
  <c r="M144" i="34"/>
  <c r="M145" i="34"/>
  <c r="M146" i="34"/>
  <c r="M147" i="34"/>
  <c r="M148" i="34"/>
  <c r="K141" i="34"/>
  <c r="K142" i="34"/>
  <c r="K143" i="34"/>
  <c r="K144" i="34"/>
  <c r="K145" i="34"/>
  <c r="K146" i="34"/>
  <c r="K147" i="34"/>
  <c r="K148" i="34"/>
  <c r="I141" i="34"/>
  <c r="O141" i="34" s="1"/>
  <c r="P141" i="34" s="1"/>
  <c r="I142" i="34"/>
  <c r="O142" i="34" s="1"/>
  <c r="P142" i="34" s="1"/>
  <c r="I143" i="34"/>
  <c r="O143" i="34" s="1"/>
  <c r="P143" i="34" s="1"/>
  <c r="I144" i="34"/>
  <c r="O144" i="34" s="1"/>
  <c r="P144" i="34" s="1"/>
  <c r="I145" i="34"/>
  <c r="O145" i="34" s="1"/>
  <c r="P145" i="34" s="1"/>
  <c r="I146" i="34"/>
  <c r="O146" i="34" s="1"/>
  <c r="P146" i="34" s="1"/>
  <c r="I147" i="34"/>
  <c r="O147" i="34" s="1"/>
  <c r="P147" i="34" s="1"/>
  <c r="I148" i="34"/>
  <c r="O148" i="34" s="1"/>
  <c r="P148" i="34" s="1"/>
  <c r="G141" i="34"/>
  <c r="G142" i="34"/>
  <c r="G143" i="34"/>
  <c r="G144" i="34"/>
  <c r="G145" i="34"/>
  <c r="G146" i="34"/>
  <c r="G147" i="34"/>
  <c r="G148" i="34"/>
  <c r="E141" i="34"/>
  <c r="E142" i="34"/>
  <c r="E143" i="34"/>
  <c r="E144" i="34"/>
  <c r="E145" i="34"/>
  <c r="E146" i="34"/>
  <c r="E147" i="34"/>
  <c r="E148" i="34"/>
  <c r="C141" i="34"/>
  <c r="Q141" i="34" s="1"/>
  <c r="C142" i="34"/>
  <c r="C143" i="34"/>
  <c r="Q143" i="34" s="1"/>
  <c r="C144" i="34"/>
  <c r="Q144" i="34" s="1"/>
  <c r="C145" i="34"/>
  <c r="Q145" i="34" s="1"/>
  <c r="C146" i="34"/>
  <c r="C147" i="34"/>
  <c r="Q147" i="34" s="1"/>
  <c r="C148" i="34"/>
  <c r="Q148" i="34" s="1"/>
  <c r="M132" i="34"/>
  <c r="M133" i="34"/>
  <c r="M134" i="34"/>
  <c r="M135" i="34"/>
  <c r="M136" i="34"/>
  <c r="K132" i="34"/>
  <c r="K133" i="34"/>
  <c r="K134" i="34"/>
  <c r="K135" i="34"/>
  <c r="K136" i="34"/>
  <c r="I132" i="34"/>
  <c r="I133" i="34"/>
  <c r="I134" i="34"/>
  <c r="I135" i="34"/>
  <c r="I136" i="34"/>
  <c r="G132" i="34"/>
  <c r="G133" i="34"/>
  <c r="G134" i="34"/>
  <c r="G135" i="34"/>
  <c r="G136" i="34"/>
  <c r="E132" i="34"/>
  <c r="E133" i="34"/>
  <c r="E134" i="34"/>
  <c r="E135" i="34"/>
  <c r="E136" i="34"/>
  <c r="C132" i="34"/>
  <c r="C133" i="34"/>
  <c r="C134" i="34"/>
  <c r="C135" i="34"/>
  <c r="C136" i="34"/>
  <c r="M118" i="34"/>
  <c r="M119" i="34"/>
  <c r="M120" i="34"/>
  <c r="M121" i="34"/>
  <c r="M122" i="34"/>
  <c r="M123" i="34"/>
  <c r="M124" i="34"/>
  <c r="M125" i="34"/>
  <c r="M126" i="34"/>
  <c r="M127" i="34"/>
  <c r="K118" i="34"/>
  <c r="K119" i="34"/>
  <c r="K120" i="34"/>
  <c r="K121" i="34"/>
  <c r="K122" i="34"/>
  <c r="K123" i="34"/>
  <c r="K124" i="34"/>
  <c r="K125" i="34"/>
  <c r="K126" i="34"/>
  <c r="K127" i="34"/>
  <c r="I118" i="34"/>
  <c r="I119" i="34"/>
  <c r="I120" i="34"/>
  <c r="O120" i="34" s="1"/>
  <c r="P120" i="34" s="1"/>
  <c r="I121" i="34"/>
  <c r="I122" i="34"/>
  <c r="I123" i="34"/>
  <c r="I124" i="34"/>
  <c r="O124" i="34" s="1"/>
  <c r="P124" i="34" s="1"/>
  <c r="I125" i="34"/>
  <c r="I126" i="34"/>
  <c r="O126" i="34" s="1"/>
  <c r="P126" i="34" s="1"/>
  <c r="I127" i="34"/>
  <c r="G118" i="34"/>
  <c r="G119" i="34"/>
  <c r="G120" i="34"/>
  <c r="G121" i="34"/>
  <c r="G122" i="34"/>
  <c r="G123" i="34"/>
  <c r="G124" i="34"/>
  <c r="G125" i="34"/>
  <c r="G126" i="34"/>
  <c r="G127" i="34"/>
  <c r="E118" i="34"/>
  <c r="E119" i="34"/>
  <c r="E120" i="34"/>
  <c r="E121" i="34"/>
  <c r="E122" i="34"/>
  <c r="E123" i="34"/>
  <c r="E124" i="34"/>
  <c r="E125" i="34"/>
  <c r="E126" i="34"/>
  <c r="E127" i="34"/>
  <c r="C118" i="34"/>
  <c r="C119" i="34"/>
  <c r="Q119" i="34" s="1"/>
  <c r="C120" i="34"/>
  <c r="C121" i="34"/>
  <c r="Q121" i="34" s="1"/>
  <c r="C122" i="34"/>
  <c r="C123" i="34"/>
  <c r="Q123" i="34" s="1"/>
  <c r="C124" i="34"/>
  <c r="C125" i="34"/>
  <c r="Q125" i="34" s="1"/>
  <c r="C126" i="34"/>
  <c r="C127" i="34"/>
  <c r="Q127" i="34" s="1"/>
  <c r="M103" i="34"/>
  <c r="M104" i="34"/>
  <c r="M105" i="34"/>
  <c r="M106" i="34"/>
  <c r="M107" i="34"/>
  <c r="M108" i="34"/>
  <c r="M109" i="34"/>
  <c r="M110" i="34"/>
  <c r="M111" i="34"/>
  <c r="M112" i="34"/>
  <c r="M113" i="34"/>
  <c r="K103" i="34"/>
  <c r="K104" i="34"/>
  <c r="K105" i="34"/>
  <c r="K106" i="34"/>
  <c r="K107" i="34"/>
  <c r="K108" i="34"/>
  <c r="K109" i="34"/>
  <c r="K110" i="34"/>
  <c r="K111" i="34"/>
  <c r="K112" i="34"/>
  <c r="K113" i="34"/>
  <c r="I103" i="34"/>
  <c r="I104" i="34"/>
  <c r="I105" i="34"/>
  <c r="I106" i="34"/>
  <c r="I107" i="34"/>
  <c r="I108" i="34"/>
  <c r="I109" i="34"/>
  <c r="I110" i="34"/>
  <c r="I111" i="34"/>
  <c r="I112" i="34"/>
  <c r="I113" i="34"/>
  <c r="G103" i="34"/>
  <c r="G104" i="34"/>
  <c r="G105" i="34"/>
  <c r="G106" i="34"/>
  <c r="G107" i="34"/>
  <c r="G108" i="34"/>
  <c r="G109" i="34"/>
  <c r="G110" i="34"/>
  <c r="G111" i="34"/>
  <c r="G112" i="34"/>
  <c r="G113" i="34"/>
  <c r="E103" i="34"/>
  <c r="E104" i="34"/>
  <c r="E105" i="34"/>
  <c r="E106" i="34"/>
  <c r="E107" i="34"/>
  <c r="E108" i="34"/>
  <c r="E109" i="34"/>
  <c r="E110" i="34"/>
  <c r="E111" i="34"/>
  <c r="E112" i="34"/>
  <c r="E113" i="34"/>
  <c r="C103" i="34"/>
  <c r="C104" i="34"/>
  <c r="C105" i="34"/>
  <c r="C106" i="34"/>
  <c r="C107" i="34"/>
  <c r="C108" i="34"/>
  <c r="C109" i="34"/>
  <c r="C110" i="34"/>
  <c r="C111" i="34"/>
  <c r="C112" i="34"/>
  <c r="C113" i="34"/>
  <c r="M88" i="34"/>
  <c r="M89" i="34"/>
  <c r="M90" i="34"/>
  <c r="M91" i="34"/>
  <c r="M92" i="34"/>
  <c r="M93" i="34"/>
  <c r="M94" i="34"/>
  <c r="M95" i="34"/>
  <c r="M96" i="34"/>
  <c r="M97" i="34"/>
  <c r="M98" i="34"/>
  <c r="K88" i="34"/>
  <c r="K89" i="34"/>
  <c r="K90" i="34"/>
  <c r="K91" i="34"/>
  <c r="K92" i="34"/>
  <c r="K93" i="34"/>
  <c r="K94" i="34"/>
  <c r="K95" i="34"/>
  <c r="K96" i="34"/>
  <c r="K97" i="34"/>
  <c r="K98" i="34"/>
  <c r="I88" i="34"/>
  <c r="I89" i="34"/>
  <c r="I90" i="34"/>
  <c r="I91" i="34"/>
  <c r="I92" i="34"/>
  <c r="I93" i="34"/>
  <c r="I94" i="34"/>
  <c r="I95" i="34"/>
  <c r="I96" i="34"/>
  <c r="I97" i="34"/>
  <c r="I98" i="34"/>
  <c r="G88" i="34"/>
  <c r="G89" i="34"/>
  <c r="G90" i="34"/>
  <c r="G91" i="34"/>
  <c r="G92" i="34"/>
  <c r="G93" i="34"/>
  <c r="G94" i="34"/>
  <c r="G95" i="34"/>
  <c r="G96" i="34"/>
  <c r="G97" i="34"/>
  <c r="G98" i="34"/>
  <c r="E88" i="34"/>
  <c r="E89" i="34"/>
  <c r="E90" i="34"/>
  <c r="E91" i="34"/>
  <c r="E92" i="34"/>
  <c r="E93" i="34"/>
  <c r="E94" i="34"/>
  <c r="E95" i="34"/>
  <c r="E96" i="34"/>
  <c r="E97" i="34"/>
  <c r="E98" i="34"/>
  <c r="C88" i="34"/>
  <c r="C89" i="34"/>
  <c r="C90" i="34"/>
  <c r="C91" i="34"/>
  <c r="C92" i="34"/>
  <c r="C93" i="34"/>
  <c r="C94" i="34"/>
  <c r="C95" i="34"/>
  <c r="C96" i="34"/>
  <c r="C97" i="34"/>
  <c r="C98" i="34"/>
  <c r="M76" i="34"/>
  <c r="M77" i="34"/>
  <c r="M78" i="34"/>
  <c r="M79" i="34"/>
  <c r="M80" i="34"/>
  <c r="M81" i="34"/>
  <c r="M82" i="34"/>
  <c r="M83" i="34"/>
  <c r="K76" i="34"/>
  <c r="K77" i="34"/>
  <c r="K78" i="34"/>
  <c r="K79" i="34"/>
  <c r="K80" i="34"/>
  <c r="K81" i="34"/>
  <c r="K82" i="34"/>
  <c r="K83" i="34"/>
  <c r="I76" i="34"/>
  <c r="O76" i="34" s="1"/>
  <c r="P76" i="34" s="1"/>
  <c r="I77" i="34"/>
  <c r="O77" i="34" s="1"/>
  <c r="P77" i="34" s="1"/>
  <c r="I78" i="34"/>
  <c r="O78" i="34" s="1"/>
  <c r="P78" i="34" s="1"/>
  <c r="I79" i="34"/>
  <c r="O79" i="34" s="1"/>
  <c r="P79" i="34" s="1"/>
  <c r="I80" i="34"/>
  <c r="I81" i="34"/>
  <c r="O81" i="34" s="1"/>
  <c r="P81" i="34" s="1"/>
  <c r="I82" i="34"/>
  <c r="I83" i="34"/>
  <c r="O83" i="34" s="1"/>
  <c r="P83" i="34" s="1"/>
  <c r="G76" i="34"/>
  <c r="G77" i="34"/>
  <c r="G78" i="34"/>
  <c r="G79" i="34"/>
  <c r="G80" i="34"/>
  <c r="G81" i="34"/>
  <c r="G82" i="34"/>
  <c r="G83" i="34"/>
  <c r="E76" i="34"/>
  <c r="E77" i="34"/>
  <c r="E78" i="34"/>
  <c r="E79" i="34"/>
  <c r="E80" i="34"/>
  <c r="E81" i="34"/>
  <c r="E82" i="34"/>
  <c r="E83" i="34"/>
  <c r="C76" i="34"/>
  <c r="Q76" i="34" s="1"/>
  <c r="C77" i="34"/>
  <c r="C78" i="34"/>
  <c r="Q78" i="34" s="1"/>
  <c r="C79" i="34"/>
  <c r="C80" i="34"/>
  <c r="Q80" i="34" s="1"/>
  <c r="C81" i="34"/>
  <c r="C82" i="34"/>
  <c r="C83" i="34"/>
  <c r="M71" i="34"/>
  <c r="M67" i="34"/>
  <c r="M68" i="34"/>
  <c r="M64" i="34"/>
  <c r="M65" i="34"/>
  <c r="M66" i="34"/>
  <c r="M63" i="34"/>
  <c r="K71" i="34"/>
  <c r="K67" i="34"/>
  <c r="K68" i="34"/>
  <c r="K64" i="34"/>
  <c r="K65" i="34"/>
  <c r="K66" i="34"/>
  <c r="K63" i="34"/>
  <c r="I71" i="34"/>
  <c r="I67" i="34"/>
  <c r="I68" i="34"/>
  <c r="I64" i="34"/>
  <c r="I65" i="34"/>
  <c r="I66" i="34"/>
  <c r="I63" i="34"/>
  <c r="G71" i="34"/>
  <c r="G67" i="34"/>
  <c r="G68" i="34"/>
  <c r="G64" i="34"/>
  <c r="G65" i="34"/>
  <c r="G66" i="34"/>
  <c r="G63" i="34"/>
  <c r="E71" i="34"/>
  <c r="E67" i="34"/>
  <c r="E68" i="34"/>
  <c r="E64" i="34"/>
  <c r="E65" i="34"/>
  <c r="E66" i="34"/>
  <c r="E63" i="34"/>
  <c r="C71" i="34"/>
  <c r="C67" i="34"/>
  <c r="C68" i="34"/>
  <c r="C64" i="34"/>
  <c r="C65" i="34"/>
  <c r="C66" i="34"/>
  <c r="C63" i="34"/>
  <c r="M58" i="34"/>
  <c r="M55" i="34"/>
  <c r="M57" i="34"/>
  <c r="M51" i="34"/>
  <c r="M52" i="34"/>
  <c r="M53" i="34"/>
  <c r="M54" i="34"/>
  <c r="M50" i="34"/>
  <c r="M49" i="34"/>
  <c r="K58" i="34"/>
  <c r="K55" i="34"/>
  <c r="K57" i="34"/>
  <c r="K51" i="34"/>
  <c r="K52" i="34"/>
  <c r="K53" i="34"/>
  <c r="K54" i="34"/>
  <c r="K50" i="34"/>
  <c r="K49" i="34"/>
  <c r="I58" i="34"/>
  <c r="I55" i="34"/>
  <c r="I57" i="34"/>
  <c r="I51" i="34"/>
  <c r="I52" i="34"/>
  <c r="I53" i="34"/>
  <c r="I54" i="34"/>
  <c r="I50" i="34"/>
  <c r="I49" i="34"/>
  <c r="G58" i="34"/>
  <c r="G55" i="34"/>
  <c r="G57" i="34"/>
  <c r="G51" i="34"/>
  <c r="G52" i="34"/>
  <c r="G53" i="34"/>
  <c r="G54" i="34"/>
  <c r="G50" i="34"/>
  <c r="G49" i="34"/>
  <c r="E58" i="34"/>
  <c r="E55" i="34"/>
  <c r="E57" i="34"/>
  <c r="E51" i="34"/>
  <c r="E52" i="34"/>
  <c r="E53" i="34"/>
  <c r="E54" i="34"/>
  <c r="E50" i="34"/>
  <c r="E49" i="34"/>
  <c r="C58" i="34"/>
  <c r="C55" i="34"/>
  <c r="C57" i="34"/>
  <c r="C51" i="34"/>
  <c r="C52" i="34"/>
  <c r="C53" i="34"/>
  <c r="C54" i="34"/>
  <c r="C50" i="34"/>
  <c r="C49" i="34"/>
  <c r="M38" i="34"/>
  <c r="N38" i="34" s="1"/>
  <c r="M39" i="34"/>
  <c r="M40" i="34"/>
  <c r="M41" i="34"/>
  <c r="N41" i="34" s="1"/>
  <c r="M42" i="34"/>
  <c r="N42" i="34" s="1"/>
  <c r="M43" i="34"/>
  <c r="N43" i="34" s="1"/>
  <c r="M44" i="34"/>
  <c r="K38" i="34"/>
  <c r="L38" i="34" s="1"/>
  <c r="K39" i="34"/>
  <c r="K40" i="34"/>
  <c r="L40" i="34" s="1"/>
  <c r="K41" i="34"/>
  <c r="K42" i="34"/>
  <c r="K43" i="34"/>
  <c r="K44" i="34"/>
  <c r="L44" i="34" s="1"/>
  <c r="I38" i="34"/>
  <c r="I39" i="34"/>
  <c r="I40" i="34"/>
  <c r="I41" i="34"/>
  <c r="I42" i="34"/>
  <c r="I43" i="34"/>
  <c r="J43" i="34" s="1"/>
  <c r="I44" i="34"/>
  <c r="G38" i="34"/>
  <c r="H38" i="34" s="1"/>
  <c r="G39" i="34"/>
  <c r="G40" i="34"/>
  <c r="H40" i="34" s="1"/>
  <c r="G41" i="34"/>
  <c r="H41" i="34" s="1"/>
  <c r="G42" i="34"/>
  <c r="H42" i="34" s="1"/>
  <c r="G43" i="34"/>
  <c r="H43" i="34" s="1"/>
  <c r="G44" i="34"/>
  <c r="H44" i="34" s="1"/>
  <c r="E38" i="34"/>
  <c r="E39" i="34"/>
  <c r="F39" i="34" s="1"/>
  <c r="E40" i="34"/>
  <c r="F40" i="34" s="1"/>
  <c r="E41" i="34"/>
  <c r="F41" i="34" s="1"/>
  <c r="E42" i="34"/>
  <c r="F42" i="34" s="1"/>
  <c r="E43" i="34"/>
  <c r="F43" i="34" s="1"/>
  <c r="E44" i="34"/>
  <c r="F44" i="34" s="1"/>
  <c r="C38" i="34"/>
  <c r="D38" i="34" s="1"/>
  <c r="C39" i="34"/>
  <c r="C40" i="34"/>
  <c r="D40" i="34" s="1"/>
  <c r="C41" i="34"/>
  <c r="C42" i="34"/>
  <c r="D42" i="34" s="1"/>
  <c r="C43" i="34"/>
  <c r="C44" i="34"/>
  <c r="B45" i="34"/>
  <c r="D44" i="34"/>
  <c r="L42" i="34"/>
  <c r="J41" i="34"/>
  <c r="J39" i="34"/>
  <c r="M22" i="34"/>
  <c r="M23" i="34"/>
  <c r="M24" i="34"/>
  <c r="M25" i="34"/>
  <c r="M26" i="34"/>
  <c r="M27" i="34"/>
  <c r="M28" i="34"/>
  <c r="M29" i="34"/>
  <c r="M30" i="34"/>
  <c r="M31" i="34"/>
  <c r="M32" i="34"/>
  <c r="M33" i="34"/>
  <c r="K22" i="34"/>
  <c r="K23" i="34"/>
  <c r="K24" i="34"/>
  <c r="K25" i="34"/>
  <c r="K26" i="34"/>
  <c r="K27" i="34"/>
  <c r="K28" i="34"/>
  <c r="K29" i="34"/>
  <c r="K30" i="34"/>
  <c r="K31" i="34"/>
  <c r="K32" i="34"/>
  <c r="K33" i="34"/>
  <c r="I22" i="34"/>
  <c r="O22" i="34" s="1"/>
  <c r="P22" i="34" s="1"/>
  <c r="I23" i="34"/>
  <c r="O23" i="34" s="1"/>
  <c r="P23" i="34" s="1"/>
  <c r="I24" i="34"/>
  <c r="I25" i="34"/>
  <c r="O25" i="34" s="1"/>
  <c r="P25" i="34" s="1"/>
  <c r="I26" i="34"/>
  <c r="O26" i="34" s="1"/>
  <c r="P26" i="34" s="1"/>
  <c r="I27" i="34"/>
  <c r="O27" i="34" s="1"/>
  <c r="P27" i="34" s="1"/>
  <c r="I28" i="34"/>
  <c r="I29" i="34"/>
  <c r="O29" i="34" s="1"/>
  <c r="P29" i="34" s="1"/>
  <c r="I30" i="34"/>
  <c r="O30" i="34" s="1"/>
  <c r="P30" i="34" s="1"/>
  <c r="I31" i="34"/>
  <c r="O31" i="34" s="1"/>
  <c r="P31" i="34" s="1"/>
  <c r="I32" i="34"/>
  <c r="O32" i="34" s="1"/>
  <c r="P32" i="34" s="1"/>
  <c r="I33" i="34"/>
  <c r="O33" i="34" s="1"/>
  <c r="P33" i="34" s="1"/>
  <c r="G22" i="34"/>
  <c r="G23" i="34"/>
  <c r="G24" i="34"/>
  <c r="G25" i="34"/>
  <c r="G26" i="34"/>
  <c r="G27" i="34"/>
  <c r="G28" i="34"/>
  <c r="G29" i="34"/>
  <c r="G30" i="34"/>
  <c r="G31" i="34"/>
  <c r="G32" i="34"/>
  <c r="G33" i="34"/>
  <c r="E22" i="34"/>
  <c r="E23" i="34"/>
  <c r="E24" i="34"/>
  <c r="E25" i="34"/>
  <c r="E26" i="34"/>
  <c r="E27" i="34"/>
  <c r="E28" i="34"/>
  <c r="E29" i="34"/>
  <c r="E30" i="34"/>
  <c r="E31" i="34"/>
  <c r="E32" i="34"/>
  <c r="E33" i="34"/>
  <c r="C22" i="34"/>
  <c r="C23" i="34"/>
  <c r="Q23" i="34" s="1"/>
  <c r="C24" i="34"/>
  <c r="Q24" i="34" s="1"/>
  <c r="C25" i="34"/>
  <c r="C26" i="34"/>
  <c r="Q26" i="34" s="1"/>
  <c r="C27" i="34"/>
  <c r="Q27" i="34" s="1"/>
  <c r="C28" i="34"/>
  <c r="Q28" i="34" s="1"/>
  <c r="C29" i="34"/>
  <c r="C30" i="34"/>
  <c r="Q30" i="34" s="1"/>
  <c r="C31" i="34"/>
  <c r="C32" i="34"/>
  <c r="Q32" i="34" s="1"/>
  <c r="C33" i="34"/>
  <c r="M10" i="34"/>
  <c r="M11" i="34"/>
  <c r="M12" i="34"/>
  <c r="M13" i="34"/>
  <c r="M14" i="34"/>
  <c r="M15" i="34"/>
  <c r="M16" i="34"/>
  <c r="M17" i="34"/>
  <c r="M6" i="34"/>
  <c r="M7" i="34"/>
  <c r="M8" i="34"/>
  <c r="M9" i="34"/>
  <c r="K10" i="34"/>
  <c r="K11" i="34"/>
  <c r="K12" i="34"/>
  <c r="K13" i="34"/>
  <c r="K14" i="34"/>
  <c r="K15" i="34"/>
  <c r="K16" i="34"/>
  <c r="K17" i="34"/>
  <c r="K6" i="34"/>
  <c r="K7" i="34"/>
  <c r="K8" i="34"/>
  <c r="K9" i="34"/>
  <c r="I10" i="34"/>
  <c r="O10" i="34" s="1"/>
  <c r="P10" i="34" s="1"/>
  <c r="I11" i="34"/>
  <c r="O11" i="34" s="1"/>
  <c r="P11" i="34" s="1"/>
  <c r="I12" i="34"/>
  <c r="I13" i="34"/>
  <c r="I14" i="34"/>
  <c r="O14" i="34" s="1"/>
  <c r="P14" i="34" s="1"/>
  <c r="I15" i="34"/>
  <c r="O15" i="34" s="1"/>
  <c r="P15" i="34" s="1"/>
  <c r="I16" i="34"/>
  <c r="O16" i="34" s="1"/>
  <c r="P16" i="34" s="1"/>
  <c r="I17" i="34"/>
  <c r="I6" i="34"/>
  <c r="O6" i="34" s="1"/>
  <c r="P6" i="34" s="1"/>
  <c r="I7" i="34"/>
  <c r="O7" i="34" s="1"/>
  <c r="P7" i="34" s="1"/>
  <c r="I8" i="34"/>
  <c r="O8" i="34" s="1"/>
  <c r="P8" i="34" s="1"/>
  <c r="I9" i="34"/>
  <c r="G10" i="34"/>
  <c r="G11" i="34"/>
  <c r="G12" i="34"/>
  <c r="G13" i="34"/>
  <c r="G14" i="34"/>
  <c r="G15" i="34"/>
  <c r="G16" i="34"/>
  <c r="G17" i="34"/>
  <c r="G6" i="34"/>
  <c r="G7" i="34"/>
  <c r="G8" i="34"/>
  <c r="G9" i="34"/>
  <c r="E10" i="34"/>
  <c r="E11" i="34"/>
  <c r="E12" i="34"/>
  <c r="E13" i="34"/>
  <c r="E14" i="34"/>
  <c r="E15" i="34"/>
  <c r="E16" i="34"/>
  <c r="E17" i="34"/>
  <c r="E6" i="34"/>
  <c r="E7" i="34"/>
  <c r="E8" i="34"/>
  <c r="E9" i="34"/>
  <c r="C10" i="34"/>
  <c r="C11" i="34"/>
  <c r="Q11" i="34" s="1"/>
  <c r="C12" i="34"/>
  <c r="Q12" i="34" s="1"/>
  <c r="C13" i="34"/>
  <c r="Q13" i="34" s="1"/>
  <c r="C14" i="34"/>
  <c r="Q14" i="34" s="1"/>
  <c r="C15" i="34"/>
  <c r="Q15" i="34" s="1"/>
  <c r="C16" i="34"/>
  <c r="Q16" i="34" s="1"/>
  <c r="C17" i="34"/>
  <c r="Q17" i="34" s="1"/>
  <c r="C6" i="34"/>
  <c r="Q6" i="34" s="1"/>
  <c r="C7" i="34"/>
  <c r="Q7" i="34" s="1"/>
  <c r="C8" i="34"/>
  <c r="Q8" i="34" s="1"/>
  <c r="C9" i="34"/>
  <c r="Q9" i="34" s="1"/>
  <c r="O204" i="33"/>
  <c r="M204" i="33"/>
  <c r="K204" i="33"/>
  <c r="G204" i="33"/>
  <c r="E204" i="33"/>
  <c r="B204" i="33"/>
  <c r="AH204" i="33" s="1"/>
  <c r="C204" i="33"/>
  <c r="O196" i="33"/>
  <c r="O197" i="33"/>
  <c r="O198" i="33"/>
  <c r="M196" i="33"/>
  <c r="M197" i="33"/>
  <c r="M198" i="33"/>
  <c r="K196" i="33"/>
  <c r="K197" i="33"/>
  <c r="K198" i="33"/>
  <c r="G196" i="33"/>
  <c r="G197" i="33"/>
  <c r="G198" i="33"/>
  <c r="E196" i="33"/>
  <c r="E197" i="33"/>
  <c r="E198" i="33"/>
  <c r="C196" i="33"/>
  <c r="C197" i="33"/>
  <c r="C198" i="33"/>
  <c r="O186" i="33"/>
  <c r="O187" i="33"/>
  <c r="O188" i="33"/>
  <c r="O189" i="33"/>
  <c r="O191" i="33"/>
  <c r="M186" i="33"/>
  <c r="M187" i="33"/>
  <c r="M188" i="33"/>
  <c r="M189" i="33"/>
  <c r="M191" i="33"/>
  <c r="K186" i="33"/>
  <c r="K187" i="33"/>
  <c r="K188" i="33"/>
  <c r="K189" i="33"/>
  <c r="K191" i="33"/>
  <c r="G186" i="33"/>
  <c r="G187" i="33"/>
  <c r="G188" i="33"/>
  <c r="G189" i="33"/>
  <c r="G191" i="33"/>
  <c r="E186" i="33"/>
  <c r="E187" i="33"/>
  <c r="E188" i="33"/>
  <c r="E189" i="33"/>
  <c r="E191" i="33"/>
  <c r="B186" i="33"/>
  <c r="AH186" i="33" s="1"/>
  <c r="C186" i="33"/>
  <c r="B187" i="33"/>
  <c r="AH187" i="33" s="1"/>
  <c r="C187" i="33"/>
  <c r="B188" i="33"/>
  <c r="AH188" i="33" s="1"/>
  <c r="C188" i="33"/>
  <c r="B189" i="33"/>
  <c r="AH189" i="33" s="1"/>
  <c r="C189" i="33"/>
  <c r="B191" i="33"/>
  <c r="AH191" i="33" s="1"/>
  <c r="C191" i="33"/>
  <c r="O175" i="33"/>
  <c r="M274" i="33" s="1"/>
  <c r="O176" i="33"/>
  <c r="O177" i="33"/>
  <c r="O178" i="33"/>
  <c r="O179" i="33"/>
  <c r="O180" i="33"/>
  <c r="O181" i="33"/>
  <c r="M175" i="33"/>
  <c r="M176" i="33"/>
  <c r="M177" i="33"/>
  <c r="M178" i="33"/>
  <c r="M179" i="33"/>
  <c r="M180" i="33"/>
  <c r="M181" i="33"/>
  <c r="K175" i="33"/>
  <c r="I274" i="33" s="1"/>
  <c r="K176" i="33"/>
  <c r="K177" i="33"/>
  <c r="K178" i="33"/>
  <c r="K179" i="33"/>
  <c r="K180" i="33"/>
  <c r="K181" i="33"/>
  <c r="G175" i="33"/>
  <c r="G274" i="33" s="1"/>
  <c r="G176" i="33"/>
  <c r="G177" i="33"/>
  <c r="G178" i="33"/>
  <c r="G179" i="33"/>
  <c r="G180" i="33"/>
  <c r="G181" i="33"/>
  <c r="E175" i="33"/>
  <c r="E274" i="33" s="1"/>
  <c r="E176" i="33"/>
  <c r="E177" i="33"/>
  <c r="E178" i="33"/>
  <c r="E179" i="33"/>
  <c r="E180" i="33"/>
  <c r="E181" i="33"/>
  <c r="B175" i="33"/>
  <c r="AH175" i="33" s="1"/>
  <c r="C175" i="33"/>
  <c r="C274" i="33" s="1"/>
  <c r="B176" i="33"/>
  <c r="AH176" i="33" s="1"/>
  <c r="C176" i="33"/>
  <c r="B177" i="33"/>
  <c r="AH177" i="33" s="1"/>
  <c r="C177" i="33"/>
  <c r="B178" i="33"/>
  <c r="AH178" i="33" s="1"/>
  <c r="C178" i="33"/>
  <c r="B179" i="33"/>
  <c r="AH179" i="33" s="1"/>
  <c r="C179" i="33"/>
  <c r="B180" i="33"/>
  <c r="AH180" i="33" s="1"/>
  <c r="C180" i="33"/>
  <c r="B181" i="33"/>
  <c r="AH181" i="33" s="1"/>
  <c r="C181" i="33"/>
  <c r="O170" i="33"/>
  <c r="M170" i="33"/>
  <c r="K170" i="33"/>
  <c r="G170" i="33"/>
  <c r="E170" i="33"/>
  <c r="B170" i="33"/>
  <c r="AH170" i="33" s="1"/>
  <c r="C170" i="33"/>
  <c r="O164" i="33"/>
  <c r="O165" i="33"/>
  <c r="M164" i="33"/>
  <c r="M165" i="33"/>
  <c r="K164" i="33"/>
  <c r="Q164" i="33" s="1"/>
  <c r="K165" i="33"/>
  <c r="G164" i="33"/>
  <c r="G165" i="33"/>
  <c r="E164" i="33"/>
  <c r="E165" i="33"/>
  <c r="B164" i="33"/>
  <c r="AH164" i="33" s="1"/>
  <c r="C164" i="33"/>
  <c r="B165" i="33"/>
  <c r="AH165" i="33" s="1"/>
  <c r="C165" i="33"/>
  <c r="I165" i="33" s="1"/>
  <c r="O153" i="33"/>
  <c r="O154" i="33"/>
  <c r="O155" i="33"/>
  <c r="O156" i="33"/>
  <c r="O157" i="33"/>
  <c r="O158" i="33"/>
  <c r="O159" i="33"/>
  <c r="M153" i="33"/>
  <c r="M154" i="33"/>
  <c r="M155" i="33"/>
  <c r="M156" i="33"/>
  <c r="M157" i="33"/>
  <c r="M158" i="33"/>
  <c r="M159" i="33"/>
  <c r="K153" i="33"/>
  <c r="Q153" i="33" s="1"/>
  <c r="K154" i="33"/>
  <c r="K155" i="33"/>
  <c r="Q155" i="33" s="1"/>
  <c r="K156" i="33"/>
  <c r="K157" i="33"/>
  <c r="Q157" i="33" s="1"/>
  <c r="K158" i="33"/>
  <c r="K159" i="33"/>
  <c r="Q159" i="33" s="1"/>
  <c r="G153" i="33"/>
  <c r="G154" i="33"/>
  <c r="G155" i="33"/>
  <c r="G156" i="33"/>
  <c r="G157" i="33"/>
  <c r="G158" i="33"/>
  <c r="G159" i="33"/>
  <c r="E153" i="33"/>
  <c r="E154" i="33"/>
  <c r="E155" i="33"/>
  <c r="E156" i="33"/>
  <c r="E157" i="33"/>
  <c r="E158" i="33"/>
  <c r="E159" i="33"/>
  <c r="B153" i="33"/>
  <c r="AH153" i="33" s="1"/>
  <c r="C153" i="33"/>
  <c r="B154" i="33"/>
  <c r="AH154" i="33" s="1"/>
  <c r="C154" i="33"/>
  <c r="I154" i="33" s="1"/>
  <c r="B155" i="33"/>
  <c r="AH155" i="33" s="1"/>
  <c r="C155" i="33"/>
  <c r="B156" i="33"/>
  <c r="AH156" i="33" s="1"/>
  <c r="C156" i="33"/>
  <c r="I156" i="33" s="1"/>
  <c r="B157" i="33"/>
  <c r="AH157" i="33" s="1"/>
  <c r="C157" i="33"/>
  <c r="B158" i="33"/>
  <c r="AH158" i="33" s="1"/>
  <c r="C158" i="33"/>
  <c r="B159" i="33"/>
  <c r="AH159" i="33" s="1"/>
  <c r="C159" i="33"/>
  <c r="I159" i="33" s="1"/>
  <c r="O144" i="33"/>
  <c r="O145" i="33"/>
  <c r="O146" i="33"/>
  <c r="O147" i="33"/>
  <c r="O148" i="33"/>
  <c r="M144" i="33"/>
  <c r="M145" i="33"/>
  <c r="M146" i="33"/>
  <c r="M147" i="33"/>
  <c r="M148" i="33"/>
  <c r="K144" i="33"/>
  <c r="K145" i="33"/>
  <c r="K146" i="33"/>
  <c r="K147" i="33"/>
  <c r="K148" i="33"/>
  <c r="G144" i="33"/>
  <c r="G145" i="33"/>
  <c r="G146" i="33"/>
  <c r="G147" i="33"/>
  <c r="G148" i="33"/>
  <c r="E144" i="33"/>
  <c r="E145" i="33"/>
  <c r="E146" i="33"/>
  <c r="E147" i="33"/>
  <c r="E148" i="33"/>
  <c r="B144" i="33"/>
  <c r="AH144" i="33" s="1"/>
  <c r="C144" i="33"/>
  <c r="B145" i="33"/>
  <c r="AH145" i="33" s="1"/>
  <c r="C145" i="33"/>
  <c r="B146" i="33"/>
  <c r="AH146" i="33" s="1"/>
  <c r="C146" i="33"/>
  <c r="B147" i="33"/>
  <c r="AH147" i="33" s="1"/>
  <c r="C147" i="33"/>
  <c r="B148" i="33"/>
  <c r="AH148" i="33" s="1"/>
  <c r="C148" i="33"/>
  <c r="B135" i="33"/>
  <c r="AH135" i="33" s="1"/>
  <c r="C135" i="33"/>
  <c r="B136" i="33"/>
  <c r="AH136" i="33" s="1"/>
  <c r="C136" i="33"/>
  <c r="B137" i="33"/>
  <c r="AH137" i="33" s="1"/>
  <c r="C137" i="33"/>
  <c r="B138" i="33"/>
  <c r="AH138" i="33" s="1"/>
  <c r="C138" i="33"/>
  <c r="B139" i="33"/>
  <c r="AH139" i="33" s="1"/>
  <c r="C139" i="33"/>
  <c r="O135" i="33"/>
  <c r="O136" i="33"/>
  <c r="O137" i="33"/>
  <c r="O138" i="33"/>
  <c r="O139" i="33"/>
  <c r="M135" i="33"/>
  <c r="M136" i="33"/>
  <c r="M137" i="33"/>
  <c r="M138" i="33"/>
  <c r="M139" i="33"/>
  <c r="K135" i="33"/>
  <c r="K136" i="33"/>
  <c r="K137" i="33"/>
  <c r="K138" i="33"/>
  <c r="K139" i="33"/>
  <c r="G135" i="33"/>
  <c r="G136" i="33"/>
  <c r="G137" i="33"/>
  <c r="G138" i="33"/>
  <c r="G139" i="33"/>
  <c r="E135" i="33"/>
  <c r="E136" i="33"/>
  <c r="E137" i="33"/>
  <c r="E138" i="33"/>
  <c r="E139" i="33"/>
  <c r="O125" i="33"/>
  <c r="O126" i="33"/>
  <c r="O127" i="33"/>
  <c r="O128" i="33"/>
  <c r="O129" i="33"/>
  <c r="O130" i="33"/>
  <c r="M125" i="33"/>
  <c r="M126" i="33"/>
  <c r="M127" i="33"/>
  <c r="M128" i="33"/>
  <c r="M129" i="33"/>
  <c r="M130" i="33"/>
  <c r="K125" i="33"/>
  <c r="K126" i="33"/>
  <c r="Q126" i="33" s="1"/>
  <c r="K127" i="33"/>
  <c r="Q127" i="33" s="1"/>
  <c r="K128" i="33"/>
  <c r="Q128" i="33" s="1"/>
  <c r="K129" i="33"/>
  <c r="Q129" i="33" s="1"/>
  <c r="K130" i="33"/>
  <c r="Q130" i="33" s="1"/>
  <c r="G125" i="33"/>
  <c r="G126" i="33"/>
  <c r="G127" i="33"/>
  <c r="G128" i="33"/>
  <c r="G129" i="33"/>
  <c r="G130" i="33"/>
  <c r="E125" i="33"/>
  <c r="E126" i="33"/>
  <c r="E127" i="33"/>
  <c r="E128" i="33"/>
  <c r="E129" i="33"/>
  <c r="E130" i="33"/>
  <c r="B125" i="33"/>
  <c r="AH125" i="33" s="1"/>
  <c r="C125" i="33"/>
  <c r="B126" i="33"/>
  <c r="AH126" i="33" s="1"/>
  <c r="C126" i="33"/>
  <c r="I126" i="33" s="1"/>
  <c r="B127" i="33"/>
  <c r="AH127" i="33" s="1"/>
  <c r="C127" i="33"/>
  <c r="B128" i="33"/>
  <c r="AH128" i="33" s="1"/>
  <c r="C128" i="33"/>
  <c r="I128" i="33" s="1"/>
  <c r="B129" i="33"/>
  <c r="AH129" i="33" s="1"/>
  <c r="C129" i="33"/>
  <c r="B130" i="33"/>
  <c r="AH130" i="33" s="1"/>
  <c r="C130" i="33"/>
  <c r="I130" i="33" s="1"/>
  <c r="B117" i="33"/>
  <c r="AH117" i="33" s="1"/>
  <c r="B107" i="33"/>
  <c r="AH107" i="33" s="1"/>
  <c r="B108" i="33"/>
  <c r="AH108" i="33" s="1"/>
  <c r="B109" i="33"/>
  <c r="AH109" i="33" s="1"/>
  <c r="B110" i="33"/>
  <c r="AH110" i="33" s="1"/>
  <c r="B112" i="33"/>
  <c r="AH112" i="33" s="1"/>
  <c r="B89" i="33"/>
  <c r="AH89" i="33" s="1"/>
  <c r="B90" i="33"/>
  <c r="AH90" i="33" s="1"/>
  <c r="B91" i="33"/>
  <c r="AH91" i="33" s="1"/>
  <c r="B92" i="33"/>
  <c r="AH92" i="33" s="1"/>
  <c r="B93" i="33"/>
  <c r="AH93" i="33" s="1"/>
  <c r="B77" i="33"/>
  <c r="AH77" i="33" s="1"/>
  <c r="B78" i="33"/>
  <c r="AH78" i="33" s="1"/>
  <c r="B79" i="33"/>
  <c r="AH79" i="33" s="1"/>
  <c r="B81" i="33"/>
  <c r="AH81" i="33" s="1"/>
  <c r="B83" i="33"/>
  <c r="AH83" i="33" s="1"/>
  <c r="B84" i="33"/>
  <c r="AH84" i="33" s="1"/>
  <c r="B64" i="33"/>
  <c r="AH64" i="33" s="1"/>
  <c r="B65" i="33"/>
  <c r="B66" i="33"/>
  <c r="AH66" i="33" s="1"/>
  <c r="B67" i="33"/>
  <c r="AH67" i="33" s="1"/>
  <c r="B68" i="33"/>
  <c r="AH68" i="33" s="1"/>
  <c r="B69" i="33"/>
  <c r="AH69" i="33" s="1"/>
  <c r="B70" i="33"/>
  <c r="AH70" i="33" s="1"/>
  <c r="B71" i="33"/>
  <c r="AH71" i="33" s="1"/>
  <c r="B54" i="33"/>
  <c r="AH54" i="33" s="1"/>
  <c r="B58" i="33"/>
  <c r="AH58" i="33" s="1"/>
  <c r="B59" i="33"/>
  <c r="AH59" i="33" s="1"/>
  <c r="B40" i="33"/>
  <c r="AH40" i="33" s="1"/>
  <c r="B41" i="33"/>
  <c r="AH41" i="33" s="1"/>
  <c r="B42" i="33"/>
  <c r="AH42" i="33" s="1"/>
  <c r="B46" i="33"/>
  <c r="AH46" i="33" s="1"/>
  <c r="B47" i="33"/>
  <c r="AH47" i="33" s="1"/>
  <c r="B21" i="33"/>
  <c r="AH21" i="33" s="1"/>
  <c r="B22" i="33"/>
  <c r="AH22" i="33" s="1"/>
  <c r="B23" i="33"/>
  <c r="AH23" i="33" s="1"/>
  <c r="B24" i="33"/>
  <c r="AH24" i="33" s="1"/>
  <c r="B25" i="33"/>
  <c r="AH25" i="33" s="1"/>
  <c r="B26" i="33"/>
  <c r="AH26" i="33" s="1"/>
  <c r="B27" i="33"/>
  <c r="AH27" i="33" s="1"/>
  <c r="B28" i="33"/>
  <c r="AH28" i="33" s="1"/>
  <c r="B29" i="33"/>
  <c r="AH29" i="33" s="1"/>
  <c r="B30" i="33"/>
  <c r="AH30" i="33" s="1"/>
  <c r="B6" i="33"/>
  <c r="AH6" i="33" s="1"/>
  <c r="B7" i="33"/>
  <c r="AH7" i="33" s="1"/>
  <c r="B8" i="33"/>
  <c r="B11" i="33"/>
  <c r="AH11" i="33" s="1"/>
  <c r="B12" i="33"/>
  <c r="AH12" i="33" s="1"/>
  <c r="B13" i="33"/>
  <c r="AH13" i="33" s="1"/>
  <c r="B14" i="33"/>
  <c r="AH14" i="33" s="1"/>
  <c r="B15" i="33"/>
  <c r="AH15" i="33" s="1"/>
  <c r="B16" i="33"/>
  <c r="AH16" i="33" s="1"/>
  <c r="AI96" i="33"/>
  <c r="O117" i="33"/>
  <c r="M117" i="33"/>
  <c r="K117" i="33"/>
  <c r="G117" i="33"/>
  <c r="E117" i="33"/>
  <c r="C117" i="33"/>
  <c r="O107" i="33"/>
  <c r="O108" i="33"/>
  <c r="O109" i="33"/>
  <c r="O110" i="33"/>
  <c r="O112" i="33"/>
  <c r="M107" i="33"/>
  <c r="M108" i="33"/>
  <c r="M109" i="33"/>
  <c r="M110" i="33"/>
  <c r="M112" i="33"/>
  <c r="K107" i="33"/>
  <c r="K108" i="33"/>
  <c r="K109" i="33"/>
  <c r="K110" i="33"/>
  <c r="K112" i="33"/>
  <c r="G107" i="33"/>
  <c r="G108" i="33"/>
  <c r="G109" i="33"/>
  <c r="G110" i="33"/>
  <c r="G112" i="33"/>
  <c r="E107" i="33"/>
  <c r="E108" i="33"/>
  <c r="E109" i="33"/>
  <c r="E110" i="33"/>
  <c r="E112" i="33"/>
  <c r="C107" i="33"/>
  <c r="C108" i="33"/>
  <c r="C109" i="33"/>
  <c r="C110" i="33"/>
  <c r="C112" i="33"/>
  <c r="O89" i="33"/>
  <c r="O90" i="33"/>
  <c r="O91" i="33"/>
  <c r="O92" i="33"/>
  <c r="O93" i="33"/>
  <c r="O94" i="33"/>
  <c r="M89" i="33"/>
  <c r="M90" i="33"/>
  <c r="M91" i="33"/>
  <c r="M92" i="33"/>
  <c r="M93" i="33"/>
  <c r="M94" i="33"/>
  <c r="K89" i="33"/>
  <c r="Q89" i="33" s="1"/>
  <c r="K90" i="33"/>
  <c r="K91" i="33"/>
  <c r="K92" i="33"/>
  <c r="Q92" i="33" s="1"/>
  <c r="K93" i="33"/>
  <c r="Q93" i="33" s="1"/>
  <c r="K94" i="33"/>
  <c r="Q94" i="33" s="1"/>
  <c r="R94" i="33" s="1"/>
  <c r="G89" i="33"/>
  <c r="G90" i="33"/>
  <c r="G91" i="33"/>
  <c r="G92" i="33"/>
  <c r="G93" i="33"/>
  <c r="G94" i="33"/>
  <c r="E89" i="33"/>
  <c r="E90" i="33"/>
  <c r="E91" i="33"/>
  <c r="E92" i="33"/>
  <c r="E93" i="33"/>
  <c r="E94" i="33"/>
  <c r="C89" i="33"/>
  <c r="C90" i="33"/>
  <c r="C91" i="33"/>
  <c r="I91" i="33" s="1"/>
  <c r="C92" i="33"/>
  <c r="I92" i="33" s="1"/>
  <c r="C93" i="33"/>
  <c r="I93" i="33" s="1"/>
  <c r="C94" i="33"/>
  <c r="O77" i="33"/>
  <c r="O78" i="33"/>
  <c r="O79" i="33"/>
  <c r="O81" i="33"/>
  <c r="O83" i="33"/>
  <c r="O84" i="33"/>
  <c r="M77" i="33"/>
  <c r="M78" i="33"/>
  <c r="M79" i="33"/>
  <c r="M81" i="33"/>
  <c r="M83" i="33"/>
  <c r="M84" i="33"/>
  <c r="G77" i="33"/>
  <c r="G78" i="33"/>
  <c r="G79" i="33"/>
  <c r="G81" i="33"/>
  <c r="G83" i="33"/>
  <c r="G84" i="33"/>
  <c r="E77" i="33"/>
  <c r="E78" i="33"/>
  <c r="E79" i="33"/>
  <c r="E81" i="33"/>
  <c r="E83" i="33"/>
  <c r="E84" i="33"/>
  <c r="C77" i="33"/>
  <c r="I77" i="33" s="1"/>
  <c r="J77" i="33" s="1"/>
  <c r="C78" i="33"/>
  <c r="I78" i="33" s="1"/>
  <c r="C79" i="33"/>
  <c r="I79" i="33" s="1"/>
  <c r="J79" i="33" s="1"/>
  <c r="C81" i="33"/>
  <c r="C83" i="33"/>
  <c r="I83" i="33" s="1"/>
  <c r="J83" i="33" s="1"/>
  <c r="C84" i="33"/>
  <c r="I84" i="33" s="1"/>
  <c r="G64" i="33"/>
  <c r="G65" i="33"/>
  <c r="G66" i="33"/>
  <c r="G67" i="33"/>
  <c r="G68" i="33"/>
  <c r="G69" i="33"/>
  <c r="G70" i="33"/>
  <c r="G71" i="33"/>
  <c r="E64" i="33"/>
  <c r="E65" i="33"/>
  <c r="E66" i="33"/>
  <c r="E67" i="33"/>
  <c r="E68" i="33"/>
  <c r="E69" i="33"/>
  <c r="E70" i="33"/>
  <c r="E71" i="33"/>
  <c r="C64" i="33"/>
  <c r="C65" i="33"/>
  <c r="I65" i="33" s="1"/>
  <c r="C66" i="33"/>
  <c r="I66" i="33" s="1"/>
  <c r="J66" i="33" s="1"/>
  <c r="C67" i="33"/>
  <c r="I67" i="33" s="1"/>
  <c r="C68" i="33"/>
  <c r="I68" i="33" s="1"/>
  <c r="J68" i="33" s="1"/>
  <c r="C69" i="33"/>
  <c r="I69" i="33" s="1"/>
  <c r="C70" i="33"/>
  <c r="I70" i="33" s="1"/>
  <c r="J70" i="33" s="1"/>
  <c r="C71" i="33"/>
  <c r="I71" i="33" s="1"/>
  <c r="G54" i="33"/>
  <c r="G56" i="33"/>
  <c r="G58" i="33"/>
  <c r="G59" i="33"/>
  <c r="E54" i="33"/>
  <c r="E56" i="33"/>
  <c r="E58" i="33"/>
  <c r="E59" i="33"/>
  <c r="C54" i="33"/>
  <c r="I54" i="33" s="1"/>
  <c r="J54" i="33" s="1"/>
  <c r="C56" i="33"/>
  <c r="C58" i="33"/>
  <c r="I58" i="33" s="1"/>
  <c r="C59" i="33"/>
  <c r="I59" i="33" s="1"/>
  <c r="K77" i="33"/>
  <c r="Q77" i="33" s="1"/>
  <c r="R77" i="33" s="1"/>
  <c r="K78" i="33"/>
  <c r="Q78" i="33" s="1"/>
  <c r="R78" i="33" s="1"/>
  <c r="K79" i="33"/>
  <c r="Q79" i="33" s="1"/>
  <c r="R79" i="33" s="1"/>
  <c r="K81" i="33"/>
  <c r="Q81" i="33" s="1"/>
  <c r="R81" i="33" s="1"/>
  <c r="K83" i="33"/>
  <c r="Q83" i="33" s="1"/>
  <c r="R83" i="33" s="1"/>
  <c r="K84" i="33"/>
  <c r="Q84" i="33" s="1"/>
  <c r="R84" i="33" s="1"/>
  <c r="O64" i="33"/>
  <c r="O65" i="33"/>
  <c r="O66" i="33"/>
  <c r="O67" i="33"/>
  <c r="O68" i="33"/>
  <c r="O69" i="33"/>
  <c r="O70" i="33"/>
  <c r="O71" i="33"/>
  <c r="M64" i="33"/>
  <c r="M65" i="33"/>
  <c r="M66" i="33"/>
  <c r="M67" i="33"/>
  <c r="M68" i="33"/>
  <c r="M69" i="33"/>
  <c r="M70" i="33"/>
  <c r="M71" i="33"/>
  <c r="K64" i="33"/>
  <c r="Q64" i="33" s="1"/>
  <c r="R64" i="33" s="1"/>
  <c r="K65" i="33"/>
  <c r="K66" i="33"/>
  <c r="Q66" i="33" s="1"/>
  <c r="R66" i="33" s="1"/>
  <c r="K67" i="33"/>
  <c r="K68" i="33"/>
  <c r="Q68" i="33" s="1"/>
  <c r="R68" i="33" s="1"/>
  <c r="K69" i="33"/>
  <c r="Q69" i="33" s="1"/>
  <c r="K70" i="33"/>
  <c r="Q70" i="33" s="1"/>
  <c r="R70" i="33" s="1"/>
  <c r="K71" i="33"/>
  <c r="Q71" i="33" s="1"/>
  <c r="R71" i="33" s="1"/>
  <c r="O54" i="33"/>
  <c r="O56" i="33"/>
  <c r="O58" i="33"/>
  <c r="O59" i="33"/>
  <c r="M54" i="33"/>
  <c r="M56" i="33"/>
  <c r="M58" i="33"/>
  <c r="M59" i="33"/>
  <c r="K54" i="33"/>
  <c r="Q54" i="33" s="1"/>
  <c r="R54" i="33" s="1"/>
  <c r="K56" i="33"/>
  <c r="Q56" i="33" s="1"/>
  <c r="R56" i="33" s="1"/>
  <c r="Q58" i="33"/>
  <c r="K59" i="33"/>
  <c r="Q59" i="33" s="1"/>
  <c r="Q301" i="34"/>
  <c r="Q295" i="34"/>
  <c r="Q289" i="34"/>
  <c r="Q272" i="34"/>
  <c r="O268" i="34"/>
  <c r="P268" i="34" s="1"/>
  <c r="Q264" i="34"/>
  <c r="O258" i="34"/>
  <c r="P258" i="34" s="1"/>
  <c r="O257" i="34"/>
  <c r="P257" i="34" s="1"/>
  <c r="Q256" i="34"/>
  <c r="Q254" i="34"/>
  <c r="Q252" i="34"/>
  <c r="Q250" i="34"/>
  <c r="O234" i="34"/>
  <c r="P234" i="34" s="1"/>
  <c r="O201" i="34"/>
  <c r="P201" i="34" s="1"/>
  <c r="O199" i="34"/>
  <c r="P199" i="34" s="1"/>
  <c r="O197" i="34"/>
  <c r="P197" i="34" s="1"/>
  <c r="O195" i="34"/>
  <c r="P195" i="34" s="1"/>
  <c r="O193" i="34"/>
  <c r="P193" i="34" s="1"/>
  <c r="O180" i="34"/>
  <c r="P180" i="34" s="1"/>
  <c r="Q160" i="34"/>
  <c r="Q159" i="34"/>
  <c r="O158" i="34"/>
  <c r="P158" i="34" s="1"/>
  <c r="O156" i="34"/>
  <c r="P156" i="34" s="1"/>
  <c r="O154" i="34"/>
  <c r="P154" i="34" s="1"/>
  <c r="Q146" i="34"/>
  <c r="Q142" i="34"/>
  <c r="O127" i="34"/>
  <c r="P127" i="34" s="1"/>
  <c r="O125" i="34"/>
  <c r="P125" i="34" s="1"/>
  <c r="O123" i="34"/>
  <c r="P123" i="34" s="1"/>
  <c r="O121" i="34"/>
  <c r="P121" i="34" s="1"/>
  <c r="O119" i="34"/>
  <c r="P119" i="34" s="1"/>
  <c r="Q92" i="34"/>
  <c r="Q81" i="34"/>
  <c r="O80" i="34"/>
  <c r="P80" i="34" s="1"/>
  <c r="Q77" i="34"/>
  <c r="Q65" i="34"/>
  <c r="Q31" i="34"/>
  <c r="O28" i="34"/>
  <c r="P28" i="34" s="1"/>
  <c r="O24" i="34"/>
  <c r="P24" i="34" s="1"/>
  <c r="Q22" i="34"/>
  <c r="O12" i="34"/>
  <c r="P12" i="34" s="1"/>
  <c r="Q10" i="34"/>
  <c r="AI218" i="33"/>
  <c r="AI216" i="33"/>
  <c r="AI214" i="33"/>
  <c r="AI213" i="33"/>
  <c r="AI212" i="33"/>
  <c r="AI210" i="33"/>
  <c r="AI209" i="33"/>
  <c r="Q125" i="33"/>
  <c r="R125" i="33" s="1"/>
  <c r="AI120" i="33"/>
  <c r="Q120" i="33"/>
  <c r="R120" i="33" s="1"/>
  <c r="AI119" i="33"/>
  <c r="Q119" i="33"/>
  <c r="R119" i="33" s="1"/>
  <c r="AI118" i="33"/>
  <c r="Q118" i="33"/>
  <c r="R118" i="33" s="1"/>
  <c r="R8" i="24"/>
  <c r="R7" i="24"/>
  <c r="R8" i="23"/>
  <c r="R7" i="23"/>
  <c r="Q16" i="22"/>
  <c r="R16" i="22" s="1"/>
  <c r="Q15" i="22"/>
  <c r="R15" i="22" s="1"/>
  <c r="Q9" i="22"/>
  <c r="R9" i="22" s="1"/>
  <c r="Q8" i="22"/>
  <c r="R8" i="22" s="1"/>
  <c r="Q7" i="22"/>
  <c r="R7" i="22" s="1"/>
  <c r="Q52" i="32"/>
  <c r="R52" i="32" s="1"/>
  <c r="Q58" i="32"/>
  <c r="R58" i="32" s="1"/>
  <c r="Q57" i="32"/>
  <c r="R57" i="32" s="1"/>
  <c r="Q56" i="32"/>
  <c r="R56" i="32" s="1"/>
  <c r="Q55" i="32"/>
  <c r="R55" i="32" s="1"/>
  <c r="Q54" i="32"/>
  <c r="R54" i="32" s="1"/>
  <c r="Q53" i="32"/>
  <c r="R53" i="32" s="1"/>
  <c r="Q18" i="32"/>
  <c r="Q220" i="33" s="1"/>
  <c r="Q17" i="32"/>
  <c r="Q219" i="33" s="1"/>
  <c r="Q16" i="32"/>
  <c r="R15" i="32"/>
  <c r="R14" i="32"/>
  <c r="R13" i="32"/>
  <c r="R11" i="32"/>
  <c r="R8" i="32"/>
  <c r="Q7" i="32"/>
  <c r="Q209" i="33" s="1"/>
  <c r="Q7" i="31"/>
  <c r="R7" i="31" s="1"/>
  <c r="Q9" i="14"/>
  <c r="Q8" i="14"/>
  <c r="Q7" i="14"/>
  <c r="Q12" i="13"/>
  <c r="R12" i="13" s="1"/>
  <c r="Q10" i="13"/>
  <c r="R10" i="13" s="1"/>
  <c r="Q9" i="13"/>
  <c r="R9" i="13" s="1"/>
  <c r="Q8" i="13"/>
  <c r="R8" i="13" s="1"/>
  <c r="Q7" i="13"/>
  <c r="R7" i="13" s="1"/>
  <c r="Q13" i="20"/>
  <c r="R13" i="20" s="1"/>
  <c r="Q12" i="20"/>
  <c r="R12" i="20" s="1"/>
  <c r="Q11" i="20"/>
  <c r="R11" i="20" s="1"/>
  <c r="Q10" i="20"/>
  <c r="R10" i="20" s="1"/>
  <c r="Q9" i="20"/>
  <c r="R9" i="20" s="1"/>
  <c r="Q8" i="20"/>
  <c r="R8" i="20" s="1"/>
  <c r="Q7" i="20"/>
  <c r="R7" i="20" s="1"/>
  <c r="Q7" i="29"/>
  <c r="R7" i="29" s="1"/>
  <c r="Q8" i="30"/>
  <c r="R8" i="30" s="1"/>
  <c r="Q7" i="30"/>
  <c r="R7" i="30" s="1"/>
  <c r="Q14" i="12"/>
  <c r="R14" i="12" s="1"/>
  <c r="Q13" i="12"/>
  <c r="R13" i="12" s="1"/>
  <c r="Q12" i="12"/>
  <c r="R12" i="12" s="1"/>
  <c r="Q11" i="12"/>
  <c r="R11" i="12" s="1"/>
  <c r="Q10" i="12"/>
  <c r="R10" i="12" s="1"/>
  <c r="Q9" i="12"/>
  <c r="R9" i="12" s="1"/>
  <c r="Q8" i="12"/>
  <c r="R8" i="12" s="1"/>
  <c r="Q7" i="12"/>
  <c r="R7" i="12" s="1"/>
  <c r="R11" i="11"/>
  <c r="R10" i="11"/>
  <c r="R9" i="11"/>
  <c r="Q8" i="11"/>
  <c r="R8" i="11" s="1"/>
  <c r="Q7" i="11"/>
  <c r="R7" i="11" s="1"/>
  <c r="Q11" i="10"/>
  <c r="R11" i="10" s="1"/>
  <c r="Q10" i="10"/>
  <c r="R10" i="10" s="1"/>
  <c r="Q9" i="10"/>
  <c r="R9" i="10" s="1"/>
  <c r="Q8" i="10"/>
  <c r="R8" i="10" s="1"/>
  <c r="Q7" i="10"/>
  <c r="R7" i="10" s="1"/>
  <c r="Q12" i="9"/>
  <c r="R12" i="9" s="1"/>
  <c r="Q11" i="9"/>
  <c r="R11" i="9" s="1"/>
  <c r="Q10" i="9"/>
  <c r="R10" i="9" s="1"/>
  <c r="Q9" i="9"/>
  <c r="R9" i="9" s="1"/>
  <c r="Q8" i="9"/>
  <c r="R8" i="9" s="1"/>
  <c r="Q7" i="9"/>
  <c r="R7" i="9" s="1"/>
  <c r="Q10" i="25"/>
  <c r="R10" i="25" s="1"/>
  <c r="Q9" i="25"/>
  <c r="R9" i="25" s="1"/>
  <c r="Q8" i="25"/>
  <c r="R8" i="25" s="1"/>
  <c r="Q7" i="25"/>
  <c r="R7" i="25" s="1"/>
  <c r="Q12" i="8"/>
  <c r="R12" i="8" s="1"/>
  <c r="Q10" i="8"/>
  <c r="R10" i="8" s="1"/>
  <c r="Q9" i="8"/>
  <c r="R9" i="8" s="1"/>
  <c r="Q8" i="8"/>
  <c r="R8" i="8" s="1"/>
  <c r="Q7" i="8"/>
  <c r="R7" i="8" s="1"/>
  <c r="Q12" i="7"/>
  <c r="Q11" i="7"/>
  <c r="R11" i="7" s="1"/>
  <c r="Q10" i="7"/>
  <c r="R10" i="7" s="1"/>
  <c r="Q9" i="7"/>
  <c r="R9" i="7" s="1"/>
  <c r="Q8" i="7"/>
  <c r="R8" i="7" s="1"/>
  <c r="Q7" i="7"/>
  <c r="R7" i="7" s="1"/>
  <c r="Q14" i="6"/>
  <c r="R14" i="6" s="1"/>
  <c r="R13" i="6"/>
  <c r="Q9" i="6"/>
  <c r="R9" i="6" s="1"/>
  <c r="Q8" i="6"/>
  <c r="R8" i="6" s="1"/>
  <c r="Q7" i="6"/>
  <c r="R7" i="6" s="1"/>
  <c r="Q14" i="19"/>
  <c r="R14" i="19" s="1"/>
  <c r="Q13" i="19"/>
  <c r="R13" i="19" s="1"/>
  <c r="Q12" i="19"/>
  <c r="R12" i="19" s="1"/>
  <c r="Q11" i="19"/>
  <c r="R11" i="19" s="1"/>
  <c r="Q10" i="19"/>
  <c r="R10" i="19" s="1"/>
  <c r="Q9" i="19"/>
  <c r="R9" i="19" s="1"/>
  <c r="Q8" i="19"/>
  <c r="R8" i="19" s="1"/>
  <c r="Q7" i="19"/>
  <c r="R7" i="19" s="1"/>
  <c r="Q14" i="5"/>
  <c r="R14" i="5" s="1"/>
  <c r="Q13" i="5"/>
  <c r="R13" i="5" s="1"/>
  <c r="Q9" i="5"/>
  <c r="R9" i="5" s="1"/>
  <c r="Q8" i="5"/>
  <c r="R8" i="5" s="1"/>
  <c r="Q7" i="5"/>
  <c r="R7" i="5" s="1"/>
  <c r="Q165" i="33" l="1"/>
  <c r="F285" i="33"/>
  <c r="P285" i="33"/>
  <c r="Q158" i="33"/>
  <c r="Q156" i="33"/>
  <c r="R156" i="33" s="1"/>
  <c r="Q154" i="33"/>
  <c r="O132" i="34"/>
  <c r="P132" i="34" s="1"/>
  <c r="L56" i="36"/>
  <c r="AH103" i="33"/>
  <c r="AH8" i="33"/>
  <c r="Z65" i="33"/>
  <c r="AH65" i="33"/>
  <c r="AD15" i="33"/>
  <c r="AF15" i="33"/>
  <c r="AB15" i="33"/>
  <c r="AB13" i="33"/>
  <c r="AD13" i="33"/>
  <c r="AF13" i="33"/>
  <c r="AD11" i="33"/>
  <c r="AF11" i="33"/>
  <c r="AB11" i="33"/>
  <c r="AB7" i="33"/>
  <c r="AD7" i="33"/>
  <c r="AF7" i="33"/>
  <c r="AF30" i="33"/>
  <c r="AD30" i="33"/>
  <c r="AB30" i="33"/>
  <c r="AF28" i="33"/>
  <c r="AD28" i="33"/>
  <c r="AB28" i="33"/>
  <c r="AF26" i="33"/>
  <c r="AD26" i="33"/>
  <c r="AB26" i="33"/>
  <c r="AF24" i="33"/>
  <c r="AD24" i="33"/>
  <c r="AB24" i="33"/>
  <c r="AF22" i="33"/>
  <c r="AD22" i="33"/>
  <c r="AB22" i="33"/>
  <c r="AF47" i="33"/>
  <c r="AD47" i="33"/>
  <c r="AB47" i="33"/>
  <c r="AF42" i="33"/>
  <c r="AD42" i="33"/>
  <c r="AB42" i="33"/>
  <c r="AF40" i="33"/>
  <c r="AD40" i="33"/>
  <c r="AB40" i="33"/>
  <c r="AF58" i="33"/>
  <c r="AD58" i="33"/>
  <c r="AB58" i="33"/>
  <c r="AD71" i="33"/>
  <c r="AF71" i="33"/>
  <c r="AB71" i="33"/>
  <c r="AB69" i="33"/>
  <c r="AD69" i="33"/>
  <c r="AF69" i="33"/>
  <c r="AD67" i="33"/>
  <c r="AF67" i="33"/>
  <c r="AB67" i="33"/>
  <c r="AF84" i="33"/>
  <c r="AB84" i="33"/>
  <c r="AD84" i="33"/>
  <c r="AB81" i="33"/>
  <c r="AD81" i="33"/>
  <c r="AF81" i="33"/>
  <c r="AB78" i="33"/>
  <c r="AD78" i="33"/>
  <c r="AF78" i="33"/>
  <c r="AB93" i="33"/>
  <c r="AD93" i="33"/>
  <c r="AF93" i="33"/>
  <c r="AD91" i="33"/>
  <c r="AF91" i="33"/>
  <c r="AB91" i="33"/>
  <c r="AD89" i="33"/>
  <c r="AB89" i="33"/>
  <c r="AF89" i="33"/>
  <c r="AD110" i="33"/>
  <c r="AB110" i="33"/>
  <c r="AF110" i="33"/>
  <c r="AB108" i="33"/>
  <c r="AF108" i="33"/>
  <c r="AD108" i="33"/>
  <c r="AF117" i="33"/>
  <c r="AD117" i="33"/>
  <c r="AB117" i="33"/>
  <c r="AF121" i="33"/>
  <c r="AD121" i="33"/>
  <c r="AB121" i="33"/>
  <c r="AF130" i="33"/>
  <c r="AD130" i="33"/>
  <c r="AB130" i="33"/>
  <c r="AF129" i="33"/>
  <c r="AD129" i="33"/>
  <c r="AB129" i="33"/>
  <c r="AF128" i="33"/>
  <c r="AD128" i="33"/>
  <c r="AB128" i="33"/>
  <c r="AF127" i="33"/>
  <c r="AD127" i="33"/>
  <c r="AB127" i="33"/>
  <c r="AF126" i="33"/>
  <c r="AD126" i="33"/>
  <c r="AB126" i="33"/>
  <c r="AF125" i="33"/>
  <c r="AD125" i="33"/>
  <c r="AB125" i="33"/>
  <c r="AF159" i="33"/>
  <c r="AD159" i="33"/>
  <c r="AB159" i="33"/>
  <c r="AF158" i="33"/>
  <c r="AD158" i="33"/>
  <c r="AB158" i="33"/>
  <c r="AF157" i="33"/>
  <c r="AD157" i="33"/>
  <c r="AB157" i="33"/>
  <c r="AF156" i="33"/>
  <c r="AD156" i="33"/>
  <c r="AB156" i="33"/>
  <c r="AF155" i="33"/>
  <c r="AD155" i="33"/>
  <c r="AB155" i="33"/>
  <c r="AF154" i="33"/>
  <c r="AD154" i="33"/>
  <c r="AB154" i="33"/>
  <c r="AF153" i="33"/>
  <c r="AD153" i="33"/>
  <c r="AB153" i="33"/>
  <c r="AF165" i="33"/>
  <c r="AD165" i="33"/>
  <c r="AB165" i="33"/>
  <c r="AF164" i="33"/>
  <c r="AD164" i="33"/>
  <c r="AB164" i="33"/>
  <c r="AF170" i="33"/>
  <c r="AD170" i="33"/>
  <c r="AB170" i="33"/>
  <c r="AF191" i="33"/>
  <c r="AD191" i="33"/>
  <c r="AB191" i="33"/>
  <c r="AF189" i="33"/>
  <c r="AD189" i="33"/>
  <c r="AB189" i="33"/>
  <c r="AF188" i="33"/>
  <c r="AD188" i="33"/>
  <c r="AB188" i="33"/>
  <c r="AF187" i="33"/>
  <c r="AD187" i="33"/>
  <c r="AB187" i="33"/>
  <c r="AF186" i="33"/>
  <c r="AD186" i="33"/>
  <c r="AB186" i="33"/>
  <c r="AF16" i="33"/>
  <c r="AD16" i="33"/>
  <c r="AB16" i="33"/>
  <c r="AB14" i="33"/>
  <c r="AD14" i="33"/>
  <c r="AF14" i="33"/>
  <c r="AF12" i="33"/>
  <c r="AB12" i="33"/>
  <c r="AD12" i="33"/>
  <c r="AB8" i="33"/>
  <c r="AD8" i="33"/>
  <c r="AF103" i="33"/>
  <c r="AD103" i="33"/>
  <c r="AF8" i="33"/>
  <c r="AB103" i="33"/>
  <c r="AB6" i="33"/>
  <c r="AF6" i="33"/>
  <c r="AD6" i="33"/>
  <c r="AF29" i="33"/>
  <c r="AD29" i="33"/>
  <c r="AB29" i="33"/>
  <c r="AF27" i="33"/>
  <c r="AD27" i="33"/>
  <c r="AB27" i="33"/>
  <c r="AF25" i="33"/>
  <c r="AD25" i="33"/>
  <c r="AB25" i="33"/>
  <c r="AF23" i="33"/>
  <c r="AD23" i="33"/>
  <c r="AB23" i="33"/>
  <c r="AF21" i="33"/>
  <c r="AD21" i="33"/>
  <c r="AB21" i="33"/>
  <c r="AF46" i="33"/>
  <c r="AD46" i="33"/>
  <c r="AB46" i="33"/>
  <c r="AF41" i="33"/>
  <c r="AD41" i="33"/>
  <c r="AB41" i="33"/>
  <c r="AF59" i="33"/>
  <c r="AD59" i="33"/>
  <c r="AB59" i="33"/>
  <c r="AF54" i="33"/>
  <c r="AD54" i="33"/>
  <c r="AB54" i="33"/>
  <c r="AB70" i="33"/>
  <c r="AD70" i="33"/>
  <c r="AF70" i="33"/>
  <c r="AF68" i="33"/>
  <c r="AB68" i="33"/>
  <c r="AD68" i="33"/>
  <c r="AD66" i="33"/>
  <c r="AB66" i="33"/>
  <c r="AF66" i="33"/>
  <c r="AF64" i="33"/>
  <c r="AD64" i="33"/>
  <c r="AB64" i="33"/>
  <c r="AD83" i="33"/>
  <c r="AF83" i="33"/>
  <c r="AB83" i="33"/>
  <c r="AD79" i="33"/>
  <c r="AF79" i="33"/>
  <c r="AB79" i="33"/>
  <c r="AB77" i="33"/>
  <c r="AF77" i="33"/>
  <c r="AD77" i="33"/>
  <c r="AF92" i="33"/>
  <c r="AB92" i="33"/>
  <c r="AD92" i="33"/>
  <c r="AB90" i="33"/>
  <c r="AD90" i="33"/>
  <c r="AF90" i="33"/>
  <c r="AB112" i="33"/>
  <c r="AF112" i="33"/>
  <c r="AD112" i="33"/>
  <c r="AB109" i="33"/>
  <c r="AD109" i="33"/>
  <c r="AF109" i="33"/>
  <c r="AD107" i="33"/>
  <c r="AB107" i="33"/>
  <c r="AF107" i="33"/>
  <c r="AF139" i="33"/>
  <c r="AD139" i="33"/>
  <c r="AB139" i="33"/>
  <c r="AF138" i="33"/>
  <c r="AD138" i="33"/>
  <c r="AB138" i="33"/>
  <c r="AF137" i="33"/>
  <c r="AD137" i="33"/>
  <c r="AB137" i="33"/>
  <c r="AF136" i="33"/>
  <c r="AD136" i="33"/>
  <c r="AB136" i="33"/>
  <c r="AF135" i="33"/>
  <c r="AD135" i="33"/>
  <c r="AB135" i="33"/>
  <c r="AF148" i="33"/>
  <c r="AD148" i="33"/>
  <c r="AB148" i="33"/>
  <c r="AF147" i="33"/>
  <c r="AD147" i="33"/>
  <c r="AB147" i="33"/>
  <c r="AF146" i="33"/>
  <c r="AD146" i="33"/>
  <c r="AB146" i="33"/>
  <c r="AF145" i="33"/>
  <c r="AD145" i="33"/>
  <c r="AB145" i="33"/>
  <c r="AF144" i="33"/>
  <c r="AD144" i="33"/>
  <c r="AB144" i="33"/>
  <c r="AF181" i="33"/>
  <c r="AD181" i="33"/>
  <c r="AB181" i="33"/>
  <c r="AF180" i="33"/>
  <c r="AD180" i="33"/>
  <c r="AB180" i="33"/>
  <c r="AF179" i="33"/>
  <c r="AD179" i="33"/>
  <c r="AB179" i="33"/>
  <c r="AF178" i="33"/>
  <c r="AD178" i="33"/>
  <c r="AB178" i="33"/>
  <c r="AF177" i="33"/>
  <c r="AD177" i="33"/>
  <c r="AB177" i="33"/>
  <c r="AF176" i="33"/>
  <c r="AD176" i="33"/>
  <c r="AB176" i="33"/>
  <c r="AF175" i="33"/>
  <c r="AD175" i="33"/>
  <c r="AB175" i="33"/>
  <c r="AF204" i="33"/>
  <c r="AD204" i="33"/>
  <c r="AB204" i="33"/>
  <c r="R58" i="33"/>
  <c r="R59" i="33"/>
  <c r="J58" i="33"/>
  <c r="X15" i="33"/>
  <c r="V15" i="33"/>
  <c r="T15" i="33"/>
  <c r="Z15" i="33"/>
  <c r="X13" i="33"/>
  <c r="V13" i="33"/>
  <c r="Z13" i="33"/>
  <c r="T13" i="33"/>
  <c r="V11" i="33"/>
  <c r="Z11" i="33"/>
  <c r="X11" i="33"/>
  <c r="T11" i="33"/>
  <c r="V7" i="33"/>
  <c r="Z7" i="33"/>
  <c r="X7" i="33"/>
  <c r="T7" i="33"/>
  <c r="X30" i="33"/>
  <c r="V30" i="33"/>
  <c r="Z30" i="33"/>
  <c r="T30" i="33"/>
  <c r="X28" i="33"/>
  <c r="V28" i="33"/>
  <c r="Z28" i="33"/>
  <c r="T28" i="33"/>
  <c r="X26" i="33"/>
  <c r="Z26" i="33"/>
  <c r="T26" i="33"/>
  <c r="V26" i="33"/>
  <c r="X24" i="33"/>
  <c r="Z24" i="33"/>
  <c r="T24" i="33"/>
  <c r="V24" i="33"/>
  <c r="X22" i="33"/>
  <c r="Z22" i="33"/>
  <c r="T22" i="33"/>
  <c r="V22" i="33"/>
  <c r="T47" i="33"/>
  <c r="V47" i="33"/>
  <c r="X47" i="33"/>
  <c r="Z47" i="33"/>
  <c r="V44" i="33"/>
  <c r="X44" i="33"/>
  <c r="T44" i="33"/>
  <c r="Z44" i="33"/>
  <c r="T41" i="33"/>
  <c r="V41" i="33"/>
  <c r="X41" i="33"/>
  <c r="Z41" i="33"/>
  <c r="X59" i="33"/>
  <c r="V59" i="33"/>
  <c r="Z59" i="33"/>
  <c r="T59" i="33"/>
  <c r="X56" i="33"/>
  <c r="V56" i="33"/>
  <c r="Z56" i="33"/>
  <c r="T56" i="33"/>
  <c r="T71" i="33"/>
  <c r="V71" i="33"/>
  <c r="X71" i="33"/>
  <c r="Z71" i="33"/>
  <c r="V69" i="33"/>
  <c r="X69" i="33"/>
  <c r="T69" i="33"/>
  <c r="Z69" i="33"/>
  <c r="T67" i="33"/>
  <c r="V67" i="33"/>
  <c r="X67" i="33"/>
  <c r="Z67" i="33"/>
  <c r="V84" i="33"/>
  <c r="T84" i="33"/>
  <c r="X84" i="33"/>
  <c r="Z84" i="33"/>
  <c r="X81" i="33"/>
  <c r="V81" i="33"/>
  <c r="Z81" i="33"/>
  <c r="T81" i="33"/>
  <c r="X78" i="33"/>
  <c r="V78" i="33"/>
  <c r="T78" i="33"/>
  <c r="Z78" i="33"/>
  <c r="X93" i="33"/>
  <c r="T93" i="33"/>
  <c r="V93" i="33"/>
  <c r="Z93" i="33"/>
  <c r="X91" i="33"/>
  <c r="T91" i="33"/>
  <c r="V91" i="33"/>
  <c r="Z91" i="33"/>
  <c r="T89" i="33"/>
  <c r="X89" i="33"/>
  <c r="V89" i="33"/>
  <c r="Z89" i="33"/>
  <c r="T121" i="33"/>
  <c r="T117" i="33"/>
  <c r="X117" i="33"/>
  <c r="V121" i="33"/>
  <c r="X121" i="33"/>
  <c r="V117" i="33"/>
  <c r="Z117" i="33"/>
  <c r="X130" i="33"/>
  <c r="V130" i="33"/>
  <c r="T130" i="33"/>
  <c r="Z130" i="33"/>
  <c r="X129" i="33"/>
  <c r="V129" i="33"/>
  <c r="T129" i="33"/>
  <c r="Z129" i="33"/>
  <c r="X128" i="33"/>
  <c r="V128" i="33"/>
  <c r="T128" i="33"/>
  <c r="Z128" i="33"/>
  <c r="X127" i="33"/>
  <c r="V127" i="33"/>
  <c r="T127" i="33"/>
  <c r="Z127" i="33"/>
  <c r="X126" i="33"/>
  <c r="V126" i="33"/>
  <c r="T126" i="33"/>
  <c r="Z126" i="33"/>
  <c r="X125" i="33"/>
  <c r="V125" i="33"/>
  <c r="T125" i="33"/>
  <c r="Z125" i="33"/>
  <c r="X159" i="33"/>
  <c r="V159" i="33"/>
  <c r="T159" i="33"/>
  <c r="Z159" i="33"/>
  <c r="X158" i="33"/>
  <c r="T158" i="33"/>
  <c r="V158" i="33"/>
  <c r="Z158" i="33"/>
  <c r="V157" i="33"/>
  <c r="Z157" i="33"/>
  <c r="T157" i="33"/>
  <c r="X157" i="33"/>
  <c r="X156" i="33"/>
  <c r="V156" i="33"/>
  <c r="T156" i="33"/>
  <c r="Z156" i="33"/>
  <c r="X155" i="33"/>
  <c r="T155" i="33"/>
  <c r="V155" i="33"/>
  <c r="Z155" i="33"/>
  <c r="X154" i="33"/>
  <c r="V154" i="33"/>
  <c r="T154" i="33"/>
  <c r="Z154" i="33"/>
  <c r="T153" i="33"/>
  <c r="X153" i="33"/>
  <c r="V153" i="33"/>
  <c r="Z153" i="33"/>
  <c r="Z165" i="33"/>
  <c r="X165" i="33"/>
  <c r="V165" i="33"/>
  <c r="T165" i="33"/>
  <c r="T164" i="33"/>
  <c r="X164" i="33"/>
  <c r="V164" i="33"/>
  <c r="Z164" i="33"/>
  <c r="X170" i="33"/>
  <c r="V170" i="33"/>
  <c r="T170" i="33"/>
  <c r="Z170" i="33"/>
  <c r="X191" i="33"/>
  <c r="V191" i="33"/>
  <c r="Z191" i="33"/>
  <c r="T191" i="33"/>
  <c r="X189" i="33"/>
  <c r="Z189" i="33"/>
  <c r="V189" i="33"/>
  <c r="T189" i="33"/>
  <c r="V188" i="33"/>
  <c r="X188" i="33"/>
  <c r="T188" i="33"/>
  <c r="Z188" i="33"/>
  <c r="Z187" i="33"/>
  <c r="V187" i="33"/>
  <c r="X187" i="33"/>
  <c r="T187" i="33"/>
  <c r="T186" i="33"/>
  <c r="X186" i="33"/>
  <c r="V186" i="33"/>
  <c r="Z186" i="33"/>
  <c r="V16" i="33"/>
  <c r="X16" i="33"/>
  <c r="T16" i="33"/>
  <c r="Z16" i="33"/>
  <c r="X14" i="33"/>
  <c r="V14" i="33"/>
  <c r="T14" i="33"/>
  <c r="Z14" i="33"/>
  <c r="V12" i="33"/>
  <c r="T12" i="33"/>
  <c r="X12" i="33"/>
  <c r="Z12" i="33"/>
  <c r="V8" i="33"/>
  <c r="X103" i="33"/>
  <c r="T8" i="33"/>
  <c r="T103" i="33"/>
  <c r="X8" i="33"/>
  <c r="Z8" i="33"/>
  <c r="V103" i="33"/>
  <c r="Z103" i="33"/>
  <c r="T6" i="33"/>
  <c r="X6" i="33"/>
  <c r="V6" i="33"/>
  <c r="Z6" i="33"/>
  <c r="V29" i="33"/>
  <c r="X29" i="33"/>
  <c r="T29" i="33"/>
  <c r="Z29" i="33"/>
  <c r="X27" i="33"/>
  <c r="V27" i="33"/>
  <c r="Z27" i="33"/>
  <c r="T27" i="33"/>
  <c r="X25" i="33"/>
  <c r="V25" i="33"/>
  <c r="Z25" i="33"/>
  <c r="T25" i="33"/>
  <c r="X23" i="33"/>
  <c r="V23" i="33"/>
  <c r="Z23" i="33"/>
  <c r="T23" i="33"/>
  <c r="V21" i="33"/>
  <c r="T21" i="33"/>
  <c r="X21" i="33"/>
  <c r="Z21" i="33"/>
  <c r="X46" i="33"/>
  <c r="T46" i="33"/>
  <c r="V46" i="33"/>
  <c r="Z46" i="33"/>
  <c r="T42" i="33"/>
  <c r="V42" i="33"/>
  <c r="X42" i="33"/>
  <c r="Z42" i="33"/>
  <c r="X40" i="33"/>
  <c r="T40" i="33"/>
  <c r="V40" i="33"/>
  <c r="Z40" i="33"/>
  <c r="V58" i="33"/>
  <c r="X58" i="33"/>
  <c r="T58" i="33"/>
  <c r="Z58" i="33"/>
  <c r="T54" i="33"/>
  <c r="X54" i="33"/>
  <c r="V54" i="33"/>
  <c r="Z54" i="33"/>
  <c r="X70" i="33"/>
  <c r="Z70" i="33"/>
  <c r="V70" i="33"/>
  <c r="T70" i="33"/>
  <c r="Z68" i="33"/>
  <c r="V68" i="33"/>
  <c r="X68" i="33"/>
  <c r="T68" i="33"/>
  <c r="X66" i="33"/>
  <c r="Z66" i="33"/>
  <c r="V66" i="33"/>
  <c r="T66" i="33"/>
  <c r="X64" i="33"/>
  <c r="V64" i="33"/>
  <c r="T64" i="33"/>
  <c r="Z64" i="33"/>
  <c r="X83" i="33"/>
  <c r="V83" i="33"/>
  <c r="T83" i="33"/>
  <c r="Z83" i="33"/>
  <c r="V79" i="33"/>
  <c r="T79" i="33"/>
  <c r="X79" i="33"/>
  <c r="Z79" i="33"/>
  <c r="X77" i="33"/>
  <c r="V77" i="33"/>
  <c r="T77" i="33"/>
  <c r="Z77" i="33"/>
  <c r="X92" i="33"/>
  <c r="Z92" i="33"/>
  <c r="V92" i="33"/>
  <c r="T92" i="33"/>
  <c r="X90" i="33"/>
  <c r="Z90" i="33"/>
  <c r="V90" i="33"/>
  <c r="T90" i="33"/>
  <c r="X139" i="33"/>
  <c r="V139" i="33"/>
  <c r="T139" i="33"/>
  <c r="Z139" i="33"/>
  <c r="V138" i="33"/>
  <c r="Z138" i="33"/>
  <c r="X138" i="33"/>
  <c r="T138" i="33"/>
  <c r="T137" i="33"/>
  <c r="X137" i="33"/>
  <c r="V137" i="33"/>
  <c r="Z137" i="33"/>
  <c r="X136" i="33"/>
  <c r="V136" i="33"/>
  <c r="Z136" i="33"/>
  <c r="T136" i="33"/>
  <c r="T135" i="33"/>
  <c r="X135" i="33"/>
  <c r="V135" i="33"/>
  <c r="Z135" i="33"/>
  <c r="X148" i="33"/>
  <c r="V148" i="33"/>
  <c r="Z148" i="33"/>
  <c r="T148" i="33"/>
  <c r="T147" i="33"/>
  <c r="V147" i="33"/>
  <c r="X147" i="33"/>
  <c r="Z147" i="33"/>
  <c r="X146" i="33"/>
  <c r="V146" i="33"/>
  <c r="Z146" i="33"/>
  <c r="T146" i="33"/>
  <c r="T145" i="33"/>
  <c r="V145" i="33"/>
  <c r="X145" i="33"/>
  <c r="Z145" i="33"/>
  <c r="V144" i="33"/>
  <c r="T144" i="33"/>
  <c r="X144" i="33"/>
  <c r="Z144" i="33"/>
  <c r="T181" i="33"/>
  <c r="Z181" i="33"/>
  <c r="X181" i="33"/>
  <c r="V181" i="33"/>
  <c r="V180" i="33"/>
  <c r="X180" i="33"/>
  <c r="T180" i="33"/>
  <c r="Z180" i="33"/>
  <c r="T179" i="33"/>
  <c r="Z179" i="33"/>
  <c r="X179" i="33"/>
  <c r="V179" i="33"/>
  <c r="V178" i="33"/>
  <c r="X178" i="33"/>
  <c r="T178" i="33"/>
  <c r="Z178" i="33"/>
  <c r="T177" i="33"/>
  <c r="Z177" i="33"/>
  <c r="X177" i="33"/>
  <c r="V177" i="33"/>
  <c r="V176" i="33"/>
  <c r="X176" i="33"/>
  <c r="T176" i="33"/>
  <c r="Z176" i="33"/>
  <c r="T175" i="33"/>
  <c r="X175" i="33"/>
  <c r="V175" i="33"/>
  <c r="Z175" i="33"/>
  <c r="V204" i="33"/>
  <c r="T204" i="33"/>
  <c r="X204" i="33"/>
  <c r="Z204" i="33"/>
  <c r="AI65" i="33"/>
  <c r="X112" i="33"/>
  <c r="Z112" i="33"/>
  <c r="T112" i="33"/>
  <c r="V112" i="33"/>
  <c r="X109" i="33"/>
  <c r="V109" i="33"/>
  <c r="Z109" i="33"/>
  <c r="T109" i="33"/>
  <c r="T107" i="33"/>
  <c r="X107" i="33"/>
  <c r="V107" i="33"/>
  <c r="Z107" i="33"/>
  <c r="T75" i="37"/>
  <c r="X75" i="37"/>
  <c r="V75" i="37"/>
  <c r="Z75" i="37"/>
  <c r="X110" i="33"/>
  <c r="T110" i="33"/>
  <c r="V110" i="33"/>
  <c r="Z110" i="33"/>
  <c r="V108" i="33"/>
  <c r="Z108" i="33"/>
  <c r="X108" i="33"/>
  <c r="T108" i="33"/>
  <c r="O218" i="34"/>
  <c r="P218" i="34" s="1"/>
  <c r="B48" i="33"/>
  <c r="AH48" i="33" s="1"/>
  <c r="I56" i="33"/>
  <c r="J56" i="33" s="1"/>
  <c r="O105" i="34"/>
  <c r="P105" i="34" s="1"/>
  <c r="Q176" i="33"/>
  <c r="R176" i="33" s="1"/>
  <c r="R127" i="33"/>
  <c r="R136" i="38"/>
  <c r="P75" i="37"/>
  <c r="B281" i="33"/>
  <c r="B283" i="33"/>
  <c r="B274" i="33"/>
  <c r="N274" i="33" s="1"/>
  <c r="B278" i="33"/>
  <c r="N140" i="38"/>
  <c r="AI154" i="33"/>
  <c r="R103" i="33"/>
  <c r="J103" i="33"/>
  <c r="N103" i="33"/>
  <c r="F103" i="33"/>
  <c r="P103" i="33"/>
  <c r="H103" i="33"/>
  <c r="D103" i="33"/>
  <c r="L103" i="33"/>
  <c r="AI136" i="33"/>
  <c r="AI191" i="33"/>
  <c r="M45" i="34"/>
  <c r="O52" i="34"/>
  <c r="P52" i="34" s="1"/>
  <c r="Q71" i="34"/>
  <c r="Q96" i="34"/>
  <c r="Q88" i="34"/>
  <c r="Q111" i="34"/>
  <c r="O136" i="34"/>
  <c r="P136" i="34" s="1"/>
  <c r="Q169" i="34"/>
  <c r="Q185" i="34"/>
  <c r="O209" i="34"/>
  <c r="P209" i="34" s="1"/>
  <c r="O222" i="34"/>
  <c r="P222" i="34" s="1"/>
  <c r="AI112" i="33"/>
  <c r="Q109" i="33"/>
  <c r="R109" i="33" s="1"/>
  <c r="AI144" i="33"/>
  <c r="Q147" i="33"/>
  <c r="R147" i="33" s="1"/>
  <c r="Q170" i="33"/>
  <c r="R170" i="33" s="1"/>
  <c r="AI186" i="33"/>
  <c r="AI197" i="33"/>
  <c r="AI204" i="33"/>
  <c r="N39" i="34"/>
  <c r="Q43" i="34"/>
  <c r="Q41" i="34"/>
  <c r="O44" i="34"/>
  <c r="P44" i="34" s="1"/>
  <c r="O42" i="34"/>
  <c r="P42" i="34" s="1"/>
  <c r="O40" i="34"/>
  <c r="P40" i="34" s="1"/>
  <c r="O43" i="34"/>
  <c r="P43" i="34" s="1"/>
  <c r="O41" i="34"/>
  <c r="P41" i="34" s="1"/>
  <c r="O39" i="34"/>
  <c r="P39" i="34" s="1"/>
  <c r="Q53" i="34"/>
  <c r="Q54" i="34"/>
  <c r="Q57" i="34"/>
  <c r="O49" i="34"/>
  <c r="P49" i="34" s="1"/>
  <c r="O57" i="34"/>
  <c r="P57" i="34" s="1"/>
  <c r="O58" i="34"/>
  <c r="P58" i="34" s="1"/>
  <c r="O50" i="34"/>
  <c r="P50" i="34" s="1"/>
  <c r="Q66" i="34"/>
  <c r="Q64" i="34"/>
  <c r="Q67" i="34"/>
  <c r="Q63" i="34"/>
  <c r="Q68" i="34"/>
  <c r="O63" i="34"/>
  <c r="P63" i="34" s="1"/>
  <c r="O65" i="34"/>
  <c r="P65" i="34" s="1"/>
  <c r="O68" i="34"/>
  <c r="P68" i="34" s="1"/>
  <c r="O71" i="34"/>
  <c r="P71" i="34" s="1"/>
  <c r="O64" i="34"/>
  <c r="P64" i="34" s="1"/>
  <c r="Q97" i="34"/>
  <c r="Q95" i="34"/>
  <c r="Q93" i="34"/>
  <c r="Q91" i="34"/>
  <c r="Q89" i="34"/>
  <c r="Q98" i="34"/>
  <c r="Q94" i="34"/>
  <c r="Q90" i="34"/>
  <c r="O88" i="34"/>
  <c r="P88" i="34" s="1"/>
  <c r="O95" i="34"/>
  <c r="P95" i="34" s="1"/>
  <c r="O91" i="34"/>
  <c r="P91" i="34" s="1"/>
  <c r="Q110" i="34"/>
  <c r="Q106" i="34"/>
  <c r="Q107" i="34"/>
  <c r="Q103" i="34"/>
  <c r="O113" i="34"/>
  <c r="P113" i="34" s="1"/>
  <c r="Q135" i="34"/>
  <c r="Q133" i="34"/>
  <c r="O134" i="34"/>
  <c r="P134" i="34" s="1"/>
  <c r="O135" i="34"/>
  <c r="P135" i="34" s="1"/>
  <c r="O133" i="34"/>
  <c r="P133" i="34" s="1"/>
  <c r="Q171" i="34"/>
  <c r="Q165" i="34"/>
  <c r="O171" i="34"/>
  <c r="P171" i="34" s="1"/>
  <c r="O169" i="34"/>
  <c r="P169" i="34" s="1"/>
  <c r="O167" i="34"/>
  <c r="P167" i="34" s="1"/>
  <c r="O165" i="34"/>
  <c r="P165" i="34" s="1"/>
  <c r="O170" i="34"/>
  <c r="P170" i="34" s="1"/>
  <c r="O168" i="34"/>
  <c r="P168" i="34" s="1"/>
  <c r="O166" i="34"/>
  <c r="P166" i="34" s="1"/>
  <c r="Q187" i="34"/>
  <c r="Q183" i="34"/>
  <c r="Q181" i="34"/>
  <c r="Q179" i="34"/>
  <c r="Q177" i="34"/>
  <c r="Q188" i="34"/>
  <c r="Q186" i="34"/>
  <c r="Q184" i="34"/>
  <c r="Q182" i="34"/>
  <c r="Q180" i="34"/>
  <c r="Q178" i="34"/>
  <c r="O188" i="34"/>
  <c r="P188" i="34" s="1"/>
  <c r="O186" i="34"/>
  <c r="P186" i="34" s="1"/>
  <c r="O184" i="34"/>
  <c r="P184" i="34" s="1"/>
  <c r="O182" i="34"/>
  <c r="P182" i="34" s="1"/>
  <c r="O178" i="34"/>
  <c r="P178" i="34" s="1"/>
  <c r="Q200" i="34"/>
  <c r="Q211" i="34"/>
  <c r="Q209" i="34"/>
  <c r="Q207" i="34"/>
  <c r="Q210" i="34"/>
  <c r="Q208" i="34"/>
  <c r="O210" i="34"/>
  <c r="P210" i="34" s="1"/>
  <c r="O208" i="34"/>
  <c r="P208" i="34" s="1"/>
  <c r="O211" i="34"/>
  <c r="P211" i="34" s="1"/>
  <c r="O207" i="34"/>
  <c r="P207" i="34" s="1"/>
  <c r="Q222" i="34"/>
  <c r="Q220" i="34"/>
  <c r="Q218" i="34"/>
  <c r="Q216" i="34"/>
  <c r="O221" i="34"/>
  <c r="P221" i="34" s="1"/>
  <c r="O219" i="34"/>
  <c r="P219" i="34" s="1"/>
  <c r="O220" i="34"/>
  <c r="P220" i="34" s="1"/>
  <c r="O216" i="34"/>
  <c r="P216" i="34" s="1"/>
  <c r="Q243" i="34"/>
  <c r="Q239" i="34"/>
  <c r="N72" i="36"/>
  <c r="H72" i="36"/>
  <c r="D42" i="36"/>
  <c r="Q180" i="33"/>
  <c r="R180" i="33" s="1"/>
  <c r="Q178" i="33"/>
  <c r="R178" i="33" s="1"/>
  <c r="R159" i="33"/>
  <c r="AI81" i="33"/>
  <c r="R158" i="33"/>
  <c r="R157" i="33"/>
  <c r="R155" i="33"/>
  <c r="R153" i="33"/>
  <c r="Q42" i="36"/>
  <c r="R42" i="36" s="1"/>
  <c r="AI56" i="33"/>
  <c r="AI84" i="33"/>
  <c r="AI59" i="33"/>
  <c r="AI67" i="33"/>
  <c r="R93" i="33"/>
  <c r="R126" i="33"/>
  <c r="O245" i="34"/>
  <c r="P245" i="34" s="1"/>
  <c r="O241" i="34"/>
  <c r="P241" i="34" s="1"/>
  <c r="AI71" i="33"/>
  <c r="AI69" i="33"/>
  <c r="Q67" i="33"/>
  <c r="R67" i="33" s="1"/>
  <c r="Q65" i="33"/>
  <c r="R65" i="33" s="1"/>
  <c r="Q221" i="34"/>
  <c r="Q219" i="34"/>
  <c r="Q281" i="34"/>
  <c r="Q282" i="34"/>
  <c r="O284" i="34"/>
  <c r="P284" i="34" s="1"/>
  <c r="B60" i="33"/>
  <c r="AH60" i="33" s="1"/>
  <c r="B73" i="33"/>
  <c r="AH73" i="33" s="1"/>
  <c r="B282" i="33"/>
  <c r="B277" i="33"/>
  <c r="J285" i="33"/>
  <c r="N285" i="33"/>
  <c r="H285" i="33"/>
  <c r="G286" i="33"/>
  <c r="H286" i="33" s="1"/>
  <c r="F89" i="33"/>
  <c r="AI107" i="33"/>
  <c r="AI138" i="33"/>
  <c r="AI145" i="33"/>
  <c r="Q148" i="33"/>
  <c r="R148" i="33" s="1"/>
  <c r="Q181" i="33"/>
  <c r="R181" i="33" s="1"/>
  <c r="AI188" i="33"/>
  <c r="AI198" i="33"/>
  <c r="AI196" i="33"/>
  <c r="L285" i="33"/>
  <c r="N286" i="33"/>
  <c r="J286" i="33"/>
  <c r="L286" i="33"/>
  <c r="Q175" i="33"/>
  <c r="R175" i="33" s="1"/>
  <c r="K274" i="33"/>
  <c r="Q91" i="33"/>
  <c r="R91" i="33" s="1"/>
  <c r="Q90" i="33"/>
  <c r="R90" i="33" s="1"/>
  <c r="Q248" i="43"/>
  <c r="Q218" i="33"/>
  <c r="R217" i="33"/>
  <c r="R247" i="43"/>
  <c r="R216" i="33"/>
  <c r="R246" i="43"/>
  <c r="R215" i="33"/>
  <c r="R245" i="43"/>
  <c r="R213" i="33"/>
  <c r="R243" i="43"/>
  <c r="R210" i="33"/>
  <c r="R240" i="43"/>
  <c r="Q241" i="34"/>
  <c r="Q244" i="34"/>
  <c r="O244" i="34"/>
  <c r="P244" i="34" s="1"/>
  <c r="AI164" i="33"/>
  <c r="Q179" i="33"/>
  <c r="R179" i="33" s="1"/>
  <c r="Q177" i="33"/>
  <c r="R177" i="33" s="1"/>
  <c r="Q110" i="33"/>
  <c r="R110" i="33" s="1"/>
  <c r="C182" i="33"/>
  <c r="E182" i="33"/>
  <c r="G98" i="33"/>
  <c r="B182" i="33"/>
  <c r="AH182" i="33" s="1"/>
  <c r="D286" i="33"/>
  <c r="O286" i="33"/>
  <c r="P286" i="33" s="1"/>
  <c r="R128" i="33"/>
  <c r="R154" i="33"/>
  <c r="AI126" i="33"/>
  <c r="AI130" i="33"/>
  <c r="AI156" i="33"/>
  <c r="AI159" i="33"/>
  <c r="AI165" i="33"/>
  <c r="J92" i="33"/>
  <c r="R92" i="33"/>
  <c r="AI148" i="33"/>
  <c r="AI147" i="33"/>
  <c r="AI170" i="33"/>
  <c r="I89" i="33"/>
  <c r="J89" i="33" s="1"/>
  <c r="C98" i="33"/>
  <c r="E98" i="33"/>
  <c r="K98" i="33"/>
  <c r="M98" i="33"/>
  <c r="O98" i="33"/>
  <c r="R89" i="33"/>
  <c r="B98" i="33"/>
  <c r="AH98" i="33" s="1"/>
  <c r="Q144" i="33"/>
  <c r="R144" i="33" s="1"/>
  <c r="Q145" i="33"/>
  <c r="R145" i="33" s="1"/>
  <c r="AI181" i="33"/>
  <c r="AI180" i="33"/>
  <c r="AI179" i="33"/>
  <c r="AI178" i="33"/>
  <c r="AI177" i="33"/>
  <c r="AI176" i="33"/>
  <c r="AI175" i="33"/>
  <c r="AI189" i="33"/>
  <c r="Q187" i="33"/>
  <c r="R187" i="33" s="1"/>
  <c r="Q197" i="33"/>
  <c r="Q198" i="33"/>
  <c r="AI215" i="33"/>
  <c r="AI211" i="33"/>
  <c r="Q20" i="32"/>
  <c r="Q222" i="33" s="1"/>
  <c r="Q239" i="43"/>
  <c r="R18" i="32"/>
  <c r="Q250" i="43"/>
  <c r="R17" i="32"/>
  <c r="Q249" i="43"/>
  <c r="Q252" i="43"/>
  <c r="R16" i="32"/>
  <c r="R29" i="32"/>
  <c r="R7" i="32"/>
  <c r="R12" i="7"/>
  <c r="I94" i="33"/>
  <c r="J94" i="33" s="1"/>
  <c r="AI92" i="33"/>
  <c r="AI94" i="33"/>
  <c r="AI153" i="33"/>
  <c r="AI139" i="33"/>
  <c r="AI137" i="33"/>
  <c r="AI135" i="33"/>
  <c r="Q240" i="34"/>
  <c r="O242" i="34"/>
  <c r="P242" i="34" s="1"/>
  <c r="O240" i="34"/>
  <c r="P240" i="34" s="1"/>
  <c r="O243" i="34"/>
  <c r="P243" i="34" s="1"/>
  <c r="O239" i="34"/>
  <c r="P239" i="34" s="1"/>
  <c r="Q138" i="33"/>
  <c r="R138" i="33" s="1"/>
  <c r="Q136" i="33"/>
  <c r="R136" i="33" s="1"/>
  <c r="AI78" i="33"/>
  <c r="Q284" i="34"/>
  <c r="Q280" i="34"/>
  <c r="O283" i="34"/>
  <c r="P283" i="34" s="1"/>
  <c r="O281" i="34"/>
  <c r="P281" i="34" s="1"/>
  <c r="Q139" i="33"/>
  <c r="R139" i="33" s="1"/>
  <c r="Q137" i="33"/>
  <c r="R137" i="33" s="1"/>
  <c r="Q135" i="33"/>
  <c r="R135" i="33" s="1"/>
  <c r="AI127" i="33"/>
  <c r="AI125" i="33"/>
  <c r="Q136" i="34"/>
  <c r="Q134" i="34"/>
  <c r="Q132" i="34"/>
  <c r="J93" i="33"/>
  <c r="J91" i="33"/>
  <c r="AI91" i="33"/>
  <c r="AI109" i="33"/>
  <c r="Q112" i="33"/>
  <c r="R112" i="33" s="1"/>
  <c r="Q107" i="33"/>
  <c r="R107" i="33" s="1"/>
  <c r="Q108" i="33"/>
  <c r="R108" i="33" s="1"/>
  <c r="AI117" i="33"/>
  <c r="Q113" i="34"/>
  <c r="Q105" i="34"/>
  <c r="Q104" i="34"/>
  <c r="O108" i="34"/>
  <c r="P108" i="34" s="1"/>
  <c r="O176" i="34"/>
  <c r="P176" i="34" s="1"/>
  <c r="O217" i="34"/>
  <c r="P217" i="34" s="1"/>
  <c r="AI90" i="33"/>
  <c r="AI129" i="33"/>
  <c r="Q108" i="34"/>
  <c r="Q204" i="33"/>
  <c r="R204" i="33" s="1"/>
  <c r="Q146" i="33"/>
  <c r="R146" i="33" s="1"/>
  <c r="Q217" i="34"/>
  <c r="Q176" i="34"/>
  <c r="Q242" i="34"/>
  <c r="O111" i="34"/>
  <c r="P111" i="34" s="1"/>
  <c r="Q109" i="34"/>
  <c r="O107" i="34"/>
  <c r="P107" i="34" s="1"/>
  <c r="I81" i="33"/>
  <c r="J81" i="33" s="1"/>
  <c r="I64" i="33"/>
  <c r="J64" i="33" s="1"/>
  <c r="Q167" i="34"/>
  <c r="Q201" i="34"/>
  <c r="Q51" i="34"/>
  <c r="Q50" i="34"/>
  <c r="B276" i="33"/>
  <c r="AI158" i="33"/>
  <c r="AI157" i="33"/>
  <c r="AI155" i="33"/>
  <c r="Q196" i="33"/>
  <c r="AI217" i="33"/>
  <c r="R129" i="33"/>
  <c r="F286" i="33"/>
  <c r="AI54" i="33"/>
  <c r="AI58" i="33"/>
  <c r="R69" i="33"/>
  <c r="AI77" i="33"/>
  <c r="AI79" i="33"/>
  <c r="AI83" i="33"/>
  <c r="AI89" i="33"/>
  <c r="AI93" i="33"/>
  <c r="R130" i="33"/>
  <c r="J59" i="33"/>
  <c r="J71" i="33"/>
  <c r="J69" i="33"/>
  <c r="J67" i="33"/>
  <c r="J65" i="33"/>
  <c r="J84" i="33"/>
  <c r="J78" i="33"/>
  <c r="J130" i="33"/>
  <c r="I129" i="33"/>
  <c r="J129" i="33" s="1"/>
  <c r="J128" i="33"/>
  <c r="I127" i="33"/>
  <c r="J127" i="33" s="1"/>
  <c r="J126" i="33"/>
  <c r="I125" i="33"/>
  <c r="J125" i="33" s="1"/>
  <c r="J159" i="33"/>
  <c r="I158" i="33"/>
  <c r="J158" i="33" s="1"/>
  <c r="I157" i="33"/>
  <c r="J157" i="33" s="1"/>
  <c r="J156" i="33"/>
  <c r="I155" i="33"/>
  <c r="J155" i="33" s="1"/>
  <c r="J154" i="33"/>
  <c r="I153" i="33"/>
  <c r="J153" i="33" s="1"/>
  <c r="J165" i="33"/>
  <c r="I164" i="33"/>
  <c r="J164" i="33" s="1"/>
  <c r="I170" i="33"/>
  <c r="J170" i="33" s="1"/>
  <c r="I191" i="33"/>
  <c r="J191" i="33" s="1"/>
  <c r="I189" i="33"/>
  <c r="J189" i="33" s="1"/>
  <c r="I188" i="33"/>
  <c r="J188" i="33" s="1"/>
  <c r="I187" i="33"/>
  <c r="J187" i="33" s="1"/>
  <c r="I186" i="33"/>
  <c r="J186" i="33" s="1"/>
  <c r="I197" i="33"/>
  <c r="I110" i="33"/>
  <c r="J110" i="33" s="1"/>
  <c r="I108" i="33"/>
  <c r="J108" i="33" s="1"/>
  <c r="Q117" i="33"/>
  <c r="R117" i="33" s="1"/>
  <c r="Q112" i="34"/>
  <c r="L136" i="38"/>
  <c r="L140" i="38" s="1"/>
  <c r="D61" i="36"/>
  <c r="I61" i="36"/>
  <c r="J61" i="36" s="1"/>
  <c r="D72" i="36"/>
  <c r="I72" i="36"/>
  <c r="J72" i="36" s="1"/>
  <c r="D56" i="36"/>
  <c r="I56" i="36"/>
  <c r="J56" i="36" s="1"/>
  <c r="N56" i="36"/>
  <c r="I42" i="36"/>
  <c r="J42" i="36" s="1"/>
  <c r="D77" i="36"/>
  <c r="I77" i="36"/>
  <c r="J77" i="36" s="1"/>
  <c r="D50" i="36"/>
  <c r="I50" i="36"/>
  <c r="J50" i="36" s="1"/>
  <c r="S15" i="36"/>
  <c r="I15" i="36"/>
  <c r="I91" i="36"/>
  <c r="J91" i="36" s="1"/>
  <c r="J75" i="37"/>
  <c r="I139" i="33"/>
  <c r="J139" i="33" s="1"/>
  <c r="I138" i="33"/>
  <c r="J138" i="33" s="1"/>
  <c r="I137" i="33"/>
  <c r="J137" i="33" s="1"/>
  <c r="I136" i="33"/>
  <c r="J136" i="33" s="1"/>
  <c r="I135" i="33"/>
  <c r="J135" i="33" s="1"/>
  <c r="I148" i="33"/>
  <c r="J148" i="33" s="1"/>
  <c r="I147" i="33"/>
  <c r="J147" i="33" s="1"/>
  <c r="I146" i="33"/>
  <c r="J146" i="33" s="1"/>
  <c r="I145" i="33"/>
  <c r="J145" i="33" s="1"/>
  <c r="I144" i="33"/>
  <c r="J144" i="33" s="1"/>
  <c r="I181" i="33"/>
  <c r="J181" i="33" s="1"/>
  <c r="I180" i="33"/>
  <c r="J180" i="33" s="1"/>
  <c r="I179" i="33"/>
  <c r="J179" i="33" s="1"/>
  <c r="I178" i="33"/>
  <c r="J178" i="33" s="1"/>
  <c r="I177" i="33"/>
  <c r="J177" i="33" s="1"/>
  <c r="I176" i="33"/>
  <c r="J176" i="33" s="1"/>
  <c r="I175" i="33"/>
  <c r="J175" i="33" s="1"/>
  <c r="I198" i="33"/>
  <c r="I196" i="33"/>
  <c r="I204" i="33"/>
  <c r="J204" i="33" s="1"/>
  <c r="I90" i="33"/>
  <c r="J90" i="33" s="1"/>
  <c r="I112" i="33"/>
  <c r="J112" i="33" s="1"/>
  <c r="I109" i="33"/>
  <c r="J109" i="33" s="1"/>
  <c r="I107" i="33"/>
  <c r="J107" i="33" s="1"/>
  <c r="I117" i="33"/>
  <c r="J117" i="33" s="1"/>
  <c r="O103" i="34"/>
  <c r="P103" i="34" s="1"/>
  <c r="AI70" i="33"/>
  <c r="AI68" i="33"/>
  <c r="AI66" i="33"/>
  <c r="AI64" i="33"/>
  <c r="Q82" i="34"/>
  <c r="O231" i="34"/>
  <c r="P231" i="34" s="1"/>
  <c r="Q229" i="34"/>
  <c r="O227" i="34"/>
  <c r="P227" i="34" s="1"/>
  <c r="R165" i="33"/>
  <c r="R164" i="33"/>
  <c r="O82" i="34"/>
  <c r="P82" i="34" s="1"/>
  <c r="O282" i="34"/>
  <c r="P282" i="34" s="1"/>
  <c r="Q283" i="34"/>
  <c r="O233" i="34"/>
  <c r="P233" i="34" s="1"/>
  <c r="C166" i="33"/>
  <c r="AI146" i="33"/>
  <c r="AI128" i="33"/>
  <c r="J140" i="38"/>
  <c r="J136" i="38"/>
  <c r="F140" i="38"/>
  <c r="F136" i="38"/>
  <c r="Q245" i="34"/>
  <c r="T136" i="38"/>
  <c r="T140" i="38" s="1"/>
  <c r="O66" i="34"/>
  <c r="P66" i="34" s="1"/>
  <c r="O67" i="34"/>
  <c r="P67" i="34" s="1"/>
  <c r="Q58" i="34"/>
  <c r="O53" i="34"/>
  <c r="P53" i="34" s="1"/>
  <c r="O51" i="34"/>
  <c r="P51" i="34" s="1"/>
  <c r="D75" i="37"/>
  <c r="N75" i="37"/>
  <c r="L75" i="37"/>
  <c r="H75" i="37"/>
  <c r="F75" i="37"/>
  <c r="O112" i="34"/>
  <c r="P112" i="34" s="1"/>
  <c r="O110" i="34"/>
  <c r="P110" i="34" s="1"/>
  <c r="O109" i="34"/>
  <c r="P109" i="34" s="1"/>
  <c r="O106" i="34"/>
  <c r="P106" i="34" s="1"/>
  <c r="O104" i="34"/>
  <c r="P104" i="34" s="1"/>
  <c r="C45" i="34"/>
  <c r="D45" i="34" s="1"/>
  <c r="G45" i="34"/>
  <c r="H45" i="34" s="1"/>
  <c r="D39" i="34"/>
  <c r="H39" i="34"/>
  <c r="L39" i="34"/>
  <c r="D41" i="34"/>
  <c r="D43" i="34"/>
  <c r="E45" i="34"/>
  <c r="F45" i="34" s="1"/>
  <c r="I45" i="34"/>
  <c r="J45" i="34" s="1"/>
  <c r="O97" i="34"/>
  <c r="P97" i="34" s="1"/>
  <c r="O93" i="34"/>
  <c r="P93" i="34" s="1"/>
  <c r="K45" i="34"/>
  <c r="Q124" i="34"/>
  <c r="Q122" i="34"/>
  <c r="Q120" i="34"/>
  <c r="Q118" i="34"/>
  <c r="Q170" i="34"/>
  <c r="Q168" i="34"/>
  <c r="Q166" i="34"/>
  <c r="Q202" i="34"/>
  <c r="Q198" i="34"/>
  <c r="Q194" i="34"/>
  <c r="Q234" i="34"/>
  <c r="O118" i="34"/>
  <c r="P118" i="34" s="1"/>
  <c r="O122" i="34"/>
  <c r="P122" i="34" s="1"/>
  <c r="F38" i="34"/>
  <c r="J38" i="34"/>
  <c r="O38" i="34"/>
  <c r="P38" i="34" s="1"/>
  <c r="J40" i="34"/>
  <c r="J42" i="34"/>
  <c r="O187" i="34"/>
  <c r="P187" i="34" s="1"/>
  <c r="O185" i="34"/>
  <c r="P185" i="34" s="1"/>
  <c r="O183" i="34"/>
  <c r="P183" i="34" s="1"/>
  <c r="O181" i="34"/>
  <c r="P181" i="34" s="1"/>
  <c r="O179" i="34"/>
  <c r="P179" i="34" s="1"/>
  <c r="O177" i="34"/>
  <c r="P177" i="34" s="1"/>
  <c r="Q39" i="34"/>
  <c r="L41" i="34"/>
  <c r="L43" i="34"/>
  <c r="R75" i="37"/>
  <c r="S42" i="36"/>
  <c r="N91" i="36"/>
  <c r="H91" i="36"/>
  <c r="Q189" i="33"/>
  <c r="R189" i="33" s="1"/>
  <c r="AI187" i="33"/>
  <c r="P91" i="36"/>
  <c r="F91" i="36"/>
  <c r="P72" i="36"/>
  <c r="F72" i="36"/>
  <c r="D91" i="36"/>
  <c r="S91" i="36"/>
  <c r="S77" i="36"/>
  <c r="Q56" i="36"/>
  <c r="R56" i="36" s="1"/>
  <c r="Q50" i="36"/>
  <c r="R50" i="36" s="1"/>
  <c r="S72" i="36"/>
  <c r="S56" i="36"/>
  <c r="F42" i="36"/>
  <c r="H42" i="36"/>
  <c r="L91" i="36"/>
  <c r="Q91" i="36"/>
  <c r="R91" i="36" s="1"/>
  <c r="Q77" i="36"/>
  <c r="R77" i="36" s="1"/>
  <c r="S61" i="36"/>
  <c r="L72" i="36"/>
  <c r="Q72" i="36"/>
  <c r="R72" i="36" s="1"/>
  <c r="Q61" i="36"/>
  <c r="R61" i="36" s="1"/>
  <c r="S50" i="36"/>
  <c r="P42" i="36"/>
  <c r="L42" i="36"/>
  <c r="N42" i="36"/>
  <c r="N45" i="34"/>
  <c r="L45" i="34"/>
  <c r="Q126" i="34"/>
  <c r="O296" i="34"/>
  <c r="P296" i="34" s="1"/>
  <c r="Q191" i="33"/>
  <c r="R191" i="33" s="1"/>
  <c r="Q188" i="33"/>
  <c r="R188" i="33" s="1"/>
  <c r="Q186" i="33"/>
  <c r="R186" i="33" s="1"/>
  <c r="O98" i="34"/>
  <c r="P98" i="34" s="1"/>
  <c r="O96" i="34"/>
  <c r="P96" i="34" s="1"/>
  <c r="O94" i="34"/>
  <c r="P94" i="34" s="1"/>
  <c r="O92" i="34"/>
  <c r="P92" i="34" s="1"/>
  <c r="O90" i="34"/>
  <c r="P90" i="34" s="1"/>
  <c r="O89" i="34"/>
  <c r="P89" i="34" s="1"/>
  <c r="Q79" i="34"/>
  <c r="Q83" i="34"/>
  <c r="Q49" i="34"/>
  <c r="O54" i="34"/>
  <c r="P54" i="34" s="1"/>
  <c r="Q52" i="34"/>
  <c r="O55" i="34"/>
  <c r="P55" i="34" s="1"/>
  <c r="J44" i="34"/>
  <c r="Q44" i="34"/>
  <c r="Q40" i="34"/>
  <c r="Q55" i="34"/>
  <c r="N40" i="34"/>
  <c r="N44" i="34"/>
  <c r="Q42" i="34"/>
  <c r="Q38" i="34"/>
  <c r="O9" i="34"/>
  <c r="P9" i="34" s="1"/>
  <c r="O17" i="34"/>
  <c r="P17" i="34" s="1"/>
  <c r="O13" i="34"/>
  <c r="P13" i="34" s="1"/>
  <c r="Q33" i="34"/>
  <c r="Q29" i="34"/>
  <c r="Q25" i="34"/>
  <c r="AI110" i="33"/>
  <c r="AI108" i="33"/>
  <c r="AB98" i="33" l="1"/>
  <c r="AD98" i="33"/>
  <c r="AF98" i="33"/>
  <c r="AD182" i="33"/>
  <c r="AF182" i="33"/>
  <c r="AB182" i="33"/>
  <c r="AB73" i="33"/>
  <c r="AD73" i="33"/>
  <c r="AF73" i="33"/>
  <c r="AD48" i="33"/>
  <c r="AF48" i="33"/>
  <c r="AB48" i="33"/>
  <c r="AF60" i="33"/>
  <c r="AB60" i="33"/>
  <c r="AD60" i="33"/>
  <c r="V60" i="33"/>
  <c r="X60" i="33"/>
  <c r="T60" i="33"/>
  <c r="Z60" i="33"/>
  <c r="V98" i="33"/>
  <c r="T98" i="33"/>
  <c r="X98" i="33"/>
  <c r="Z98" i="33"/>
  <c r="X182" i="33"/>
  <c r="T182" i="33"/>
  <c r="V182" i="33"/>
  <c r="Z182" i="33"/>
  <c r="T73" i="33"/>
  <c r="V73" i="33"/>
  <c r="Z73" i="33"/>
  <c r="X73" i="33"/>
  <c r="V48" i="33"/>
  <c r="X48" i="33"/>
  <c r="T48" i="33"/>
  <c r="Z48" i="33"/>
  <c r="F274" i="33"/>
  <c r="D274" i="33"/>
  <c r="B284" i="33"/>
  <c r="H274" i="33"/>
  <c r="Q98" i="33"/>
  <c r="R231" i="33"/>
  <c r="R262" i="43"/>
  <c r="R38" i="43" s="1"/>
  <c r="O274" i="33"/>
  <c r="P274" i="33" s="1"/>
  <c r="L274" i="33"/>
  <c r="R252" i="43"/>
  <c r="R250" i="43"/>
  <c r="R220" i="33"/>
  <c r="R249" i="43"/>
  <c r="R219" i="33"/>
  <c r="R248" i="43"/>
  <c r="R218" i="33"/>
  <c r="R239" i="43"/>
  <c r="R209" i="33"/>
  <c r="D182" i="33"/>
  <c r="F98" i="33"/>
  <c r="I98" i="33"/>
  <c r="J98" i="33" s="1"/>
  <c r="R20" i="32"/>
  <c r="Q30" i="32"/>
  <c r="Q253" i="43"/>
  <c r="Q37" i="43" s="1"/>
  <c r="L272" i="33"/>
  <c r="H272" i="33"/>
  <c r="D272" i="33"/>
  <c r="N272" i="33"/>
  <c r="J272" i="33"/>
  <c r="F272" i="33"/>
  <c r="O45" i="34"/>
  <c r="P45" i="34" s="1"/>
  <c r="Q45" i="34"/>
  <c r="M303" i="34"/>
  <c r="K303" i="34"/>
  <c r="N302" i="34"/>
  <c r="L302" i="34"/>
  <c r="N301" i="34"/>
  <c r="L301" i="34"/>
  <c r="M297" i="34"/>
  <c r="K297" i="34"/>
  <c r="N296" i="34"/>
  <c r="L296" i="34"/>
  <c r="N295" i="34"/>
  <c r="L295" i="34"/>
  <c r="M291" i="34"/>
  <c r="K291" i="34"/>
  <c r="N290" i="34"/>
  <c r="L290" i="34"/>
  <c r="N289" i="34"/>
  <c r="L289" i="34"/>
  <c r="M285" i="34"/>
  <c r="K285" i="34"/>
  <c r="N284" i="34"/>
  <c r="L284" i="34"/>
  <c r="N283" i="34"/>
  <c r="L283" i="34"/>
  <c r="N282" i="34"/>
  <c r="L282" i="34"/>
  <c r="N281" i="34"/>
  <c r="L281" i="34"/>
  <c r="N280" i="34"/>
  <c r="L280" i="34"/>
  <c r="M276" i="34"/>
  <c r="K276" i="34"/>
  <c r="N275" i="34"/>
  <c r="L275" i="34"/>
  <c r="N274" i="34"/>
  <c r="L274" i="34"/>
  <c r="N273" i="34"/>
  <c r="L273" i="34"/>
  <c r="N272" i="34"/>
  <c r="L272" i="34"/>
  <c r="N271" i="34"/>
  <c r="L271" i="34"/>
  <c r="N270" i="34"/>
  <c r="L270" i="34"/>
  <c r="N269" i="34"/>
  <c r="L269" i="34"/>
  <c r="N268" i="34"/>
  <c r="L268" i="34"/>
  <c r="N267" i="34"/>
  <c r="L267" i="34"/>
  <c r="N266" i="34"/>
  <c r="L266" i="34"/>
  <c r="N265" i="34"/>
  <c r="L265" i="34"/>
  <c r="N264" i="34"/>
  <c r="L264" i="34"/>
  <c r="M260" i="34"/>
  <c r="K260" i="34"/>
  <c r="N259" i="34"/>
  <c r="L259" i="34"/>
  <c r="N258" i="34"/>
  <c r="L258" i="34"/>
  <c r="N257" i="34"/>
  <c r="L257" i="34"/>
  <c r="N256" i="34"/>
  <c r="L256" i="34"/>
  <c r="N255" i="34"/>
  <c r="L255" i="34"/>
  <c r="N254" i="34"/>
  <c r="L254" i="34"/>
  <c r="N253" i="34"/>
  <c r="L253" i="34"/>
  <c r="N252" i="34"/>
  <c r="L252" i="34"/>
  <c r="N251" i="34"/>
  <c r="L251" i="34"/>
  <c r="N250" i="34"/>
  <c r="L250" i="34"/>
  <c r="M246" i="34"/>
  <c r="K246" i="34"/>
  <c r="N245" i="34"/>
  <c r="L245" i="34"/>
  <c r="N244" i="34"/>
  <c r="L244" i="34"/>
  <c r="N243" i="34"/>
  <c r="L243" i="34"/>
  <c r="N242" i="34"/>
  <c r="L242" i="34"/>
  <c r="N241" i="34"/>
  <c r="L241" i="34"/>
  <c r="N240" i="34"/>
  <c r="L240" i="34"/>
  <c r="N239" i="34"/>
  <c r="L239" i="34"/>
  <c r="M235" i="34"/>
  <c r="K235" i="34"/>
  <c r="N234" i="34"/>
  <c r="L234" i="34"/>
  <c r="N233" i="34"/>
  <c r="L233" i="34"/>
  <c r="N232" i="34"/>
  <c r="L232" i="34"/>
  <c r="N231" i="34"/>
  <c r="L231" i="34"/>
  <c r="N230" i="34"/>
  <c r="L230" i="34"/>
  <c r="N229" i="34"/>
  <c r="L229" i="34"/>
  <c r="N228" i="34"/>
  <c r="L228" i="34"/>
  <c r="N227" i="34"/>
  <c r="L227" i="34"/>
  <c r="M223" i="34"/>
  <c r="K223" i="34"/>
  <c r="N222" i="34"/>
  <c r="L222" i="34"/>
  <c r="N221" i="34"/>
  <c r="L221" i="34"/>
  <c r="N220" i="34"/>
  <c r="L220" i="34"/>
  <c r="N219" i="34"/>
  <c r="L219" i="34"/>
  <c r="N218" i="34"/>
  <c r="L218" i="34"/>
  <c r="N217" i="34"/>
  <c r="L217" i="34"/>
  <c r="N216" i="34"/>
  <c r="L216" i="34"/>
  <c r="M212" i="34"/>
  <c r="K212" i="34"/>
  <c r="N211" i="34"/>
  <c r="L211" i="34"/>
  <c r="N210" i="34"/>
  <c r="L210" i="34"/>
  <c r="N209" i="34"/>
  <c r="L209" i="34"/>
  <c r="N208" i="34"/>
  <c r="L208" i="34"/>
  <c r="N207" i="34"/>
  <c r="L207" i="34"/>
  <c r="M203" i="34"/>
  <c r="K203" i="34"/>
  <c r="N202" i="34"/>
  <c r="L202" i="34"/>
  <c r="N201" i="34"/>
  <c r="L201" i="34"/>
  <c r="N200" i="34"/>
  <c r="L200" i="34"/>
  <c r="N199" i="34"/>
  <c r="L199" i="34"/>
  <c r="N198" i="34"/>
  <c r="L198" i="34"/>
  <c r="N197" i="34"/>
  <c r="L197" i="34"/>
  <c r="N196" i="34"/>
  <c r="L196" i="34"/>
  <c r="N195" i="34"/>
  <c r="L195" i="34"/>
  <c r="N194" i="34"/>
  <c r="L194" i="34"/>
  <c r="N193" i="34"/>
  <c r="L193" i="34"/>
  <c r="M189" i="34"/>
  <c r="K189" i="34"/>
  <c r="N188" i="34"/>
  <c r="L188" i="34"/>
  <c r="N187" i="34"/>
  <c r="L187" i="34"/>
  <c r="N186" i="34"/>
  <c r="L186" i="34"/>
  <c r="N185" i="34"/>
  <c r="L185" i="34"/>
  <c r="N184" i="34"/>
  <c r="L184" i="34"/>
  <c r="N183" i="34"/>
  <c r="L183" i="34"/>
  <c r="N182" i="34"/>
  <c r="L182" i="34"/>
  <c r="N181" i="34"/>
  <c r="L181" i="34"/>
  <c r="N180" i="34"/>
  <c r="L180" i="34"/>
  <c r="N179" i="34"/>
  <c r="L179" i="34"/>
  <c r="N178" i="34"/>
  <c r="L178" i="34"/>
  <c r="N177" i="34"/>
  <c r="L177" i="34"/>
  <c r="N176" i="34"/>
  <c r="L176" i="34"/>
  <c r="M172" i="34"/>
  <c r="K172" i="34"/>
  <c r="N171" i="34"/>
  <c r="L171" i="34"/>
  <c r="N170" i="34"/>
  <c r="L170" i="34"/>
  <c r="N169" i="34"/>
  <c r="L169" i="34"/>
  <c r="N168" i="34"/>
  <c r="L168" i="34"/>
  <c r="N167" i="34"/>
  <c r="L167" i="34"/>
  <c r="N166" i="34"/>
  <c r="L166" i="34"/>
  <c r="N165" i="34"/>
  <c r="L165" i="34"/>
  <c r="M161" i="34"/>
  <c r="K161" i="34"/>
  <c r="N160" i="34"/>
  <c r="L160" i="34"/>
  <c r="N159" i="34"/>
  <c r="L159" i="34"/>
  <c r="N158" i="34"/>
  <c r="L158" i="34"/>
  <c r="N157" i="34"/>
  <c r="L157" i="34"/>
  <c r="N156" i="34"/>
  <c r="L156" i="34"/>
  <c r="N155" i="34"/>
  <c r="L155" i="34"/>
  <c r="N154" i="34"/>
  <c r="L154" i="34"/>
  <c r="N153" i="34"/>
  <c r="L153" i="34"/>
  <c r="M149" i="34"/>
  <c r="K149" i="34"/>
  <c r="N148" i="34"/>
  <c r="L148" i="34"/>
  <c r="N147" i="34"/>
  <c r="L147" i="34"/>
  <c r="N146" i="34"/>
  <c r="L146" i="34"/>
  <c r="N145" i="34"/>
  <c r="L145" i="34"/>
  <c r="N144" i="34"/>
  <c r="L144" i="34"/>
  <c r="N143" i="34"/>
  <c r="L143" i="34"/>
  <c r="N142" i="34"/>
  <c r="L142" i="34"/>
  <c r="N141" i="34"/>
  <c r="L141" i="34"/>
  <c r="M137" i="34"/>
  <c r="K137" i="34"/>
  <c r="N136" i="34"/>
  <c r="L136" i="34"/>
  <c r="N135" i="34"/>
  <c r="L135" i="34"/>
  <c r="N134" i="34"/>
  <c r="L134" i="34"/>
  <c r="N133" i="34"/>
  <c r="L133" i="34"/>
  <c r="N132" i="34"/>
  <c r="L132" i="34"/>
  <c r="M128" i="34"/>
  <c r="K128" i="34"/>
  <c r="N127" i="34"/>
  <c r="L127" i="34"/>
  <c r="N126" i="34"/>
  <c r="L126" i="34"/>
  <c r="N125" i="34"/>
  <c r="L125" i="34"/>
  <c r="N124" i="34"/>
  <c r="L124" i="34"/>
  <c r="N123" i="34"/>
  <c r="L123" i="34"/>
  <c r="N122" i="34"/>
  <c r="L122" i="34"/>
  <c r="N121" i="34"/>
  <c r="L121" i="34"/>
  <c r="N120" i="34"/>
  <c r="L120" i="34"/>
  <c r="N119" i="34"/>
  <c r="L119" i="34"/>
  <c r="N118" i="34"/>
  <c r="L118" i="34"/>
  <c r="M114" i="34"/>
  <c r="K114" i="34"/>
  <c r="N113" i="34"/>
  <c r="L113" i="34"/>
  <c r="N112" i="34"/>
  <c r="L112" i="34"/>
  <c r="N111" i="34"/>
  <c r="L111" i="34"/>
  <c r="N110" i="34"/>
  <c r="L110" i="34"/>
  <c r="N109" i="34"/>
  <c r="L109" i="34"/>
  <c r="N108" i="34"/>
  <c r="L108" i="34"/>
  <c r="N107" i="34"/>
  <c r="L107" i="34"/>
  <c r="N106" i="34"/>
  <c r="L106" i="34"/>
  <c r="N105" i="34"/>
  <c r="L105" i="34"/>
  <c r="N104" i="34"/>
  <c r="L104" i="34"/>
  <c r="N103" i="34"/>
  <c r="L103" i="34"/>
  <c r="M99" i="34"/>
  <c r="K99" i="34"/>
  <c r="N98" i="34"/>
  <c r="L98" i="34"/>
  <c r="N97" i="34"/>
  <c r="L97" i="34"/>
  <c r="N96" i="34"/>
  <c r="L96" i="34"/>
  <c r="N95" i="34"/>
  <c r="L95" i="34"/>
  <c r="N94" i="34"/>
  <c r="L94" i="34"/>
  <c r="N93" i="34"/>
  <c r="L93" i="34"/>
  <c r="N92" i="34"/>
  <c r="L92" i="34"/>
  <c r="N91" i="34"/>
  <c r="L91" i="34"/>
  <c r="N90" i="34"/>
  <c r="L90" i="34"/>
  <c r="N89" i="34"/>
  <c r="L89" i="34"/>
  <c r="N88" i="34"/>
  <c r="L88" i="34"/>
  <c r="M84" i="34"/>
  <c r="K84" i="34"/>
  <c r="N83" i="34"/>
  <c r="L83" i="34"/>
  <c r="N82" i="34"/>
  <c r="L82" i="34"/>
  <c r="N81" i="34"/>
  <c r="L81" i="34"/>
  <c r="N80" i="34"/>
  <c r="L80" i="34"/>
  <c r="N79" i="34"/>
  <c r="L79" i="34"/>
  <c r="N78" i="34"/>
  <c r="L78" i="34"/>
  <c r="N77" i="34"/>
  <c r="L77" i="34"/>
  <c r="N76" i="34"/>
  <c r="L76" i="34"/>
  <c r="M72" i="34"/>
  <c r="K72" i="34"/>
  <c r="N71" i="34"/>
  <c r="L71" i="34"/>
  <c r="N68" i="34"/>
  <c r="L68" i="34"/>
  <c r="N67" i="34"/>
  <c r="L67" i="34"/>
  <c r="N66" i="34"/>
  <c r="L66" i="34"/>
  <c r="N65" i="34"/>
  <c r="L65" i="34"/>
  <c r="N64" i="34"/>
  <c r="L64" i="34"/>
  <c r="N63" i="34"/>
  <c r="L63" i="34"/>
  <c r="M59" i="34"/>
  <c r="K59" i="34"/>
  <c r="N58" i="34"/>
  <c r="L58" i="34"/>
  <c r="N57" i="34"/>
  <c r="L57" i="34"/>
  <c r="N55" i="34"/>
  <c r="L55" i="34"/>
  <c r="N54" i="34"/>
  <c r="L54" i="34"/>
  <c r="N53" i="34"/>
  <c r="L53" i="34"/>
  <c r="N52" i="34"/>
  <c r="L52" i="34"/>
  <c r="N51" i="34"/>
  <c r="L51" i="34"/>
  <c r="N50" i="34"/>
  <c r="L50" i="34"/>
  <c r="N49" i="34"/>
  <c r="L49" i="34"/>
  <c r="M34" i="34"/>
  <c r="K34" i="34"/>
  <c r="N33" i="34"/>
  <c r="L33" i="34"/>
  <c r="N32" i="34"/>
  <c r="L32" i="34"/>
  <c r="N31" i="34"/>
  <c r="L31" i="34"/>
  <c r="N30" i="34"/>
  <c r="L30" i="34"/>
  <c r="N29" i="34"/>
  <c r="L29" i="34"/>
  <c r="N28" i="34"/>
  <c r="L28" i="34"/>
  <c r="N27" i="34"/>
  <c r="L27" i="34"/>
  <c r="N26" i="34"/>
  <c r="L26" i="34"/>
  <c r="N25" i="34"/>
  <c r="L25" i="34"/>
  <c r="N24" i="34"/>
  <c r="L24" i="34"/>
  <c r="N23" i="34"/>
  <c r="L23" i="34"/>
  <c r="N22" i="34"/>
  <c r="L22" i="34"/>
  <c r="M18" i="34"/>
  <c r="K18" i="34"/>
  <c r="N17" i="34"/>
  <c r="L17" i="34"/>
  <c r="N16" i="34"/>
  <c r="L16" i="34"/>
  <c r="N15" i="34"/>
  <c r="L15" i="34"/>
  <c r="N14" i="34"/>
  <c r="L14" i="34"/>
  <c r="N13" i="34"/>
  <c r="L13" i="34"/>
  <c r="N12" i="34"/>
  <c r="L12" i="34"/>
  <c r="N11" i="34"/>
  <c r="L11" i="34"/>
  <c r="N10" i="34"/>
  <c r="L10" i="34"/>
  <c r="N9" i="34"/>
  <c r="L9" i="34"/>
  <c r="N8" i="34"/>
  <c r="L8" i="34"/>
  <c r="N7" i="34"/>
  <c r="L7" i="34"/>
  <c r="N6" i="34"/>
  <c r="L6" i="34"/>
  <c r="O205" i="33"/>
  <c r="M205" i="33"/>
  <c r="P204" i="33"/>
  <c r="N204" i="33"/>
  <c r="O200" i="33"/>
  <c r="M200" i="33"/>
  <c r="O192" i="33"/>
  <c r="M192" i="33"/>
  <c r="P191" i="33"/>
  <c r="N191" i="33"/>
  <c r="P189" i="33"/>
  <c r="N189" i="33"/>
  <c r="P188" i="33"/>
  <c r="N188" i="33"/>
  <c r="P187" i="33"/>
  <c r="N187" i="33"/>
  <c r="P186" i="33"/>
  <c r="N186" i="33"/>
  <c r="O182" i="33"/>
  <c r="M182" i="33"/>
  <c r="P181" i="33"/>
  <c r="N181" i="33"/>
  <c r="P180" i="33"/>
  <c r="N180" i="33"/>
  <c r="P179" i="33"/>
  <c r="N179" i="33"/>
  <c r="P178" i="33"/>
  <c r="N178" i="33"/>
  <c r="P177" i="33"/>
  <c r="N177" i="33"/>
  <c r="P176" i="33"/>
  <c r="N176" i="33"/>
  <c r="P175" i="33"/>
  <c r="N175" i="33"/>
  <c r="O171" i="33"/>
  <c r="M171" i="33"/>
  <c r="P170" i="33"/>
  <c r="N170" i="33"/>
  <c r="O166" i="33"/>
  <c r="M166" i="33"/>
  <c r="P165" i="33"/>
  <c r="N165" i="33"/>
  <c r="P164" i="33"/>
  <c r="N164" i="33"/>
  <c r="O160" i="33"/>
  <c r="M160" i="33"/>
  <c r="P159" i="33"/>
  <c r="N159" i="33"/>
  <c r="P158" i="33"/>
  <c r="N158" i="33"/>
  <c r="P157" i="33"/>
  <c r="N157" i="33"/>
  <c r="P156" i="33"/>
  <c r="N156" i="33"/>
  <c r="P155" i="33"/>
  <c r="N155" i="33"/>
  <c r="P154" i="33"/>
  <c r="N154" i="33"/>
  <c r="P153" i="33"/>
  <c r="N153" i="33"/>
  <c r="O149" i="33"/>
  <c r="M149" i="33"/>
  <c r="P148" i="33"/>
  <c r="N148" i="33"/>
  <c r="P147" i="33"/>
  <c r="N147" i="33"/>
  <c r="P146" i="33"/>
  <c r="N146" i="33"/>
  <c r="P145" i="33"/>
  <c r="N145" i="33"/>
  <c r="P144" i="33"/>
  <c r="N144" i="33"/>
  <c r="O140" i="33"/>
  <c r="M140" i="33"/>
  <c r="P139" i="33"/>
  <c r="N139" i="33"/>
  <c r="P138" i="33"/>
  <c r="N138" i="33"/>
  <c r="P137" i="33"/>
  <c r="N137" i="33"/>
  <c r="P136" i="33"/>
  <c r="N136" i="33"/>
  <c r="P135" i="33"/>
  <c r="N135" i="33"/>
  <c r="O131" i="33"/>
  <c r="M131" i="33"/>
  <c r="P130" i="33"/>
  <c r="N130" i="33"/>
  <c r="P129" i="33"/>
  <c r="N129" i="33"/>
  <c r="P128" i="33"/>
  <c r="N128" i="33"/>
  <c r="P127" i="33"/>
  <c r="N127" i="33"/>
  <c r="P126" i="33"/>
  <c r="N126" i="33"/>
  <c r="P125" i="33"/>
  <c r="N125" i="33"/>
  <c r="O121" i="33"/>
  <c r="P121" i="33" s="1"/>
  <c r="M121" i="33"/>
  <c r="N121" i="33" s="1"/>
  <c r="P120" i="33"/>
  <c r="N120" i="33"/>
  <c r="P119" i="33"/>
  <c r="N119" i="33"/>
  <c r="P118" i="33"/>
  <c r="N118" i="33"/>
  <c r="P117" i="33"/>
  <c r="N117" i="33"/>
  <c r="O113" i="33"/>
  <c r="M113" i="33"/>
  <c r="P112" i="33"/>
  <c r="N112" i="33"/>
  <c r="P110" i="33"/>
  <c r="N110" i="33"/>
  <c r="P109" i="33"/>
  <c r="N109" i="33"/>
  <c r="P108" i="33"/>
  <c r="N108" i="33"/>
  <c r="P107" i="33"/>
  <c r="N107" i="33"/>
  <c r="P94" i="33"/>
  <c r="N94" i="33"/>
  <c r="P93" i="33"/>
  <c r="N93" i="33"/>
  <c r="P92" i="33"/>
  <c r="N92" i="33"/>
  <c r="P91" i="33"/>
  <c r="N91" i="33"/>
  <c r="P90" i="33"/>
  <c r="N90" i="33"/>
  <c r="P89" i="33"/>
  <c r="N89" i="33"/>
  <c r="O85" i="33"/>
  <c r="M85" i="33"/>
  <c r="P84" i="33"/>
  <c r="N84" i="33"/>
  <c r="P83" i="33"/>
  <c r="N83" i="33"/>
  <c r="P81" i="33"/>
  <c r="N81" i="33"/>
  <c r="P79" i="33"/>
  <c r="N79" i="33"/>
  <c r="P78" i="33"/>
  <c r="N78" i="33"/>
  <c r="P77" i="33"/>
  <c r="N77" i="33"/>
  <c r="O73" i="33"/>
  <c r="M73" i="33"/>
  <c r="P71" i="33"/>
  <c r="N71" i="33"/>
  <c r="P70" i="33"/>
  <c r="N70" i="33"/>
  <c r="P69" i="33"/>
  <c r="N69" i="33"/>
  <c r="P68" i="33"/>
  <c r="N68" i="33"/>
  <c r="P67" i="33"/>
  <c r="N67" i="33"/>
  <c r="P66" i="33"/>
  <c r="N66" i="33"/>
  <c r="P64" i="33"/>
  <c r="N64" i="33"/>
  <c r="O60" i="33"/>
  <c r="M60" i="33"/>
  <c r="P59" i="33"/>
  <c r="N59" i="33"/>
  <c r="P58" i="33"/>
  <c r="N58" i="33"/>
  <c r="P56" i="33"/>
  <c r="N56" i="33"/>
  <c r="P54" i="33"/>
  <c r="N54" i="33"/>
  <c r="O47" i="33"/>
  <c r="M47" i="33"/>
  <c r="O46" i="33"/>
  <c r="M46" i="33"/>
  <c r="O44" i="33"/>
  <c r="M44" i="33"/>
  <c r="O42" i="33"/>
  <c r="M42" i="33"/>
  <c r="O41" i="33"/>
  <c r="M41" i="33"/>
  <c r="O40" i="33"/>
  <c r="M40" i="33"/>
  <c r="O30" i="33"/>
  <c r="M30" i="33"/>
  <c r="O29" i="33"/>
  <c r="M29" i="33"/>
  <c r="O28" i="33"/>
  <c r="M28" i="33"/>
  <c r="O27" i="33"/>
  <c r="M27" i="33"/>
  <c r="O26" i="33"/>
  <c r="M26" i="33"/>
  <c r="O25" i="33"/>
  <c r="M25" i="33"/>
  <c r="O24" i="33"/>
  <c r="M24" i="33"/>
  <c r="O23" i="33"/>
  <c r="M23" i="33"/>
  <c r="O22" i="33"/>
  <c r="M22" i="33"/>
  <c r="O21" i="33"/>
  <c r="M21" i="33"/>
  <c r="M31" i="33" s="1"/>
  <c r="O16" i="33"/>
  <c r="O29" i="36" s="1"/>
  <c r="P29" i="36" s="1"/>
  <c r="M16" i="33"/>
  <c r="M29" i="36" s="1"/>
  <c r="O15" i="33"/>
  <c r="O28" i="36" s="1"/>
  <c r="P28" i="36" s="1"/>
  <c r="M15" i="33"/>
  <c r="M28" i="36" s="1"/>
  <c r="O14" i="33"/>
  <c r="O27" i="36" s="1"/>
  <c r="P27" i="36" s="1"/>
  <c r="M14" i="33"/>
  <c r="M27" i="36" s="1"/>
  <c r="O13" i="33"/>
  <c r="M13" i="33"/>
  <c r="O12" i="33"/>
  <c r="M12" i="33"/>
  <c r="O11" i="33"/>
  <c r="M11" i="33"/>
  <c r="O8" i="33"/>
  <c r="O21" i="36" s="1"/>
  <c r="P21" i="36" s="1"/>
  <c r="M8" i="33"/>
  <c r="M21" i="36" s="1"/>
  <c r="O7" i="33"/>
  <c r="M7" i="33"/>
  <c r="O6" i="33"/>
  <c r="M6" i="33"/>
  <c r="O9" i="24"/>
  <c r="M9" i="24"/>
  <c r="P8" i="24"/>
  <c r="N8" i="24"/>
  <c r="P7" i="24"/>
  <c r="N7" i="24"/>
  <c r="O9" i="23"/>
  <c r="M9" i="23"/>
  <c r="P8" i="23"/>
  <c r="N8" i="23"/>
  <c r="P7" i="23"/>
  <c r="N7" i="23"/>
  <c r="O17" i="22"/>
  <c r="M17" i="22"/>
  <c r="P16" i="22"/>
  <c r="N16" i="22"/>
  <c r="P15" i="22"/>
  <c r="N15" i="22"/>
  <c r="O10" i="22"/>
  <c r="M10" i="22"/>
  <c r="P9" i="22"/>
  <c r="N9" i="22"/>
  <c r="P8" i="22"/>
  <c r="N8" i="22"/>
  <c r="P7" i="22"/>
  <c r="N7" i="22"/>
  <c r="P24" i="21"/>
  <c r="N24" i="21"/>
  <c r="P23" i="21"/>
  <c r="P22" i="21"/>
  <c r="N22" i="21"/>
  <c r="P21" i="21"/>
  <c r="N21" i="21"/>
  <c r="P20" i="21"/>
  <c r="N20" i="21"/>
  <c r="O15" i="21"/>
  <c r="M15" i="21"/>
  <c r="P14" i="21"/>
  <c r="N14" i="21"/>
  <c r="P13" i="21"/>
  <c r="N13" i="21"/>
  <c r="P12" i="21"/>
  <c r="N12" i="21"/>
  <c r="P11" i="21"/>
  <c r="N11" i="21"/>
  <c r="P10" i="21"/>
  <c r="N10" i="21"/>
  <c r="P9" i="21"/>
  <c r="N9" i="21"/>
  <c r="P8" i="21"/>
  <c r="N8" i="21"/>
  <c r="P7" i="21"/>
  <c r="N7" i="21"/>
  <c r="L7" i="21"/>
  <c r="L8" i="21"/>
  <c r="L9" i="21"/>
  <c r="L10" i="21"/>
  <c r="L11" i="21"/>
  <c r="L12" i="21"/>
  <c r="L13" i="21"/>
  <c r="L14" i="21"/>
  <c r="K15" i="21"/>
  <c r="L21" i="21"/>
  <c r="L22" i="21"/>
  <c r="L23" i="21"/>
  <c r="L24" i="21"/>
  <c r="P58" i="32"/>
  <c r="N58" i="32"/>
  <c r="P57" i="32"/>
  <c r="N57" i="32"/>
  <c r="P56" i="32"/>
  <c r="N56" i="32"/>
  <c r="P55" i="32"/>
  <c r="N55" i="32"/>
  <c r="P54" i="32"/>
  <c r="N54" i="32"/>
  <c r="P53" i="32"/>
  <c r="N53" i="32"/>
  <c r="P52" i="32"/>
  <c r="N52" i="32"/>
  <c r="O47" i="32"/>
  <c r="P46" i="32"/>
  <c r="N46" i="32"/>
  <c r="P45" i="32"/>
  <c r="N45" i="32"/>
  <c r="P44" i="32"/>
  <c r="N44" i="32"/>
  <c r="P43" i="32"/>
  <c r="N43" i="32"/>
  <c r="P42" i="32"/>
  <c r="N42" i="32"/>
  <c r="P41" i="32"/>
  <c r="N41" i="32"/>
  <c r="P40" i="32"/>
  <c r="N40" i="32"/>
  <c r="P39" i="32"/>
  <c r="N39" i="32"/>
  <c r="P38" i="32"/>
  <c r="N38" i="32"/>
  <c r="P37" i="32"/>
  <c r="N37" i="32"/>
  <c r="P36" i="32"/>
  <c r="N36" i="32"/>
  <c r="P35" i="32"/>
  <c r="N35" i="32"/>
  <c r="P18" i="32"/>
  <c r="N18" i="32"/>
  <c r="P17" i="32"/>
  <c r="N17" i="32"/>
  <c r="P16" i="32"/>
  <c r="N16" i="32"/>
  <c r="P15" i="32"/>
  <c r="N15" i="32"/>
  <c r="P14" i="32"/>
  <c r="N14" i="32"/>
  <c r="P13" i="32"/>
  <c r="N13" i="32"/>
  <c r="P11" i="32"/>
  <c r="N11" i="32"/>
  <c r="P8" i="32"/>
  <c r="N8" i="32"/>
  <c r="P7" i="32"/>
  <c r="N7" i="32"/>
  <c r="O23" i="31"/>
  <c r="M23" i="31"/>
  <c r="P22" i="31"/>
  <c r="N22" i="31"/>
  <c r="P21" i="31"/>
  <c r="N21" i="31"/>
  <c r="P20" i="31"/>
  <c r="N20" i="31"/>
  <c r="P19" i="31"/>
  <c r="N19" i="31"/>
  <c r="P18" i="31"/>
  <c r="N18" i="31"/>
  <c r="P17" i="31"/>
  <c r="N17" i="31"/>
  <c r="P16" i="31"/>
  <c r="N16" i="31"/>
  <c r="P15" i="31"/>
  <c r="N15" i="31"/>
  <c r="P14" i="31"/>
  <c r="N14" i="31"/>
  <c r="P13" i="31"/>
  <c r="N13" i="31"/>
  <c r="P7" i="31"/>
  <c r="N7" i="31"/>
  <c r="O23" i="14"/>
  <c r="P22" i="14"/>
  <c r="N22" i="14"/>
  <c r="P21" i="14"/>
  <c r="N21" i="14"/>
  <c r="P20" i="14"/>
  <c r="N20" i="14"/>
  <c r="P19" i="14"/>
  <c r="N19" i="14"/>
  <c r="P18" i="14"/>
  <c r="N18" i="14"/>
  <c r="P17" i="14"/>
  <c r="N17" i="14"/>
  <c r="P16" i="14"/>
  <c r="N16" i="14"/>
  <c r="O26" i="13"/>
  <c r="P25" i="13"/>
  <c r="N25" i="13"/>
  <c r="P24" i="13"/>
  <c r="N24" i="13"/>
  <c r="P23" i="13"/>
  <c r="N23" i="13"/>
  <c r="P22" i="13"/>
  <c r="N22" i="13"/>
  <c r="P21" i="13"/>
  <c r="N21" i="13"/>
  <c r="P20" i="13"/>
  <c r="N20" i="13"/>
  <c r="P19" i="13"/>
  <c r="N19" i="13"/>
  <c r="P18" i="13"/>
  <c r="N18" i="13"/>
  <c r="O13" i="13"/>
  <c r="M13" i="13"/>
  <c r="P12" i="13"/>
  <c r="N12" i="13"/>
  <c r="P10" i="13"/>
  <c r="N10" i="13"/>
  <c r="P9" i="13"/>
  <c r="N9" i="13"/>
  <c r="P8" i="13"/>
  <c r="N8" i="13"/>
  <c r="P7" i="13"/>
  <c r="N7" i="13"/>
  <c r="O26" i="20"/>
  <c r="M26" i="20"/>
  <c r="P25" i="20"/>
  <c r="N25" i="20"/>
  <c r="P24" i="20"/>
  <c r="N24" i="20"/>
  <c r="P23" i="20"/>
  <c r="N23" i="20"/>
  <c r="P22" i="20"/>
  <c r="N22" i="20"/>
  <c r="P21" i="20"/>
  <c r="N21" i="20"/>
  <c r="P20" i="20"/>
  <c r="N20" i="20"/>
  <c r="P19" i="20"/>
  <c r="N19" i="20"/>
  <c r="O14" i="20"/>
  <c r="M14" i="20"/>
  <c r="P13" i="20"/>
  <c r="N13" i="20"/>
  <c r="P12" i="20"/>
  <c r="N12" i="20"/>
  <c r="P11" i="20"/>
  <c r="N11" i="20"/>
  <c r="P10" i="20"/>
  <c r="N10" i="20"/>
  <c r="P9" i="20"/>
  <c r="N9" i="20"/>
  <c r="P8" i="20"/>
  <c r="N8" i="20"/>
  <c r="P7" i="20"/>
  <c r="N7" i="20"/>
  <c r="O18" i="29"/>
  <c r="M18" i="29"/>
  <c r="P17" i="29"/>
  <c r="N17" i="29"/>
  <c r="P16" i="29"/>
  <c r="N16" i="29"/>
  <c r="P15" i="29"/>
  <c r="N15" i="29"/>
  <c r="P14" i="29"/>
  <c r="N14" i="29"/>
  <c r="P13" i="29"/>
  <c r="N13" i="29"/>
  <c r="O8" i="29"/>
  <c r="M8" i="29"/>
  <c r="P7" i="29"/>
  <c r="N7" i="29"/>
  <c r="O25" i="30"/>
  <c r="P24" i="30"/>
  <c r="P23" i="30"/>
  <c r="P22" i="30"/>
  <c r="P21" i="30"/>
  <c r="P20" i="30"/>
  <c r="P19" i="30"/>
  <c r="P18" i="30"/>
  <c r="P17" i="30"/>
  <c r="P16" i="30"/>
  <c r="P15" i="30"/>
  <c r="O9" i="30"/>
  <c r="M25" i="30"/>
  <c r="N24" i="30"/>
  <c r="N23" i="30"/>
  <c r="N22" i="30"/>
  <c r="N21" i="30"/>
  <c r="N20" i="30"/>
  <c r="N19" i="30"/>
  <c r="N18" i="30"/>
  <c r="N17" i="30"/>
  <c r="N16" i="30"/>
  <c r="N15" i="30"/>
  <c r="M9" i="30"/>
  <c r="N8" i="30"/>
  <c r="N7" i="30"/>
  <c r="O33" i="12"/>
  <c r="M33" i="12"/>
  <c r="P32" i="12"/>
  <c r="N32" i="12"/>
  <c r="P31" i="12"/>
  <c r="N31" i="12"/>
  <c r="P30" i="12"/>
  <c r="N30" i="12"/>
  <c r="P29" i="12"/>
  <c r="N29" i="12"/>
  <c r="P28" i="12"/>
  <c r="N28" i="12"/>
  <c r="P27" i="12"/>
  <c r="N27" i="12"/>
  <c r="P26" i="12"/>
  <c r="N26" i="12"/>
  <c r="P25" i="12"/>
  <c r="N25" i="12"/>
  <c r="P24" i="12"/>
  <c r="N24" i="12"/>
  <c r="P23" i="12"/>
  <c r="N23" i="12"/>
  <c r="P22" i="12"/>
  <c r="N22" i="12"/>
  <c r="P21" i="12"/>
  <c r="N21" i="12"/>
  <c r="P20" i="12"/>
  <c r="N20" i="12"/>
  <c r="O15" i="12"/>
  <c r="M15" i="12"/>
  <c r="P14" i="12"/>
  <c r="N14" i="12"/>
  <c r="P13" i="12"/>
  <c r="N13" i="12"/>
  <c r="P12" i="12"/>
  <c r="N12" i="12"/>
  <c r="P11" i="12"/>
  <c r="N11" i="12"/>
  <c r="P10" i="12"/>
  <c r="N10" i="12"/>
  <c r="P9" i="12"/>
  <c r="N9" i="12"/>
  <c r="P8" i="12"/>
  <c r="N8" i="12"/>
  <c r="P7" i="12"/>
  <c r="N7" i="12"/>
  <c r="O24" i="11"/>
  <c r="M24" i="11"/>
  <c r="P23" i="11"/>
  <c r="N23" i="11"/>
  <c r="P22" i="11"/>
  <c r="N22" i="11"/>
  <c r="P21" i="11"/>
  <c r="N21" i="11"/>
  <c r="P20" i="11"/>
  <c r="N20" i="11"/>
  <c r="P19" i="11"/>
  <c r="N19" i="11"/>
  <c r="P18" i="11"/>
  <c r="N18" i="11"/>
  <c r="P17" i="11"/>
  <c r="N17" i="11"/>
  <c r="O12" i="11"/>
  <c r="M12" i="11"/>
  <c r="P11" i="11"/>
  <c r="N11" i="11"/>
  <c r="P10" i="11"/>
  <c r="N10" i="11"/>
  <c r="P9" i="11"/>
  <c r="N9" i="11"/>
  <c r="P8" i="11"/>
  <c r="N8" i="11"/>
  <c r="P7" i="11"/>
  <c r="N7" i="11"/>
  <c r="O25" i="10"/>
  <c r="M25" i="10"/>
  <c r="P24" i="10"/>
  <c r="N24" i="10"/>
  <c r="P23" i="10"/>
  <c r="N23" i="10"/>
  <c r="P22" i="10"/>
  <c r="N22" i="10"/>
  <c r="P21" i="10"/>
  <c r="N21" i="10"/>
  <c r="P20" i="10"/>
  <c r="N20" i="10"/>
  <c r="P19" i="10"/>
  <c r="N19" i="10"/>
  <c r="P18" i="10"/>
  <c r="N18" i="10"/>
  <c r="P17" i="10"/>
  <c r="N17" i="10"/>
  <c r="O12" i="10"/>
  <c r="M12" i="10"/>
  <c r="P11" i="10"/>
  <c r="N11" i="10"/>
  <c r="P10" i="10"/>
  <c r="N10" i="10"/>
  <c r="P9" i="10"/>
  <c r="N9" i="10"/>
  <c r="P8" i="10"/>
  <c r="N8" i="10"/>
  <c r="P7" i="10"/>
  <c r="N7" i="10"/>
  <c r="O28" i="9"/>
  <c r="M28" i="9"/>
  <c r="P27" i="9"/>
  <c r="N27" i="9"/>
  <c r="P26" i="9"/>
  <c r="N26" i="9"/>
  <c r="P25" i="9"/>
  <c r="N25" i="9"/>
  <c r="P24" i="9"/>
  <c r="N24" i="9"/>
  <c r="P23" i="9"/>
  <c r="N23" i="9"/>
  <c r="P22" i="9"/>
  <c r="N22" i="9"/>
  <c r="P21" i="9"/>
  <c r="N21" i="9"/>
  <c r="P20" i="9"/>
  <c r="N20" i="9"/>
  <c r="P19" i="9"/>
  <c r="N19" i="9"/>
  <c r="P18" i="9"/>
  <c r="N18" i="9"/>
  <c r="O13" i="9"/>
  <c r="M13" i="9"/>
  <c r="P12" i="9"/>
  <c r="N12" i="9"/>
  <c r="P11" i="9"/>
  <c r="N11" i="9"/>
  <c r="P10" i="9"/>
  <c r="N10" i="9"/>
  <c r="P9" i="9"/>
  <c r="N9" i="9"/>
  <c r="P8" i="9"/>
  <c r="N8" i="9"/>
  <c r="P7" i="9"/>
  <c r="N7" i="9"/>
  <c r="O22" i="25"/>
  <c r="M22" i="25"/>
  <c r="P21" i="25"/>
  <c r="N21" i="25"/>
  <c r="P19" i="25"/>
  <c r="N19" i="25"/>
  <c r="P18" i="25"/>
  <c r="N18" i="25"/>
  <c r="P17" i="25"/>
  <c r="N17" i="25"/>
  <c r="P16" i="25"/>
  <c r="N16" i="25"/>
  <c r="O11" i="25"/>
  <c r="M11" i="25"/>
  <c r="P10" i="25"/>
  <c r="N10" i="25"/>
  <c r="P9" i="25"/>
  <c r="N9" i="25"/>
  <c r="P8" i="25"/>
  <c r="N8" i="25"/>
  <c r="P7" i="25"/>
  <c r="N7" i="25"/>
  <c r="O28" i="8"/>
  <c r="M28" i="8"/>
  <c r="P27" i="8"/>
  <c r="N27" i="8"/>
  <c r="P26" i="8"/>
  <c r="N26" i="8"/>
  <c r="P25" i="8"/>
  <c r="N25" i="8"/>
  <c r="P24" i="8"/>
  <c r="N24" i="8"/>
  <c r="P23" i="8"/>
  <c r="N23" i="8"/>
  <c r="P22" i="8"/>
  <c r="N22" i="8"/>
  <c r="P21" i="8"/>
  <c r="N21" i="8"/>
  <c r="P20" i="8"/>
  <c r="N20" i="8"/>
  <c r="P19" i="8"/>
  <c r="N19" i="8"/>
  <c r="P18" i="8"/>
  <c r="N18" i="8"/>
  <c r="O13" i="8"/>
  <c r="M13" i="8"/>
  <c r="P12" i="8"/>
  <c r="N12" i="8"/>
  <c r="P10" i="8"/>
  <c r="N10" i="8"/>
  <c r="P9" i="8"/>
  <c r="N9" i="8"/>
  <c r="P8" i="8"/>
  <c r="N8" i="8"/>
  <c r="P7" i="8"/>
  <c r="N7" i="8"/>
  <c r="O47" i="7"/>
  <c r="M47" i="7"/>
  <c r="P46" i="7"/>
  <c r="N46" i="7"/>
  <c r="P45" i="7"/>
  <c r="N45" i="7"/>
  <c r="P44" i="7"/>
  <c r="N44" i="7"/>
  <c r="P43" i="7"/>
  <c r="N43" i="7"/>
  <c r="P42" i="7"/>
  <c r="N42" i="7"/>
  <c r="P41" i="7"/>
  <c r="N41" i="7"/>
  <c r="P40" i="7"/>
  <c r="N40" i="7"/>
  <c r="P39" i="7"/>
  <c r="N39" i="7"/>
  <c r="P38" i="7"/>
  <c r="N38" i="7"/>
  <c r="P37" i="7"/>
  <c r="N37" i="7"/>
  <c r="P36" i="7"/>
  <c r="N36" i="7"/>
  <c r="P35" i="7"/>
  <c r="N35" i="7"/>
  <c r="P34" i="7"/>
  <c r="N34" i="7"/>
  <c r="P33" i="7"/>
  <c r="N33" i="7"/>
  <c r="P32" i="7"/>
  <c r="N32" i="7"/>
  <c r="P12" i="7"/>
  <c r="N12" i="7"/>
  <c r="P11" i="7"/>
  <c r="N11" i="7"/>
  <c r="P10" i="7"/>
  <c r="N10" i="7"/>
  <c r="P9" i="7"/>
  <c r="N9" i="7"/>
  <c r="P8" i="7"/>
  <c r="N8" i="7"/>
  <c r="P7" i="7"/>
  <c r="N7" i="7"/>
  <c r="O36" i="6"/>
  <c r="M36" i="6"/>
  <c r="P35" i="6"/>
  <c r="N35" i="6"/>
  <c r="P34" i="6"/>
  <c r="N34" i="6"/>
  <c r="P33" i="6"/>
  <c r="N33" i="6"/>
  <c r="P32" i="6"/>
  <c r="N32" i="6"/>
  <c r="P31" i="6"/>
  <c r="N31" i="6"/>
  <c r="P30" i="6"/>
  <c r="N30" i="6"/>
  <c r="P29" i="6"/>
  <c r="N29" i="6"/>
  <c r="P28" i="6"/>
  <c r="N28" i="6"/>
  <c r="P27" i="6"/>
  <c r="N27" i="6"/>
  <c r="P26" i="6"/>
  <c r="N26" i="6"/>
  <c r="P25" i="6"/>
  <c r="N25" i="6"/>
  <c r="P24" i="6"/>
  <c r="N24" i="6"/>
  <c r="P23" i="6"/>
  <c r="N23" i="6"/>
  <c r="P22" i="6"/>
  <c r="N22" i="6"/>
  <c r="P21" i="6"/>
  <c r="N21" i="6"/>
  <c r="P20" i="6"/>
  <c r="N20" i="6"/>
  <c r="O15" i="6"/>
  <c r="M15" i="6"/>
  <c r="P14" i="6"/>
  <c r="N14" i="6"/>
  <c r="P13" i="6"/>
  <c r="N13" i="6"/>
  <c r="P9" i="6"/>
  <c r="N9" i="6"/>
  <c r="P8" i="6"/>
  <c r="N8" i="6"/>
  <c r="P7" i="6"/>
  <c r="N7" i="6"/>
  <c r="O29" i="19"/>
  <c r="M29" i="19"/>
  <c r="P28" i="19"/>
  <c r="N28" i="19"/>
  <c r="P27" i="19"/>
  <c r="N27" i="19"/>
  <c r="P26" i="19"/>
  <c r="N26" i="19"/>
  <c r="P25" i="19"/>
  <c r="N25" i="19"/>
  <c r="P24" i="19"/>
  <c r="N24" i="19"/>
  <c r="P23" i="19"/>
  <c r="N23" i="19"/>
  <c r="P22" i="19"/>
  <c r="N22" i="19"/>
  <c r="P21" i="19"/>
  <c r="N21" i="19"/>
  <c r="P14" i="19"/>
  <c r="N14" i="19"/>
  <c r="P13" i="19"/>
  <c r="N13" i="19"/>
  <c r="P12" i="19"/>
  <c r="N12" i="19"/>
  <c r="P11" i="19"/>
  <c r="N11" i="19"/>
  <c r="P10" i="19"/>
  <c r="N10" i="19"/>
  <c r="P9" i="19"/>
  <c r="N9" i="19"/>
  <c r="P8" i="19"/>
  <c r="N8" i="19"/>
  <c r="P7" i="19"/>
  <c r="N7" i="19"/>
  <c r="P34" i="5"/>
  <c r="P33" i="5"/>
  <c r="P32" i="5"/>
  <c r="P31" i="5"/>
  <c r="P30" i="5"/>
  <c r="P29" i="5"/>
  <c r="P28" i="5"/>
  <c r="P27" i="5"/>
  <c r="P26" i="5"/>
  <c r="P25" i="5"/>
  <c r="P24" i="5"/>
  <c r="P23" i="5"/>
  <c r="P22" i="5"/>
  <c r="P21" i="5"/>
  <c r="P20" i="5"/>
  <c r="O15" i="5"/>
  <c r="P14" i="5"/>
  <c r="P13" i="5"/>
  <c r="P9" i="5"/>
  <c r="P8" i="5"/>
  <c r="P7" i="5"/>
  <c r="N34" i="5"/>
  <c r="N33" i="5"/>
  <c r="N32" i="5"/>
  <c r="N31" i="5"/>
  <c r="N30" i="5"/>
  <c r="N29" i="5"/>
  <c r="N28" i="5"/>
  <c r="N27" i="5"/>
  <c r="N26" i="5"/>
  <c r="N25" i="5"/>
  <c r="N24" i="5"/>
  <c r="N23" i="5"/>
  <c r="N22" i="5"/>
  <c r="N21" i="5"/>
  <c r="N20" i="5"/>
  <c r="M15" i="5"/>
  <c r="N14" i="5"/>
  <c r="N13" i="5"/>
  <c r="N11" i="5"/>
  <c r="N9" i="5"/>
  <c r="N8" i="5"/>
  <c r="N7" i="5"/>
  <c r="O40" i="4"/>
  <c r="P39" i="4"/>
  <c r="P38" i="4"/>
  <c r="P37" i="4"/>
  <c r="P36" i="4"/>
  <c r="P35" i="4"/>
  <c r="P34" i="4"/>
  <c r="P33" i="4"/>
  <c r="P32" i="4"/>
  <c r="P31" i="4"/>
  <c r="P30" i="4"/>
  <c r="P29" i="4"/>
  <c r="P28" i="4"/>
  <c r="P27" i="4"/>
  <c r="P26" i="4"/>
  <c r="P25" i="4"/>
  <c r="P19" i="4"/>
  <c r="P18" i="4"/>
  <c r="P14" i="4"/>
  <c r="P13" i="4"/>
  <c r="P12" i="4"/>
  <c r="M40" i="4"/>
  <c r="N39" i="4"/>
  <c r="N38" i="4"/>
  <c r="N37" i="4"/>
  <c r="N36" i="4"/>
  <c r="N35" i="4"/>
  <c r="N34" i="4"/>
  <c r="N33" i="4"/>
  <c r="N32" i="4"/>
  <c r="N31" i="4"/>
  <c r="N30" i="4"/>
  <c r="N29" i="4"/>
  <c r="N28" i="4"/>
  <c r="N27" i="4"/>
  <c r="N26" i="4"/>
  <c r="N25" i="4"/>
  <c r="N19" i="4"/>
  <c r="N18" i="4"/>
  <c r="N14" i="4"/>
  <c r="N13" i="4"/>
  <c r="N12" i="4"/>
  <c r="O46" i="3"/>
  <c r="P45" i="3"/>
  <c r="P44" i="3"/>
  <c r="P43" i="3"/>
  <c r="P42" i="3"/>
  <c r="P41" i="3"/>
  <c r="P40" i="3"/>
  <c r="P39" i="3"/>
  <c r="O34" i="3"/>
  <c r="P33" i="3"/>
  <c r="P32" i="3"/>
  <c r="P31" i="3"/>
  <c r="P30" i="3"/>
  <c r="P29" i="3"/>
  <c r="P28" i="3"/>
  <c r="P27" i="3"/>
  <c r="P26" i="3"/>
  <c r="P25" i="3"/>
  <c r="P24" i="3"/>
  <c r="P23" i="3"/>
  <c r="P22" i="3"/>
  <c r="O17" i="3"/>
  <c r="P16" i="3"/>
  <c r="P15" i="3"/>
  <c r="P14" i="3"/>
  <c r="P13" i="3"/>
  <c r="P12" i="3"/>
  <c r="P11" i="3"/>
  <c r="P10" i="3"/>
  <c r="P9" i="3"/>
  <c r="P8" i="3"/>
  <c r="P7" i="3"/>
  <c r="M46" i="3"/>
  <c r="N45" i="3"/>
  <c r="N44" i="3"/>
  <c r="N43" i="3"/>
  <c r="N42" i="3"/>
  <c r="N41" i="3"/>
  <c r="N40" i="3"/>
  <c r="N39" i="3"/>
  <c r="M34" i="3"/>
  <c r="N33" i="3"/>
  <c r="N32" i="3"/>
  <c r="N31" i="3"/>
  <c r="N30" i="3"/>
  <c r="N29" i="3"/>
  <c r="N28" i="3"/>
  <c r="N27" i="3"/>
  <c r="N26" i="3"/>
  <c r="N25" i="3"/>
  <c r="N24" i="3"/>
  <c r="N23" i="3"/>
  <c r="N22" i="3"/>
  <c r="M17" i="3"/>
  <c r="N16" i="3"/>
  <c r="N15" i="3"/>
  <c r="N14" i="3"/>
  <c r="N13" i="3"/>
  <c r="N12" i="3"/>
  <c r="N11" i="3"/>
  <c r="N10" i="3"/>
  <c r="N9" i="3"/>
  <c r="N8" i="3"/>
  <c r="N7" i="3"/>
  <c r="O39" i="2"/>
  <c r="P38" i="2"/>
  <c r="P36" i="2"/>
  <c r="P34" i="2"/>
  <c r="P33" i="2"/>
  <c r="P32" i="2"/>
  <c r="P31" i="2"/>
  <c r="P30" i="2"/>
  <c r="P29" i="2"/>
  <c r="P28" i="2"/>
  <c r="P27" i="2"/>
  <c r="P25" i="2"/>
  <c r="P24" i="2"/>
  <c r="P23" i="2"/>
  <c r="O18" i="2"/>
  <c r="P17" i="2"/>
  <c r="P16" i="2"/>
  <c r="P15" i="2"/>
  <c r="P14" i="2"/>
  <c r="P13" i="2"/>
  <c r="P12" i="2"/>
  <c r="P9" i="2"/>
  <c r="P8" i="2"/>
  <c r="P7" i="2"/>
  <c r="M39" i="2"/>
  <c r="N38" i="2"/>
  <c r="N36" i="2"/>
  <c r="N34" i="2"/>
  <c r="N33" i="2"/>
  <c r="N32" i="2"/>
  <c r="N31" i="2"/>
  <c r="N30" i="2"/>
  <c r="N29" i="2"/>
  <c r="N28" i="2"/>
  <c r="N27" i="2"/>
  <c r="N25" i="2"/>
  <c r="N24" i="2"/>
  <c r="N23" i="2"/>
  <c r="M18" i="2"/>
  <c r="N17" i="2"/>
  <c r="N16" i="2"/>
  <c r="N15" i="2"/>
  <c r="N14" i="2"/>
  <c r="N13" i="2"/>
  <c r="N12" i="2"/>
  <c r="N9" i="2"/>
  <c r="N8" i="2"/>
  <c r="N7" i="2"/>
  <c r="B15" i="5"/>
  <c r="O48" i="33" l="1"/>
  <c r="M48" i="33"/>
  <c r="AF15" i="5"/>
  <c r="AD15" i="5"/>
  <c r="AB15" i="5"/>
  <c r="AH15" i="5"/>
  <c r="X15" i="5"/>
  <c r="T15" i="5"/>
  <c r="V15" i="5"/>
  <c r="Z15" i="5"/>
  <c r="P219" i="33"/>
  <c r="P249" i="43"/>
  <c r="P218" i="33"/>
  <c r="P248" i="43"/>
  <c r="P217" i="33"/>
  <c r="P247" i="43"/>
  <c r="P216" i="33"/>
  <c r="P246" i="43"/>
  <c r="P215" i="33"/>
  <c r="P245" i="43"/>
  <c r="P243" i="43"/>
  <c r="P213" i="33"/>
  <c r="P210" i="33"/>
  <c r="P240" i="43"/>
  <c r="P209" i="33"/>
  <c r="P239" i="43"/>
  <c r="P252" i="43"/>
  <c r="N252" i="43"/>
  <c r="N218" i="33"/>
  <c r="N248" i="43"/>
  <c r="N217" i="33"/>
  <c r="N247" i="43"/>
  <c r="N216" i="33"/>
  <c r="N246" i="43"/>
  <c r="N215" i="33"/>
  <c r="N245" i="43"/>
  <c r="N213" i="33"/>
  <c r="N243" i="43"/>
  <c r="N219" i="33"/>
  <c r="N249" i="43"/>
  <c r="N210" i="33"/>
  <c r="N240" i="43"/>
  <c r="N209" i="33"/>
  <c r="N239" i="43"/>
  <c r="P220" i="33"/>
  <c r="P250" i="43"/>
  <c r="N220" i="33"/>
  <c r="N250" i="43"/>
  <c r="Q263" i="43"/>
  <c r="Q232" i="33"/>
  <c r="R253" i="43"/>
  <c r="R37" i="43" s="1"/>
  <c r="R222" i="33"/>
  <c r="O17" i="33"/>
  <c r="M281" i="33"/>
  <c r="O20" i="36"/>
  <c r="P20" i="36" s="1"/>
  <c r="M276" i="33"/>
  <c r="N276" i="33" s="1"/>
  <c r="O22" i="36"/>
  <c r="P22" i="36" s="1"/>
  <c r="M278" i="33"/>
  <c r="N278" i="33" s="1"/>
  <c r="O23" i="36"/>
  <c r="P23" i="36" s="1"/>
  <c r="M283" i="33"/>
  <c r="N283" i="33" s="1"/>
  <c r="M19" i="36"/>
  <c r="N19" i="36" s="1"/>
  <c r="K281" i="33"/>
  <c r="M20" i="36"/>
  <c r="N20" i="36" s="1"/>
  <c r="K276" i="33"/>
  <c r="L276" i="33" s="1"/>
  <c r="M22" i="36"/>
  <c r="N22" i="36" s="1"/>
  <c r="K278" i="33"/>
  <c r="L278" i="33" s="1"/>
  <c r="M23" i="36"/>
  <c r="N23" i="36" s="1"/>
  <c r="K283" i="33"/>
  <c r="L283" i="33" s="1"/>
  <c r="O24" i="36"/>
  <c r="P24" i="36" s="1"/>
  <c r="M277" i="33"/>
  <c r="N277" i="33" s="1"/>
  <c r="O25" i="36"/>
  <c r="P25" i="36" s="1"/>
  <c r="M282" i="33"/>
  <c r="N282" i="33" s="1"/>
  <c r="O26" i="36"/>
  <c r="P26" i="36" s="1"/>
  <c r="M275" i="33"/>
  <c r="M24" i="36"/>
  <c r="N24" i="36" s="1"/>
  <c r="K277" i="33"/>
  <c r="L277" i="33" s="1"/>
  <c r="M25" i="36"/>
  <c r="N25" i="36" s="1"/>
  <c r="K282" i="33"/>
  <c r="L282" i="33" s="1"/>
  <c r="M26" i="36"/>
  <c r="N26" i="36" s="1"/>
  <c r="K275" i="33"/>
  <c r="O31" i="33"/>
  <c r="O19" i="36"/>
  <c r="P19" i="36" s="1"/>
  <c r="N21" i="36"/>
  <c r="N27" i="36"/>
  <c r="N28" i="36"/>
  <c r="N29" i="36"/>
  <c r="M17" i="33"/>
  <c r="P15" i="5"/>
  <c r="N15" i="5"/>
  <c r="K40" i="33"/>
  <c r="Q40" i="33" s="1"/>
  <c r="K41" i="33"/>
  <c r="Q41" i="33" s="1"/>
  <c r="K42" i="33"/>
  <c r="K44" i="33"/>
  <c r="Q44" i="33" s="1"/>
  <c r="K46" i="33"/>
  <c r="Q46" i="33" s="1"/>
  <c r="K47" i="33"/>
  <c r="Q47" i="33" s="1"/>
  <c r="G40" i="33"/>
  <c r="G41" i="33"/>
  <c r="G42" i="33"/>
  <c r="G44" i="33"/>
  <c r="G46" i="33"/>
  <c r="G47" i="33"/>
  <c r="E40" i="33"/>
  <c r="E41" i="33"/>
  <c r="E42" i="33"/>
  <c r="E44" i="33"/>
  <c r="E46" i="33"/>
  <c r="E47" i="33"/>
  <c r="C40" i="33"/>
  <c r="C41" i="33"/>
  <c r="C42" i="33"/>
  <c r="C44" i="33"/>
  <c r="C46" i="33"/>
  <c r="C47" i="33"/>
  <c r="P40" i="33"/>
  <c r="K21" i="33"/>
  <c r="Q21" i="33" s="1"/>
  <c r="K22" i="33"/>
  <c r="Q22" i="33" s="1"/>
  <c r="K23" i="33"/>
  <c r="Q23" i="33" s="1"/>
  <c r="K24" i="33"/>
  <c r="I278" i="33" s="1"/>
  <c r="J278" i="33" s="1"/>
  <c r="K25" i="33"/>
  <c r="K26" i="33"/>
  <c r="Q26" i="33" s="1"/>
  <c r="K27" i="33"/>
  <c r="Q27" i="33" s="1"/>
  <c r="K28" i="33"/>
  <c r="Q28" i="33" s="1"/>
  <c r="K29" i="33"/>
  <c r="Q29" i="33" s="1"/>
  <c r="K30" i="33"/>
  <c r="Q30" i="33" s="1"/>
  <c r="G21" i="33"/>
  <c r="G22" i="33"/>
  <c r="G23" i="33"/>
  <c r="G24" i="33"/>
  <c r="G25" i="33"/>
  <c r="G26" i="33"/>
  <c r="G27" i="33"/>
  <c r="G28" i="33"/>
  <c r="G29" i="33"/>
  <c r="G30" i="33"/>
  <c r="E21" i="33"/>
  <c r="E22" i="33"/>
  <c r="E23" i="33"/>
  <c r="E24" i="33"/>
  <c r="E25" i="33"/>
  <c r="E26" i="33"/>
  <c r="E27" i="33"/>
  <c r="E28" i="33"/>
  <c r="E29" i="33"/>
  <c r="E30" i="33"/>
  <c r="C21" i="33"/>
  <c r="C22" i="33"/>
  <c r="C23" i="33"/>
  <c r="I23" i="33" s="1"/>
  <c r="C24" i="33"/>
  <c r="C25" i="33"/>
  <c r="C26" i="33"/>
  <c r="C27" i="33"/>
  <c r="C28" i="33"/>
  <c r="C29" i="33"/>
  <c r="C30" i="33"/>
  <c r="N21" i="33"/>
  <c r="P22" i="33"/>
  <c r="P23" i="33"/>
  <c r="P24" i="33"/>
  <c r="P25" i="33"/>
  <c r="P26" i="33"/>
  <c r="P27" i="33"/>
  <c r="P28" i="33"/>
  <c r="P29" i="33"/>
  <c r="P30" i="33"/>
  <c r="K6" i="33"/>
  <c r="K7" i="33"/>
  <c r="K8" i="33"/>
  <c r="K11" i="33"/>
  <c r="I277" i="33" s="1"/>
  <c r="K12" i="33"/>
  <c r="K13" i="33"/>
  <c r="K14" i="33"/>
  <c r="K15" i="33"/>
  <c r="K16" i="33"/>
  <c r="G6" i="33"/>
  <c r="G7" i="33"/>
  <c r="G8" i="33"/>
  <c r="G11" i="33"/>
  <c r="G12" i="33"/>
  <c r="G13" i="33"/>
  <c r="G14" i="33"/>
  <c r="G15" i="33"/>
  <c r="G28" i="36" s="1"/>
  <c r="H28" i="36" s="1"/>
  <c r="G16" i="33"/>
  <c r="G29" i="36" s="1"/>
  <c r="H29" i="36" s="1"/>
  <c r="E6" i="33"/>
  <c r="E7" i="33"/>
  <c r="E8" i="33"/>
  <c r="E21" i="36" s="1"/>
  <c r="F21" i="36" s="1"/>
  <c r="E11" i="33"/>
  <c r="E12" i="33"/>
  <c r="E13" i="33"/>
  <c r="E14" i="33"/>
  <c r="E15" i="33"/>
  <c r="E28" i="36" s="1"/>
  <c r="F28" i="36" s="1"/>
  <c r="E16" i="33"/>
  <c r="C6" i="33"/>
  <c r="C7" i="33"/>
  <c r="C8" i="33"/>
  <c r="C11" i="33"/>
  <c r="C12" i="33"/>
  <c r="C13" i="33"/>
  <c r="C14" i="33"/>
  <c r="C15" i="33"/>
  <c r="C16" i="33"/>
  <c r="N6" i="33"/>
  <c r="P7" i="33"/>
  <c r="P8" i="33"/>
  <c r="N15" i="33"/>
  <c r="N16" i="33"/>
  <c r="I22" i="33" l="1"/>
  <c r="E27" i="36"/>
  <c r="F27" i="36" s="1"/>
  <c r="I281" i="33"/>
  <c r="J281" i="33" s="1"/>
  <c r="I21" i="33"/>
  <c r="J21" i="33" s="1"/>
  <c r="K279" i="33"/>
  <c r="M279" i="33"/>
  <c r="C48" i="33"/>
  <c r="E48" i="33"/>
  <c r="G48" i="33"/>
  <c r="Q42" i="33"/>
  <c r="K48" i="33"/>
  <c r="Q48" i="33" s="1"/>
  <c r="I275" i="33"/>
  <c r="I276" i="33"/>
  <c r="J276" i="33" s="1"/>
  <c r="I282" i="33"/>
  <c r="J282" i="33" s="1"/>
  <c r="I283" i="33"/>
  <c r="J283" i="33" s="1"/>
  <c r="J277" i="33"/>
  <c r="K284" i="33"/>
  <c r="L284" i="33" s="1"/>
  <c r="C276" i="33"/>
  <c r="M30" i="36"/>
  <c r="N30" i="36" s="1"/>
  <c r="E29" i="36"/>
  <c r="F29" i="36" s="1"/>
  <c r="E19" i="36"/>
  <c r="F19" i="36" s="1"/>
  <c r="E281" i="33"/>
  <c r="G20" i="36"/>
  <c r="H20" i="36" s="1"/>
  <c r="G276" i="33"/>
  <c r="H276" i="33" s="1"/>
  <c r="I25" i="33"/>
  <c r="J25" i="33" s="1"/>
  <c r="C283" i="33"/>
  <c r="E23" i="36"/>
  <c r="F23" i="36" s="1"/>
  <c r="E283" i="33"/>
  <c r="G23" i="36"/>
  <c r="H23" i="36" s="1"/>
  <c r="G283" i="33"/>
  <c r="H283" i="33" s="1"/>
  <c r="I6" i="33"/>
  <c r="J6" i="33" s="1"/>
  <c r="C281" i="33"/>
  <c r="E20" i="36"/>
  <c r="F20" i="36" s="1"/>
  <c r="E276" i="33"/>
  <c r="G19" i="36"/>
  <c r="H19" i="36" s="1"/>
  <c r="G281" i="33"/>
  <c r="I24" i="33"/>
  <c r="J24" i="33" s="1"/>
  <c r="C278" i="33"/>
  <c r="E22" i="36"/>
  <c r="F22" i="36" s="1"/>
  <c r="E278" i="33"/>
  <c r="G22" i="36"/>
  <c r="H22" i="36" s="1"/>
  <c r="G278" i="33"/>
  <c r="H278" i="33" s="1"/>
  <c r="L281" i="33"/>
  <c r="N281" i="33"/>
  <c r="M284" i="33"/>
  <c r="N284" i="33" s="1"/>
  <c r="I16" i="33"/>
  <c r="J16" i="33" s="1"/>
  <c r="I14" i="33"/>
  <c r="J14" i="33" s="1"/>
  <c r="I8" i="33"/>
  <c r="J8" i="33" s="1"/>
  <c r="G27" i="36"/>
  <c r="H27" i="36" s="1"/>
  <c r="G21" i="36"/>
  <c r="H21" i="36" s="1"/>
  <c r="E26" i="36"/>
  <c r="F26" i="36" s="1"/>
  <c r="E275" i="33"/>
  <c r="E24" i="36"/>
  <c r="F24" i="36" s="1"/>
  <c r="E277" i="33"/>
  <c r="I13" i="33"/>
  <c r="J13" i="33" s="1"/>
  <c r="C275" i="33"/>
  <c r="I11" i="33"/>
  <c r="C277" i="33"/>
  <c r="E25" i="36"/>
  <c r="F25" i="36" s="1"/>
  <c r="E282" i="33"/>
  <c r="G26" i="36"/>
  <c r="H26" i="36" s="1"/>
  <c r="G275" i="33"/>
  <c r="G24" i="36"/>
  <c r="H24" i="36" s="1"/>
  <c r="G277" i="33"/>
  <c r="H277" i="33" s="1"/>
  <c r="I15" i="33"/>
  <c r="J15" i="33" s="1"/>
  <c r="I7" i="33"/>
  <c r="J7" i="33" s="1"/>
  <c r="I12" i="33"/>
  <c r="J12" i="33" s="1"/>
  <c r="C282" i="33"/>
  <c r="G25" i="36"/>
  <c r="H25" i="36" s="1"/>
  <c r="G282" i="33"/>
  <c r="H282" i="33" s="1"/>
  <c r="C28" i="36"/>
  <c r="C26" i="36"/>
  <c r="C24" i="36"/>
  <c r="J11" i="33"/>
  <c r="C20" i="36"/>
  <c r="AI29" i="33"/>
  <c r="I29" i="33"/>
  <c r="J29" i="33" s="1"/>
  <c r="AI27" i="33"/>
  <c r="I27" i="33"/>
  <c r="J27" i="33" s="1"/>
  <c r="AI23" i="33"/>
  <c r="J23" i="33"/>
  <c r="AI21" i="33"/>
  <c r="AI47" i="33"/>
  <c r="I47" i="33"/>
  <c r="J47" i="33" s="1"/>
  <c r="AI44" i="33"/>
  <c r="I44" i="33"/>
  <c r="J44" i="33" s="1"/>
  <c r="AI41" i="33"/>
  <c r="I41" i="33"/>
  <c r="J41" i="33" s="1"/>
  <c r="C29" i="36"/>
  <c r="C27" i="36"/>
  <c r="C25" i="36"/>
  <c r="C21" i="36"/>
  <c r="C19" i="36"/>
  <c r="AI30" i="33"/>
  <c r="I30" i="33"/>
  <c r="J30" i="33" s="1"/>
  <c r="AI28" i="33"/>
  <c r="I28" i="33"/>
  <c r="J28" i="33" s="1"/>
  <c r="AI26" i="33"/>
  <c r="I26" i="33"/>
  <c r="J26" i="33" s="1"/>
  <c r="AI22" i="33"/>
  <c r="J22" i="33"/>
  <c r="AI46" i="33"/>
  <c r="I46" i="33"/>
  <c r="J46" i="33" s="1"/>
  <c r="AI42" i="33"/>
  <c r="I42" i="33"/>
  <c r="J42" i="33" s="1"/>
  <c r="AI40" i="33"/>
  <c r="I40" i="33"/>
  <c r="J40" i="33" s="1"/>
  <c r="Q25" i="33"/>
  <c r="R25" i="33" s="1"/>
  <c r="K23" i="36"/>
  <c r="Q24" i="33"/>
  <c r="R24" i="33" s="1"/>
  <c r="K22" i="36"/>
  <c r="AI25" i="33"/>
  <c r="C23" i="36"/>
  <c r="AI24" i="33"/>
  <c r="C22" i="36"/>
  <c r="Q16" i="33"/>
  <c r="R16" i="33" s="1"/>
  <c r="K29" i="36"/>
  <c r="Q14" i="33"/>
  <c r="R14" i="33" s="1"/>
  <c r="K27" i="36"/>
  <c r="Q12" i="33"/>
  <c r="R12" i="33" s="1"/>
  <c r="K25" i="36"/>
  <c r="Q8" i="33"/>
  <c r="R8" i="33" s="1"/>
  <c r="K21" i="36"/>
  <c r="Q6" i="33"/>
  <c r="R6" i="33" s="1"/>
  <c r="K19" i="36"/>
  <c r="Q15" i="33"/>
  <c r="R15" i="33" s="1"/>
  <c r="K28" i="36"/>
  <c r="Q13" i="33"/>
  <c r="R13" i="33" s="1"/>
  <c r="K26" i="36"/>
  <c r="Q11" i="33"/>
  <c r="R11" i="33" s="1"/>
  <c r="K24" i="36"/>
  <c r="Q7" i="33"/>
  <c r="R7" i="33" s="1"/>
  <c r="K20" i="36"/>
  <c r="O30" i="36"/>
  <c r="P30" i="36" s="1"/>
  <c r="AI15" i="33"/>
  <c r="AI13" i="33"/>
  <c r="AI11" i="33"/>
  <c r="AI7" i="33"/>
  <c r="AI16" i="33"/>
  <c r="AI14" i="33"/>
  <c r="AI12" i="33"/>
  <c r="AI8" i="33"/>
  <c r="AI6" i="33"/>
  <c r="R29" i="33"/>
  <c r="R27" i="33"/>
  <c r="R23" i="33"/>
  <c r="R21" i="33"/>
  <c r="R46" i="33"/>
  <c r="R42" i="33"/>
  <c r="R40" i="33"/>
  <c r="R30" i="33"/>
  <c r="R28" i="33"/>
  <c r="R26" i="33"/>
  <c r="R22" i="33"/>
  <c r="R47" i="33"/>
  <c r="R44" i="33"/>
  <c r="R41" i="33"/>
  <c r="N40" i="33"/>
  <c r="N47" i="33"/>
  <c r="N46" i="33"/>
  <c r="N44" i="33"/>
  <c r="N42" i="33"/>
  <c r="N41" i="33"/>
  <c r="P47" i="33"/>
  <c r="P46" i="33"/>
  <c r="P44" i="33"/>
  <c r="P42" i="33"/>
  <c r="P41" i="33"/>
  <c r="P21" i="33"/>
  <c r="N30" i="33"/>
  <c r="N29" i="33"/>
  <c r="N28" i="33"/>
  <c r="N27" i="33"/>
  <c r="N26" i="33"/>
  <c r="N25" i="33"/>
  <c r="N24" i="33"/>
  <c r="N23" i="33"/>
  <c r="N22" i="33"/>
  <c r="P6" i="33"/>
  <c r="P16" i="33"/>
  <c r="P15" i="33"/>
  <c r="N14" i="33"/>
  <c r="N13" i="33"/>
  <c r="P14" i="33"/>
  <c r="P13" i="33"/>
  <c r="N12" i="33"/>
  <c r="N11" i="33"/>
  <c r="P12" i="33"/>
  <c r="P11" i="33"/>
  <c r="N8" i="33"/>
  <c r="N7" i="33"/>
  <c r="I303" i="34"/>
  <c r="O303" i="34" s="1"/>
  <c r="G303" i="34"/>
  <c r="E303" i="34"/>
  <c r="C303" i="34"/>
  <c r="B303" i="34"/>
  <c r="J302" i="34"/>
  <c r="H302" i="34"/>
  <c r="F302" i="34"/>
  <c r="D302" i="34"/>
  <c r="J301" i="34"/>
  <c r="H301" i="34"/>
  <c r="F301" i="34"/>
  <c r="D301" i="34"/>
  <c r="I297" i="34"/>
  <c r="O297" i="34" s="1"/>
  <c r="G297" i="34"/>
  <c r="E297" i="34"/>
  <c r="C297" i="34"/>
  <c r="B297" i="34"/>
  <c r="J296" i="34"/>
  <c r="H296" i="34"/>
  <c r="F296" i="34"/>
  <c r="D296" i="34"/>
  <c r="J295" i="34"/>
  <c r="H295" i="34"/>
  <c r="F295" i="34"/>
  <c r="D295" i="34"/>
  <c r="I291" i="34"/>
  <c r="O291" i="34" s="1"/>
  <c r="G291" i="34"/>
  <c r="E291" i="34"/>
  <c r="C291" i="34"/>
  <c r="B291" i="34"/>
  <c r="J290" i="34"/>
  <c r="H290" i="34"/>
  <c r="F290" i="34"/>
  <c r="D290" i="34"/>
  <c r="J289" i="34"/>
  <c r="H289" i="34"/>
  <c r="F289" i="34"/>
  <c r="D289" i="34"/>
  <c r="I285" i="34"/>
  <c r="O285" i="34" s="1"/>
  <c r="G285" i="34"/>
  <c r="E285" i="34"/>
  <c r="C285" i="34"/>
  <c r="B285" i="34"/>
  <c r="J284" i="34"/>
  <c r="H284" i="34"/>
  <c r="F284" i="34"/>
  <c r="D284" i="34"/>
  <c r="J283" i="34"/>
  <c r="H283" i="34"/>
  <c r="F283" i="34"/>
  <c r="D283" i="34"/>
  <c r="J282" i="34"/>
  <c r="H282" i="34"/>
  <c r="F282" i="34"/>
  <c r="D282" i="34"/>
  <c r="J281" i="34"/>
  <c r="H281" i="34"/>
  <c r="F281" i="34"/>
  <c r="D281" i="34"/>
  <c r="J280" i="34"/>
  <c r="H280" i="34"/>
  <c r="F280" i="34"/>
  <c r="D280" i="34"/>
  <c r="I276" i="34"/>
  <c r="O276" i="34" s="1"/>
  <c r="G276" i="34"/>
  <c r="E276" i="34"/>
  <c r="C276" i="34"/>
  <c r="B276" i="34"/>
  <c r="J275" i="34"/>
  <c r="H275" i="34"/>
  <c r="F275" i="34"/>
  <c r="D275" i="34"/>
  <c r="J274" i="34"/>
  <c r="H274" i="34"/>
  <c r="F274" i="34"/>
  <c r="D274" i="34"/>
  <c r="J273" i="34"/>
  <c r="H273" i="34"/>
  <c r="F273" i="34"/>
  <c r="D273" i="34"/>
  <c r="J272" i="34"/>
  <c r="H272" i="34"/>
  <c r="F272" i="34"/>
  <c r="D272" i="34"/>
  <c r="J271" i="34"/>
  <c r="H271" i="34"/>
  <c r="F271" i="34"/>
  <c r="D271" i="34"/>
  <c r="J270" i="34"/>
  <c r="H270" i="34"/>
  <c r="F270" i="34"/>
  <c r="D270" i="34"/>
  <c r="J269" i="34"/>
  <c r="H269" i="34"/>
  <c r="F269" i="34"/>
  <c r="D269" i="34"/>
  <c r="J268" i="34"/>
  <c r="H268" i="34"/>
  <c r="F268" i="34"/>
  <c r="D268" i="34"/>
  <c r="J267" i="34"/>
  <c r="H267" i="34"/>
  <c r="F267" i="34"/>
  <c r="D267" i="34"/>
  <c r="J266" i="34"/>
  <c r="H266" i="34"/>
  <c r="F266" i="34"/>
  <c r="D266" i="34"/>
  <c r="J265" i="34"/>
  <c r="H265" i="34"/>
  <c r="F265" i="34"/>
  <c r="D265" i="34"/>
  <c r="J264" i="34"/>
  <c r="H264" i="34"/>
  <c r="F264" i="34"/>
  <c r="D264" i="34"/>
  <c r="I260" i="34"/>
  <c r="O260" i="34" s="1"/>
  <c r="G260" i="34"/>
  <c r="E260" i="34"/>
  <c r="C260" i="34"/>
  <c r="B260" i="34"/>
  <c r="J259" i="34"/>
  <c r="H259" i="34"/>
  <c r="F259" i="34"/>
  <c r="D259" i="34"/>
  <c r="J258" i="34"/>
  <c r="H258" i="34"/>
  <c r="F258" i="34"/>
  <c r="D258" i="34"/>
  <c r="J257" i="34"/>
  <c r="H257" i="34"/>
  <c r="F257" i="34"/>
  <c r="D257" i="34"/>
  <c r="J256" i="34"/>
  <c r="H256" i="34"/>
  <c r="F256" i="34"/>
  <c r="D256" i="34"/>
  <c r="J255" i="34"/>
  <c r="H255" i="34"/>
  <c r="F255" i="34"/>
  <c r="D255" i="34"/>
  <c r="J254" i="34"/>
  <c r="H254" i="34"/>
  <c r="F254" i="34"/>
  <c r="D254" i="34"/>
  <c r="J253" i="34"/>
  <c r="H253" i="34"/>
  <c r="F253" i="34"/>
  <c r="D253" i="34"/>
  <c r="J252" i="34"/>
  <c r="H252" i="34"/>
  <c r="F252" i="34"/>
  <c r="D252" i="34"/>
  <c r="J251" i="34"/>
  <c r="H251" i="34"/>
  <c r="F251" i="34"/>
  <c r="D251" i="34"/>
  <c r="J250" i="34"/>
  <c r="H250" i="34"/>
  <c r="F250" i="34"/>
  <c r="D250" i="34"/>
  <c r="I246" i="34"/>
  <c r="O246" i="34" s="1"/>
  <c r="G246" i="34"/>
  <c r="E246" i="34"/>
  <c r="C246" i="34"/>
  <c r="B246" i="34"/>
  <c r="J245" i="34"/>
  <c r="H245" i="34"/>
  <c r="F245" i="34"/>
  <c r="D245" i="34"/>
  <c r="J244" i="34"/>
  <c r="H244" i="34"/>
  <c r="F244" i="34"/>
  <c r="D244" i="34"/>
  <c r="J243" i="34"/>
  <c r="H243" i="34"/>
  <c r="F243" i="34"/>
  <c r="D243" i="34"/>
  <c r="J242" i="34"/>
  <c r="H242" i="34"/>
  <c r="F242" i="34"/>
  <c r="D242" i="34"/>
  <c r="J241" i="34"/>
  <c r="H241" i="34"/>
  <c r="F241" i="34"/>
  <c r="D241" i="34"/>
  <c r="J240" i="34"/>
  <c r="H240" i="34"/>
  <c r="F240" i="34"/>
  <c r="D240" i="34"/>
  <c r="J239" i="34"/>
  <c r="H239" i="34"/>
  <c r="F239" i="34"/>
  <c r="D239" i="34"/>
  <c r="I235" i="34"/>
  <c r="O235" i="34" s="1"/>
  <c r="G235" i="34"/>
  <c r="E235" i="34"/>
  <c r="C235" i="34"/>
  <c r="B235" i="34"/>
  <c r="J234" i="34"/>
  <c r="H234" i="34"/>
  <c r="F234" i="34"/>
  <c r="D234" i="34"/>
  <c r="J233" i="34"/>
  <c r="H233" i="34"/>
  <c r="F233" i="34"/>
  <c r="D233" i="34"/>
  <c r="J232" i="34"/>
  <c r="H232" i="34"/>
  <c r="F232" i="34"/>
  <c r="D232" i="34"/>
  <c r="J231" i="34"/>
  <c r="H231" i="34"/>
  <c r="F231" i="34"/>
  <c r="D231" i="34"/>
  <c r="J230" i="34"/>
  <c r="H230" i="34"/>
  <c r="F230" i="34"/>
  <c r="D230" i="34"/>
  <c r="J229" i="34"/>
  <c r="H229" i="34"/>
  <c r="F229" i="34"/>
  <c r="D229" i="34"/>
  <c r="J228" i="34"/>
  <c r="H228" i="34"/>
  <c r="F228" i="34"/>
  <c r="D228" i="34"/>
  <c r="J227" i="34"/>
  <c r="H227" i="34"/>
  <c r="F227" i="34"/>
  <c r="D227" i="34"/>
  <c r="I223" i="34"/>
  <c r="O223" i="34" s="1"/>
  <c r="G223" i="34"/>
  <c r="E223" i="34"/>
  <c r="C223" i="34"/>
  <c r="B223" i="34"/>
  <c r="J222" i="34"/>
  <c r="H222" i="34"/>
  <c r="F222" i="34"/>
  <c r="D222" i="34"/>
  <c r="J221" i="34"/>
  <c r="H221" i="34"/>
  <c r="F221" i="34"/>
  <c r="D221" i="34"/>
  <c r="J220" i="34"/>
  <c r="H220" i="34"/>
  <c r="F220" i="34"/>
  <c r="D220" i="34"/>
  <c r="J219" i="34"/>
  <c r="H219" i="34"/>
  <c r="F219" i="34"/>
  <c r="D219" i="34"/>
  <c r="J218" i="34"/>
  <c r="H218" i="34"/>
  <c r="F218" i="34"/>
  <c r="D218" i="34"/>
  <c r="J217" i="34"/>
  <c r="H217" i="34"/>
  <c r="F217" i="34"/>
  <c r="D217" i="34"/>
  <c r="J216" i="34"/>
  <c r="H216" i="34"/>
  <c r="F216" i="34"/>
  <c r="D216" i="34"/>
  <c r="I212" i="34"/>
  <c r="O212" i="34" s="1"/>
  <c r="G212" i="34"/>
  <c r="E212" i="34"/>
  <c r="C212" i="34"/>
  <c r="B212" i="34"/>
  <c r="J211" i="34"/>
  <c r="H211" i="34"/>
  <c r="F211" i="34"/>
  <c r="D211" i="34"/>
  <c r="J210" i="34"/>
  <c r="H210" i="34"/>
  <c r="F210" i="34"/>
  <c r="D210" i="34"/>
  <c r="J209" i="34"/>
  <c r="H209" i="34"/>
  <c r="F209" i="34"/>
  <c r="D209" i="34"/>
  <c r="J208" i="34"/>
  <c r="H208" i="34"/>
  <c r="F208" i="34"/>
  <c r="D208" i="34"/>
  <c r="J207" i="34"/>
  <c r="H207" i="34"/>
  <c r="F207" i="34"/>
  <c r="D207" i="34"/>
  <c r="I203" i="34"/>
  <c r="O203" i="34" s="1"/>
  <c r="G203" i="34"/>
  <c r="E203" i="34"/>
  <c r="C203" i="34"/>
  <c r="B203" i="34"/>
  <c r="J202" i="34"/>
  <c r="H202" i="34"/>
  <c r="F202" i="34"/>
  <c r="D202" i="34"/>
  <c r="J201" i="34"/>
  <c r="H201" i="34"/>
  <c r="F201" i="34"/>
  <c r="D201" i="34"/>
  <c r="J200" i="34"/>
  <c r="H200" i="34"/>
  <c r="F200" i="34"/>
  <c r="D200" i="34"/>
  <c r="J199" i="34"/>
  <c r="H199" i="34"/>
  <c r="F199" i="34"/>
  <c r="D199" i="34"/>
  <c r="J198" i="34"/>
  <c r="H198" i="34"/>
  <c r="F198" i="34"/>
  <c r="D198" i="34"/>
  <c r="J197" i="34"/>
  <c r="H197" i="34"/>
  <c r="F197" i="34"/>
  <c r="D197" i="34"/>
  <c r="J196" i="34"/>
  <c r="H196" i="34"/>
  <c r="F196" i="34"/>
  <c r="D196" i="34"/>
  <c r="J195" i="34"/>
  <c r="H195" i="34"/>
  <c r="F195" i="34"/>
  <c r="D195" i="34"/>
  <c r="J194" i="34"/>
  <c r="H194" i="34"/>
  <c r="F194" i="34"/>
  <c r="D194" i="34"/>
  <c r="J193" i="34"/>
  <c r="H193" i="34"/>
  <c r="F193" i="34"/>
  <c r="D193" i="34"/>
  <c r="I189" i="34"/>
  <c r="O189" i="34" s="1"/>
  <c r="G189" i="34"/>
  <c r="E189" i="34"/>
  <c r="C189" i="34"/>
  <c r="B189" i="34"/>
  <c r="J188" i="34"/>
  <c r="H188" i="34"/>
  <c r="F188" i="34"/>
  <c r="D188" i="34"/>
  <c r="J187" i="34"/>
  <c r="H187" i="34"/>
  <c r="F187" i="34"/>
  <c r="D187" i="34"/>
  <c r="J186" i="34"/>
  <c r="H186" i="34"/>
  <c r="F186" i="34"/>
  <c r="D186" i="34"/>
  <c r="J185" i="34"/>
  <c r="H185" i="34"/>
  <c r="F185" i="34"/>
  <c r="D185" i="34"/>
  <c r="J184" i="34"/>
  <c r="H184" i="34"/>
  <c r="F184" i="34"/>
  <c r="D184" i="34"/>
  <c r="J183" i="34"/>
  <c r="H183" i="34"/>
  <c r="F183" i="34"/>
  <c r="D183" i="34"/>
  <c r="J182" i="34"/>
  <c r="H182" i="34"/>
  <c r="F182" i="34"/>
  <c r="D182" i="34"/>
  <c r="J181" i="34"/>
  <c r="H181" i="34"/>
  <c r="F181" i="34"/>
  <c r="D181" i="34"/>
  <c r="J180" i="34"/>
  <c r="H180" i="34"/>
  <c r="F180" i="34"/>
  <c r="D180" i="34"/>
  <c r="J179" i="34"/>
  <c r="H179" i="34"/>
  <c r="F179" i="34"/>
  <c r="D179" i="34"/>
  <c r="J178" i="34"/>
  <c r="H178" i="34"/>
  <c r="F178" i="34"/>
  <c r="D178" i="34"/>
  <c r="J177" i="34"/>
  <c r="H177" i="34"/>
  <c r="F177" i="34"/>
  <c r="D177" i="34"/>
  <c r="J176" i="34"/>
  <c r="H176" i="34"/>
  <c r="F176" i="34"/>
  <c r="D176" i="34"/>
  <c r="I172" i="34"/>
  <c r="O172" i="34" s="1"/>
  <c r="G172" i="34"/>
  <c r="E172" i="34"/>
  <c r="C172" i="34"/>
  <c r="B172" i="34"/>
  <c r="J171" i="34"/>
  <c r="H171" i="34"/>
  <c r="F171" i="34"/>
  <c r="D171" i="34"/>
  <c r="J170" i="34"/>
  <c r="H170" i="34"/>
  <c r="F170" i="34"/>
  <c r="D170" i="34"/>
  <c r="J169" i="34"/>
  <c r="H169" i="34"/>
  <c r="F169" i="34"/>
  <c r="D169" i="34"/>
  <c r="J168" i="34"/>
  <c r="H168" i="34"/>
  <c r="F168" i="34"/>
  <c r="D168" i="34"/>
  <c r="J167" i="34"/>
  <c r="H167" i="34"/>
  <c r="F167" i="34"/>
  <c r="D167" i="34"/>
  <c r="J166" i="34"/>
  <c r="H166" i="34"/>
  <c r="F166" i="34"/>
  <c r="D166" i="34"/>
  <c r="J165" i="34"/>
  <c r="H165" i="34"/>
  <c r="F165" i="34"/>
  <c r="D165" i="34"/>
  <c r="I161" i="34"/>
  <c r="O161" i="34" s="1"/>
  <c r="G161" i="34"/>
  <c r="E161" i="34"/>
  <c r="C161" i="34"/>
  <c r="B161" i="34"/>
  <c r="J160" i="34"/>
  <c r="H160" i="34"/>
  <c r="F160" i="34"/>
  <c r="D160" i="34"/>
  <c r="J159" i="34"/>
  <c r="H159" i="34"/>
  <c r="F159" i="34"/>
  <c r="D159" i="34"/>
  <c r="J158" i="34"/>
  <c r="H158" i="34"/>
  <c r="F158" i="34"/>
  <c r="D158" i="34"/>
  <c r="J157" i="34"/>
  <c r="H157" i="34"/>
  <c r="F157" i="34"/>
  <c r="D157" i="34"/>
  <c r="J156" i="34"/>
  <c r="H156" i="34"/>
  <c r="F156" i="34"/>
  <c r="D156" i="34"/>
  <c r="J155" i="34"/>
  <c r="H155" i="34"/>
  <c r="F155" i="34"/>
  <c r="D155" i="34"/>
  <c r="J154" i="34"/>
  <c r="H154" i="34"/>
  <c r="F154" i="34"/>
  <c r="D154" i="34"/>
  <c r="J153" i="34"/>
  <c r="H153" i="34"/>
  <c r="F153" i="34"/>
  <c r="D153" i="34"/>
  <c r="I149" i="34"/>
  <c r="O149" i="34" s="1"/>
  <c r="G149" i="34"/>
  <c r="E149" i="34"/>
  <c r="C149" i="34"/>
  <c r="B149" i="34"/>
  <c r="J148" i="34"/>
  <c r="H148" i="34"/>
  <c r="F148" i="34"/>
  <c r="D148" i="34"/>
  <c r="J147" i="34"/>
  <c r="H147" i="34"/>
  <c r="F147" i="34"/>
  <c r="D147" i="34"/>
  <c r="J146" i="34"/>
  <c r="H146" i="34"/>
  <c r="F146" i="34"/>
  <c r="D146" i="34"/>
  <c r="J145" i="34"/>
  <c r="H145" i="34"/>
  <c r="F145" i="34"/>
  <c r="D145" i="34"/>
  <c r="J144" i="34"/>
  <c r="H144" i="34"/>
  <c r="F144" i="34"/>
  <c r="D144" i="34"/>
  <c r="J143" i="34"/>
  <c r="H143" i="34"/>
  <c r="F143" i="34"/>
  <c r="D143" i="34"/>
  <c r="J142" i="34"/>
  <c r="H142" i="34"/>
  <c r="F142" i="34"/>
  <c r="D142" i="34"/>
  <c r="J141" i="34"/>
  <c r="H141" i="34"/>
  <c r="F141" i="34"/>
  <c r="D141" i="34"/>
  <c r="I137" i="34"/>
  <c r="O137" i="34" s="1"/>
  <c r="G137" i="34"/>
  <c r="E137" i="34"/>
  <c r="C137" i="34"/>
  <c r="B137" i="34"/>
  <c r="J136" i="34"/>
  <c r="H136" i="34"/>
  <c r="F136" i="34"/>
  <c r="D136" i="34"/>
  <c r="J135" i="34"/>
  <c r="H135" i="34"/>
  <c r="F135" i="34"/>
  <c r="D135" i="34"/>
  <c r="J134" i="34"/>
  <c r="H134" i="34"/>
  <c r="F134" i="34"/>
  <c r="D134" i="34"/>
  <c r="J133" i="34"/>
  <c r="H133" i="34"/>
  <c r="F133" i="34"/>
  <c r="D133" i="34"/>
  <c r="J132" i="34"/>
  <c r="H132" i="34"/>
  <c r="F132" i="34"/>
  <c r="D132" i="34"/>
  <c r="I128" i="34"/>
  <c r="O128" i="34" s="1"/>
  <c r="G128" i="34"/>
  <c r="E128" i="34"/>
  <c r="C128" i="34"/>
  <c r="B128" i="34"/>
  <c r="J127" i="34"/>
  <c r="H127" i="34"/>
  <c r="F127" i="34"/>
  <c r="D127" i="34"/>
  <c r="J126" i="34"/>
  <c r="H126" i="34"/>
  <c r="F126" i="34"/>
  <c r="D126" i="34"/>
  <c r="J125" i="34"/>
  <c r="H125" i="34"/>
  <c r="F125" i="34"/>
  <c r="D125" i="34"/>
  <c r="J124" i="34"/>
  <c r="H124" i="34"/>
  <c r="F124" i="34"/>
  <c r="D124" i="34"/>
  <c r="J123" i="34"/>
  <c r="H123" i="34"/>
  <c r="F123" i="34"/>
  <c r="D123" i="34"/>
  <c r="J122" i="34"/>
  <c r="H122" i="34"/>
  <c r="F122" i="34"/>
  <c r="D122" i="34"/>
  <c r="J121" i="34"/>
  <c r="H121" i="34"/>
  <c r="F121" i="34"/>
  <c r="D121" i="34"/>
  <c r="J120" i="34"/>
  <c r="H120" i="34"/>
  <c r="F120" i="34"/>
  <c r="D120" i="34"/>
  <c r="J119" i="34"/>
  <c r="H119" i="34"/>
  <c r="F119" i="34"/>
  <c r="D119" i="34"/>
  <c r="J118" i="34"/>
  <c r="H118" i="34"/>
  <c r="F118" i="34"/>
  <c r="D118" i="34"/>
  <c r="I114" i="34"/>
  <c r="O114" i="34" s="1"/>
  <c r="G114" i="34"/>
  <c r="E114" i="34"/>
  <c r="C114" i="34"/>
  <c r="B114" i="34"/>
  <c r="J113" i="34"/>
  <c r="H113" i="34"/>
  <c r="F113" i="34"/>
  <c r="D113" i="34"/>
  <c r="J112" i="34"/>
  <c r="H112" i="34"/>
  <c r="F112" i="34"/>
  <c r="D112" i="34"/>
  <c r="J111" i="34"/>
  <c r="H111" i="34"/>
  <c r="F111" i="34"/>
  <c r="D111" i="34"/>
  <c r="J110" i="34"/>
  <c r="H110" i="34"/>
  <c r="F110" i="34"/>
  <c r="D110" i="34"/>
  <c r="J109" i="34"/>
  <c r="H109" i="34"/>
  <c r="F109" i="34"/>
  <c r="D109" i="34"/>
  <c r="J108" i="34"/>
  <c r="H108" i="34"/>
  <c r="F108" i="34"/>
  <c r="D108" i="34"/>
  <c r="J107" i="34"/>
  <c r="H107" i="34"/>
  <c r="F107" i="34"/>
  <c r="D107" i="34"/>
  <c r="J106" i="34"/>
  <c r="H106" i="34"/>
  <c r="F106" i="34"/>
  <c r="D106" i="34"/>
  <c r="J105" i="34"/>
  <c r="H105" i="34"/>
  <c r="F105" i="34"/>
  <c r="D105" i="34"/>
  <c r="J104" i="34"/>
  <c r="H104" i="34"/>
  <c r="F104" i="34"/>
  <c r="D104" i="34"/>
  <c r="J103" i="34"/>
  <c r="H103" i="34"/>
  <c r="F103" i="34"/>
  <c r="D103" i="34"/>
  <c r="I99" i="34"/>
  <c r="O99" i="34" s="1"/>
  <c r="G99" i="34"/>
  <c r="E99" i="34"/>
  <c r="C99" i="34"/>
  <c r="B99" i="34"/>
  <c r="J98" i="34"/>
  <c r="H98" i="34"/>
  <c r="F98" i="34"/>
  <c r="D98" i="34"/>
  <c r="J97" i="34"/>
  <c r="H97" i="34"/>
  <c r="F97" i="34"/>
  <c r="D97" i="34"/>
  <c r="J96" i="34"/>
  <c r="H96" i="34"/>
  <c r="F96" i="34"/>
  <c r="D96" i="34"/>
  <c r="J95" i="34"/>
  <c r="H95" i="34"/>
  <c r="F95" i="34"/>
  <c r="D95" i="34"/>
  <c r="J94" i="34"/>
  <c r="H94" i="34"/>
  <c r="F94" i="34"/>
  <c r="D94" i="34"/>
  <c r="J93" i="34"/>
  <c r="H93" i="34"/>
  <c r="F93" i="34"/>
  <c r="D93" i="34"/>
  <c r="J92" i="34"/>
  <c r="H92" i="34"/>
  <c r="F92" i="34"/>
  <c r="D92" i="34"/>
  <c r="J91" i="34"/>
  <c r="H91" i="34"/>
  <c r="F91" i="34"/>
  <c r="D91" i="34"/>
  <c r="J90" i="34"/>
  <c r="H90" i="34"/>
  <c r="F90" i="34"/>
  <c r="D90" i="34"/>
  <c r="J89" i="34"/>
  <c r="H89" i="34"/>
  <c r="F89" i="34"/>
  <c r="D89" i="34"/>
  <c r="J88" i="34"/>
  <c r="H88" i="34"/>
  <c r="F88" i="34"/>
  <c r="D88" i="34"/>
  <c r="I84" i="34"/>
  <c r="O84" i="34" s="1"/>
  <c r="G84" i="34"/>
  <c r="E84" i="34"/>
  <c r="C84" i="34"/>
  <c r="B84" i="34"/>
  <c r="J83" i="34"/>
  <c r="H83" i="34"/>
  <c r="F83" i="34"/>
  <c r="D83" i="34"/>
  <c r="J82" i="34"/>
  <c r="H82" i="34"/>
  <c r="F82" i="34"/>
  <c r="D82" i="34"/>
  <c r="J81" i="34"/>
  <c r="H81" i="34"/>
  <c r="F81" i="34"/>
  <c r="D81" i="34"/>
  <c r="J80" i="34"/>
  <c r="H80" i="34"/>
  <c r="F80" i="34"/>
  <c r="D80" i="34"/>
  <c r="J79" i="34"/>
  <c r="H79" i="34"/>
  <c r="F79" i="34"/>
  <c r="D79" i="34"/>
  <c r="J78" i="34"/>
  <c r="H78" i="34"/>
  <c r="F78" i="34"/>
  <c r="D78" i="34"/>
  <c r="J77" i="34"/>
  <c r="H77" i="34"/>
  <c r="F77" i="34"/>
  <c r="D77" i="34"/>
  <c r="J76" i="34"/>
  <c r="H76" i="34"/>
  <c r="F76" i="34"/>
  <c r="D76" i="34"/>
  <c r="I72" i="34"/>
  <c r="O72" i="34" s="1"/>
  <c r="G72" i="34"/>
  <c r="E72" i="34"/>
  <c r="C72" i="34"/>
  <c r="B72" i="34"/>
  <c r="J71" i="34"/>
  <c r="H71" i="34"/>
  <c r="F71" i="34"/>
  <c r="D71" i="34"/>
  <c r="J68" i="34"/>
  <c r="H68" i="34"/>
  <c r="F68" i="34"/>
  <c r="D68" i="34"/>
  <c r="J67" i="34"/>
  <c r="H67" i="34"/>
  <c r="F67" i="34"/>
  <c r="D67" i="34"/>
  <c r="J66" i="34"/>
  <c r="H66" i="34"/>
  <c r="F66" i="34"/>
  <c r="D66" i="34"/>
  <c r="J65" i="34"/>
  <c r="H65" i="34"/>
  <c r="F65" i="34"/>
  <c r="D65" i="34"/>
  <c r="J64" i="34"/>
  <c r="H64" i="34"/>
  <c r="F64" i="34"/>
  <c r="D64" i="34"/>
  <c r="J63" i="34"/>
  <c r="H63" i="34"/>
  <c r="F63" i="34"/>
  <c r="D63" i="34"/>
  <c r="I59" i="34"/>
  <c r="O59" i="34" s="1"/>
  <c r="G59" i="34"/>
  <c r="E59" i="34"/>
  <c r="C59" i="34"/>
  <c r="B59" i="34"/>
  <c r="J58" i="34"/>
  <c r="H58" i="34"/>
  <c r="F58" i="34"/>
  <c r="D58" i="34"/>
  <c r="J57" i="34"/>
  <c r="H57" i="34"/>
  <c r="F57" i="34"/>
  <c r="D57" i="34"/>
  <c r="J55" i="34"/>
  <c r="H55" i="34"/>
  <c r="F55" i="34"/>
  <c r="D55" i="34"/>
  <c r="J54" i="34"/>
  <c r="H54" i="34"/>
  <c r="F54" i="34"/>
  <c r="D54" i="34"/>
  <c r="J53" i="34"/>
  <c r="H53" i="34"/>
  <c r="F53" i="34"/>
  <c r="D53" i="34"/>
  <c r="J52" i="34"/>
  <c r="H52" i="34"/>
  <c r="F52" i="34"/>
  <c r="D52" i="34"/>
  <c r="J51" i="34"/>
  <c r="H51" i="34"/>
  <c r="F51" i="34"/>
  <c r="D51" i="34"/>
  <c r="J50" i="34"/>
  <c r="H50" i="34"/>
  <c r="F50" i="34"/>
  <c r="D50" i="34"/>
  <c r="J49" i="34"/>
  <c r="H49" i="34"/>
  <c r="F49" i="34"/>
  <c r="D49" i="34"/>
  <c r="I34" i="34"/>
  <c r="O34" i="34" s="1"/>
  <c r="G34" i="34"/>
  <c r="E34" i="34"/>
  <c r="C34" i="34"/>
  <c r="B34" i="34"/>
  <c r="J33" i="34"/>
  <c r="H33" i="34"/>
  <c r="F33" i="34"/>
  <c r="D33" i="34"/>
  <c r="J32" i="34"/>
  <c r="H32" i="34"/>
  <c r="F32" i="34"/>
  <c r="D32" i="34"/>
  <c r="J31" i="34"/>
  <c r="H31" i="34"/>
  <c r="F31" i="34"/>
  <c r="D31" i="34"/>
  <c r="J30" i="34"/>
  <c r="H30" i="34"/>
  <c r="F30" i="34"/>
  <c r="D30" i="34"/>
  <c r="J29" i="34"/>
  <c r="H29" i="34"/>
  <c r="F29" i="34"/>
  <c r="D29" i="34"/>
  <c r="J28" i="34"/>
  <c r="H28" i="34"/>
  <c r="F28" i="34"/>
  <c r="D28" i="34"/>
  <c r="J27" i="34"/>
  <c r="H27" i="34"/>
  <c r="F27" i="34"/>
  <c r="D27" i="34"/>
  <c r="J26" i="34"/>
  <c r="H26" i="34"/>
  <c r="F26" i="34"/>
  <c r="D26" i="34"/>
  <c r="J25" i="34"/>
  <c r="H25" i="34"/>
  <c r="F25" i="34"/>
  <c r="D25" i="34"/>
  <c r="J24" i="34"/>
  <c r="H24" i="34"/>
  <c r="F24" i="34"/>
  <c r="D24" i="34"/>
  <c r="J23" i="34"/>
  <c r="H23" i="34"/>
  <c r="F23" i="34"/>
  <c r="D23" i="34"/>
  <c r="J22" i="34"/>
  <c r="H22" i="34"/>
  <c r="F22" i="34"/>
  <c r="D22" i="34"/>
  <c r="I18" i="34"/>
  <c r="O18" i="34" s="1"/>
  <c r="G18" i="34"/>
  <c r="E18" i="34"/>
  <c r="C18" i="34"/>
  <c r="B18" i="34"/>
  <c r="J17" i="34"/>
  <c r="H17" i="34"/>
  <c r="F17" i="34"/>
  <c r="D17" i="34"/>
  <c r="J16" i="34"/>
  <c r="H16" i="34"/>
  <c r="F16" i="34"/>
  <c r="D16" i="34"/>
  <c r="J15" i="34"/>
  <c r="H15" i="34"/>
  <c r="F15" i="34"/>
  <c r="D15" i="34"/>
  <c r="J14" i="34"/>
  <c r="H14" i="34"/>
  <c r="F14" i="34"/>
  <c r="D14" i="34"/>
  <c r="J13" i="34"/>
  <c r="H13" i="34"/>
  <c r="F13" i="34"/>
  <c r="D13" i="34"/>
  <c r="J12" i="34"/>
  <c r="H12" i="34"/>
  <c r="F12" i="34"/>
  <c r="D12" i="34"/>
  <c r="J11" i="34"/>
  <c r="H11" i="34"/>
  <c r="F11" i="34"/>
  <c r="D11" i="34"/>
  <c r="J10" i="34"/>
  <c r="H10" i="34"/>
  <c r="F10" i="34"/>
  <c r="D10" i="34"/>
  <c r="J9" i="34"/>
  <c r="H9" i="34"/>
  <c r="F9" i="34"/>
  <c r="D9" i="34"/>
  <c r="J8" i="34"/>
  <c r="H8" i="34"/>
  <c r="F8" i="34"/>
  <c r="D8" i="34"/>
  <c r="J7" i="34"/>
  <c r="H7" i="34"/>
  <c r="F7" i="34"/>
  <c r="D7" i="34"/>
  <c r="J6" i="34"/>
  <c r="H6" i="34"/>
  <c r="F6" i="34"/>
  <c r="D6" i="34"/>
  <c r="K205" i="33"/>
  <c r="G205" i="33"/>
  <c r="E205" i="33"/>
  <c r="C205" i="33"/>
  <c r="B205" i="33"/>
  <c r="AH205" i="33" s="1"/>
  <c r="L204" i="33"/>
  <c r="H204" i="33"/>
  <c r="F204" i="33"/>
  <c r="D204" i="33"/>
  <c r="K200" i="33"/>
  <c r="Q200" i="33" s="1"/>
  <c r="G200" i="33"/>
  <c r="E200" i="33"/>
  <c r="C200" i="33"/>
  <c r="K192" i="33"/>
  <c r="Q192" i="33" s="1"/>
  <c r="G192" i="33"/>
  <c r="E192" i="33"/>
  <c r="C192" i="33"/>
  <c r="B192" i="33"/>
  <c r="AH192" i="33" s="1"/>
  <c r="L191" i="33"/>
  <c r="H191" i="33"/>
  <c r="F191" i="33"/>
  <c r="D191" i="33"/>
  <c r="L189" i="33"/>
  <c r="H189" i="33"/>
  <c r="F189" i="33"/>
  <c r="D189" i="33"/>
  <c r="L188" i="33"/>
  <c r="H188" i="33"/>
  <c r="F188" i="33"/>
  <c r="D188" i="33"/>
  <c r="L187" i="33"/>
  <c r="H187" i="33"/>
  <c r="F187" i="33"/>
  <c r="D187" i="33"/>
  <c r="L186" i="33"/>
  <c r="H186" i="33"/>
  <c r="F186" i="33"/>
  <c r="D186" i="33"/>
  <c r="K182" i="33"/>
  <c r="J274" i="33" s="1"/>
  <c r="G182" i="33"/>
  <c r="L181" i="33"/>
  <c r="H181" i="33"/>
  <c r="F181" i="33"/>
  <c r="D181" i="33"/>
  <c r="L180" i="33"/>
  <c r="H180" i="33"/>
  <c r="F180" i="33"/>
  <c r="D180" i="33"/>
  <c r="L179" i="33"/>
  <c r="H179" i="33"/>
  <c r="F179" i="33"/>
  <c r="D179" i="33"/>
  <c r="L178" i="33"/>
  <c r="H178" i="33"/>
  <c r="F178" i="33"/>
  <c r="D178" i="33"/>
  <c r="L177" i="33"/>
  <c r="H177" i="33"/>
  <c r="F177" i="33"/>
  <c r="D177" i="33"/>
  <c r="L176" i="33"/>
  <c r="H176" i="33"/>
  <c r="F176" i="33"/>
  <c r="D176" i="33"/>
  <c r="L175" i="33"/>
  <c r="H175" i="33"/>
  <c r="F175" i="33"/>
  <c r="D175" i="33"/>
  <c r="K171" i="33"/>
  <c r="G171" i="33"/>
  <c r="E171" i="33"/>
  <c r="C171" i="33"/>
  <c r="B171" i="33"/>
  <c r="AH171" i="33" s="1"/>
  <c r="L170" i="33"/>
  <c r="H170" i="33"/>
  <c r="F170" i="33"/>
  <c r="D170" i="33"/>
  <c r="K166" i="33"/>
  <c r="G166" i="33"/>
  <c r="E166" i="33"/>
  <c r="B166" i="33"/>
  <c r="AH166" i="33" s="1"/>
  <c r="L165" i="33"/>
  <c r="H165" i="33"/>
  <c r="F165" i="33"/>
  <c r="D165" i="33"/>
  <c r="L164" i="33"/>
  <c r="H164" i="33"/>
  <c r="F164" i="33"/>
  <c r="D164" i="33"/>
  <c r="K160" i="33"/>
  <c r="Q160" i="33" s="1"/>
  <c r="G160" i="33"/>
  <c r="E160" i="33"/>
  <c r="C160" i="33"/>
  <c r="B160" i="33"/>
  <c r="AH160" i="33" s="1"/>
  <c r="L159" i="33"/>
  <c r="H159" i="33"/>
  <c r="F159" i="33"/>
  <c r="D159" i="33"/>
  <c r="L158" i="33"/>
  <c r="H158" i="33"/>
  <c r="F158" i="33"/>
  <c r="D158" i="33"/>
  <c r="L157" i="33"/>
  <c r="H157" i="33"/>
  <c r="F157" i="33"/>
  <c r="D157" i="33"/>
  <c r="L156" i="33"/>
  <c r="H156" i="33"/>
  <c r="F156" i="33"/>
  <c r="D156" i="33"/>
  <c r="L155" i="33"/>
  <c r="H155" i="33"/>
  <c r="F155" i="33"/>
  <c r="D155" i="33"/>
  <c r="L154" i="33"/>
  <c r="H154" i="33"/>
  <c r="F154" i="33"/>
  <c r="D154" i="33"/>
  <c r="L153" i="33"/>
  <c r="H153" i="33"/>
  <c r="F153" i="33"/>
  <c r="D153" i="33"/>
  <c r="K149" i="33"/>
  <c r="Q149" i="33" s="1"/>
  <c r="G149" i="33"/>
  <c r="E149" i="33"/>
  <c r="C149" i="33"/>
  <c r="B149" i="33"/>
  <c r="AH149" i="33" s="1"/>
  <c r="L148" i="33"/>
  <c r="H148" i="33"/>
  <c r="F148" i="33"/>
  <c r="D148" i="33"/>
  <c r="L147" i="33"/>
  <c r="H147" i="33"/>
  <c r="F147" i="33"/>
  <c r="D147" i="33"/>
  <c r="L146" i="33"/>
  <c r="H146" i="33"/>
  <c r="F146" i="33"/>
  <c r="D146" i="33"/>
  <c r="L145" i="33"/>
  <c r="H145" i="33"/>
  <c r="F145" i="33"/>
  <c r="D145" i="33"/>
  <c r="L144" i="33"/>
  <c r="H144" i="33"/>
  <c r="F144" i="33"/>
  <c r="D144" i="33"/>
  <c r="K140" i="33"/>
  <c r="Q140" i="33" s="1"/>
  <c r="G140" i="33"/>
  <c r="E140" i="33"/>
  <c r="C140" i="33"/>
  <c r="B140" i="33"/>
  <c r="AH140" i="33" s="1"/>
  <c r="L139" i="33"/>
  <c r="H139" i="33"/>
  <c r="F139" i="33"/>
  <c r="D139" i="33"/>
  <c r="L138" i="33"/>
  <c r="H138" i="33"/>
  <c r="F138" i="33"/>
  <c r="D138" i="33"/>
  <c r="L137" i="33"/>
  <c r="H137" i="33"/>
  <c r="F137" i="33"/>
  <c r="D137" i="33"/>
  <c r="L136" i="33"/>
  <c r="H136" i="33"/>
  <c r="F136" i="33"/>
  <c r="D136" i="33"/>
  <c r="L135" i="33"/>
  <c r="H135" i="33"/>
  <c r="F135" i="33"/>
  <c r="D135" i="33"/>
  <c r="K131" i="33"/>
  <c r="Q131" i="33" s="1"/>
  <c r="G131" i="33"/>
  <c r="E131" i="33"/>
  <c r="C131" i="33"/>
  <c r="B131" i="33"/>
  <c r="AH131" i="33" s="1"/>
  <c r="L130" i="33"/>
  <c r="H130" i="33"/>
  <c r="F130" i="33"/>
  <c r="D130" i="33"/>
  <c r="L129" i="33"/>
  <c r="H129" i="33"/>
  <c r="F129" i="33"/>
  <c r="D129" i="33"/>
  <c r="L128" i="33"/>
  <c r="H128" i="33"/>
  <c r="F128" i="33"/>
  <c r="D128" i="33"/>
  <c r="L127" i="33"/>
  <c r="H127" i="33"/>
  <c r="F127" i="33"/>
  <c r="D127" i="33"/>
  <c r="L126" i="33"/>
  <c r="H126" i="33"/>
  <c r="F126" i="33"/>
  <c r="D126" i="33"/>
  <c r="L125" i="33"/>
  <c r="H125" i="33"/>
  <c r="F125" i="33"/>
  <c r="D125" i="33"/>
  <c r="K121" i="33"/>
  <c r="G121" i="33"/>
  <c r="H121" i="33" s="1"/>
  <c r="E121" i="33"/>
  <c r="F121" i="33" s="1"/>
  <c r="C121" i="33"/>
  <c r="B121" i="33"/>
  <c r="L120" i="33"/>
  <c r="H120" i="33"/>
  <c r="F120" i="33"/>
  <c r="L119" i="33"/>
  <c r="H119" i="33"/>
  <c r="F119" i="33"/>
  <c r="L118" i="33"/>
  <c r="H118" i="33"/>
  <c r="F118" i="33"/>
  <c r="L117" i="33"/>
  <c r="H117" i="33"/>
  <c r="F117" i="33"/>
  <c r="D117" i="33"/>
  <c r="K113" i="33"/>
  <c r="Q113" i="33" s="1"/>
  <c r="G113" i="33"/>
  <c r="E113" i="33"/>
  <c r="C113" i="33"/>
  <c r="B113" i="33"/>
  <c r="AH113" i="33" s="1"/>
  <c r="L112" i="33"/>
  <c r="H112" i="33"/>
  <c r="F112" i="33"/>
  <c r="D112" i="33"/>
  <c r="L110" i="33"/>
  <c r="H110" i="33"/>
  <c r="F110" i="33"/>
  <c r="D110" i="33"/>
  <c r="L109" i="33"/>
  <c r="H109" i="33"/>
  <c r="F109" i="33"/>
  <c r="D109" i="33"/>
  <c r="L108" i="33"/>
  <c r="H108" i="33"/>
  <c r="F108" i="33"/>
  <c r="D108" i="33"/>
  <c r="L107" i="33"/>
  <c r="H107" i="33"/>
  <c r="F107" i="33"/>
  <c r="D107" i="33"/>
  <c r="L94" i="33"/>
  <c r="H94" i="33"/>
  <c r="F94" i="33"/>
  <c r="D94" i="33"/>
  <c r="L93" i="33"/>
  <c r="H93" i="33"/>
  <c r="F93" i="33"/>
  <c r="D93" i="33"/>
  <c r="L92" i="33"/>
  <c r="H92" i="33"/>
  <c r="F92" i="33"/>
  <c r="D92" i="33"/>
  <c r="L91" i="33"/>
  <c r="H91" i="33"/>
  <c r="F91" i="33"/>
  <c r="D91" i="33"/>
  <c r="L90" i="33"/>
  <c r="H90" i="33"/>
  <c r="F90" i="33"/>
  <c r="D90" i="33"/>
  <c r="L89" i="33"/>
  <c r="H89" i="33"/>
  <c r="D89" i="33"/>
  <c r="K85" i="33"/>
  <c r="Q85" i="33" s="1"/>
  <c r="G85" i="33"/>
  <c r="E85" i="33"/>
  <c r="C85" i="33"/>
  <c r="B85" i="33"/>
  <c r="AH85" i="33" s="1"/>
  <c r="L84" i="33"/>
  <c r="H84" i="33"/>
  <c r="F84" i="33"/>
  <c r="D84" i="33"/>
  <c r="L83" i="33"/>
  <c r="H83" i="33"/>
  <c r="F83" i="33"/>
  <c r="D83" i="33"/>
  <c r="L81" i="33"/>
  <c r="H81" i="33"/>
  <c r="F81" i="33"/>
  <c r="D81" i="33"/>
  <c r="L79" i="33"/>
  <c r="H79" i="33"/>
  <c r="F79" i="33"/>
  <c r="D79" i="33"/>
  <c r="L78" i="33"/>
  <c r="H78" i="33"/>
  <c r="F78" i="33"/>
  <c r="D78" i="33"/>
  <c r="L77" i="33"/>
  <c r="H77" i="33"/>
  <c r="F77" i="33"/>
  <c r="D77" i="33"/>
  <c r="K73" i="33"/>
  <c r="Q73" i="33" s="1"/>
  <c r="G73" i="33"/>
  <c r="E73" i="33"/>
  <c r="C73" i="33"/>
  <c r="L71" i="33"/>
  <c r="H71" i="33"/>
  <c r="F71" i="33"/>
  <c r="D71" i="33"/>
  <c r="L70" i="33"/>
  <c r="H70" i="33"/>
  <c r="F70" i="33"/>
  <c r="D70" i="33"/>
  <c r="L69" i="33"/>
  <c r="H69" i="33"/>
  <c r="F69" i="33"/>
  <c r="D69" i="33"/>
  <c r="L68" i="33"/>
  <c r="H68" i="33"/>
  <c r="F68" i="33"/>
  <c r="D68" i="33"/>
  <c r="L67" i="33"/>
  <c r="H67" i="33"/>
  <c r="F67" i="33"/>
  <c r="D67" i="33"/>
  <c r="L66" i="33"/>
  <c r="H66" i="33"/>
  <c r="F66" i="33"/>
  <c r="D66" i="33"/>
  <c r="L64" i="33"/>
  <c r="H64" i="33"/>
  <c r="F64" i="33"/>
  <c r="D64" i="33"/>
  <c r="K60" i="33"/>
  <c r="Q60" i="33" s="1"/>
  <c r="G60" i="33"/>
  <c r="E60" i="33"/>
  <c r="C60" i="33"/>
  <c r="L59" i="33"/>
  <c r="H59" i="33"/>
  <c r="F59" i="33"/>
  <c r="D59" i="33"/>
  <c r="L58" i="33"/>
  <c r="H58" i="33"/>
  <c r="F58" i="33"/>
  <c r="D58" i="33"/>
  <c r="L56" i="33"/>
  <c r="H56" i="33"/>
  <c r="F56" i="33"/>
  <c r="D56" i="33"/>
  <c r="L54" i="33"/>
  <c r="H54" i="33"/>
  <c r="F54" i="33"/>
  <c r="D54" i="33"/>
  <c r="L47" i="33"/>
  <c r="H47" i="33"/>
  <c r="F47" i="33"/>
  <c r="D47" i="33"/>
  <c r="L46" i="33"/>
  <c r="H46" i="33"/>
  <c r="F46" i="33"/>
  <c r="D46" i="33"/>
  <c r="L44" i="33"/>
  <c r="H44" i="33"/>
  <c r="F44" i="33"/>
  <c r="D44" i="33"/>
  <c r="L42" i="33"/>
  <c r="H42" i="33"/>
  <c r="F42" i="33"/>
  <c r="D42" i="33"/>
  <c r="L41" i="33"/>
  <c r="H41" i="33"/>
  <c r="F41" i="33"/>
  <c r="D41" i="33"/>
  <c r="L40" i="33"/>
  <c r="H40" i="33"/>
  <c r="F40" i="33"/>
  <c r="D40" i="33"/>
  <c r="K31" i="33"/>
  <c r="Q31" i="33" s="1"/>
  <c r="G31" i="33"/>
  <c r="E31" i="33"/>
  <c r="C31" i="33"/>
  <c r="B31" i="33"/>
  <c r="AH31" i="33" s="1"/>
  <c r="L30" i="33"/>
  <c r="H30" i="33"/>
  <c r="F30" i="33"/>
  <c r="D30" i="33"/>
  <c r="L29" i="33"/>
  <c r="H29" i="33"/>
  <c r="F29" i="33"/>
  <c r="D29" i="33"/>
  <c r="L28" i="33"/>
  <c r="H28" i="33"/>
  <c r="F28" i="33"/>
  <c r="D28" i="33"/>
  <c r="L27" i="33"/>
  <c r="H27" i="33"/>
  <c r="F27" i="33"/>
  <c r="D27" i="33"/>
  <c r="L26" i="33"/>
  <c r="H26" i="33"/>
  <c r="F26" i="33"/>
  <c r="D26" i="33"/>
  <c r="L25" i="33"/>
  <c r="H25" i="33"/>
  <c r="F25" i="33"/>
  <c r="D25" i="33"/>
  <c r="L24" i="33"/>
  <c r="H24" i="33"/>
  <c r="F24" i="33"/>
  <c r="D24" i="33"/>
  <c r="L23" i="33"/>
  <c r="H23" i="33"/>
  <c r="F23" i="33"/>
  <c r="D23" i="33"/>
  <c r="L22" i="33"/>
  <c r="H22" i="33"/>
  <c r="F22" i="33"/>
  <c r="D22" i="33"/>
  <c r="L21" i="33"/>
  <c r="H21" i="33"/>
  <c r="F21" i="33"/>
  <c r="D21" i="33"/>
  <c r="K17" i="33"/>
  <c r="G17" i="33"/>
  <c r="E17" i="33"/>
  <c r="C17" i="33"/>
  <c r="B17" i="33"/>
  <c r="AH17" i="33" s="1"/>
  <c r="L16" i="33"/>
  <c r="H16" i="33"/>
  <c r="F16" i="33"/>
  <c r="D16" i="33"/>
  <c r="L15" i="33"/>
  <c r="H15" i="33"/>
  <c r="F15" i="33"/>
  <c r="D15" i="33"/>
  <c r="L14" i="33"/>
  <c r="H14" i="33"/>
  <c r="F14" i="33"/>
  <c r="D14" i="33"/>
  <c r="L13" i="33"/>
  <c r="H13" i="33"/>
  <c r="F13" i="33"/>
  <c r="D13" i="33"/>
  <c r="L12" i="33"/>
  <c r="H12" i="33"/>
  <c r="F12" i="33"/>
  <c r="D12" i="33"/>
  <c r="L11" i="33"/>
  <c r="H11" i="33"/>
  <c r="F11" i="33"/>
  <c r="D11" i="33"/>
  <c r="L8" i="33"/>
  <c r="H8" i="33"/>
  <c r="F8" i="33"/>
  <c r="D8" i="33"/>
  <c r="L7" i="33"/>
  <c r="H7" i="33"/>
  <c r="F7" i="33"/>
  <c r="D7" i="33"/>
  <c r="L6" i="33"/>
  <c r="H6" i="33"/>
  <c r="F6" i="33"/>
  <c r="D6" i="33"/>
  <c r="Z121" i="33" l="1"/>
  <c r="AH121" i="33"/>
  <c r="AF17" i="33"/>
  <c r="AB17" i="33"/>
  <c r="AD17" i="33"/>
  <c r="AB85" i="33"/>
  <c r="AD85" i="33"/>
  <c r="AF85" i="33"/>
  <c r="AF113" i="33"/>
  <c r="AD113" i="33"/>
  <c r="AB113" i="33"/>
  <c r="AB131" i="33"/>
  <c r="AD131" i="33"/>
  <c r="AF131" i="33"/>
  <c r="AD149" i="33"/>
  <c r="AF149" i="33"/>
  <c r="AB149" i="33"/>
  <c r="AD166" i="33"/>
  <c r="AB166" i="33"/>
  <c r="AF166" i="33"/>
  <c r="AB171" i="33"/>
  <c r="AD171" i="33"/>
  <c r="AF171" i="33"/>
  <c r="AD205" i="33"/>
  <c r="AB205" i="33"/>
  <c r="AF205" i="33"/>
  <c r="AF31" i="33"/>
  <c r="AD31" i="33"/>
  <c r="AB31" i="33"/>
  <c r="AF140" i="33"/>
  <c r="AB140" i="33"/>
  <c r="AD140" i="33"/>
  <c r="AF160" i="33"/>
  <c r="AB160" i="33"/>
  <c r="AD160" i="33"/>
  <c r="AB192" i="33"/>
  <c r="AF192" i="33"/>
  <c r="AD192" i="33"/>
  <c r="V17" i="33"/>
  <c r="X17" i="33"/>
  <c r="T17" i="33"/>
  <c r="Z17" i="33"/>
  <c r="V140" i="33"/>
  <c r="T140" i="33"/>
  <c r="X140" i="33"/>
  <c r="Z140" i="33"/>
  <c r="X160" i="33"/>
  <c r="T160" i="33"/>
  <c r="V160" i="33"/>
  <c r="Z160" i="33"/>
  <c r="V192" i="33"/>
  <c r="X192" i="33"/>
  <c r="T192" i="33"/>
  <c r="Z192" i="33"/>
  <c r="V31" i="33"/>
  <c r="T31" i="33"/>
  <c r="X31" i="33"/>
  <c r="Z31" i="33"/>
  <c r="T85" i="33"/>
  <c r="X85" i="33"/>
  <c r="V85" i="33"/>
  <c r="Z85" i="33"/>
  <c r="V131" i="33"/>
  <c r="X131" i="33"/>
  <c r="T131" i="33"/>
  <c r="Z131" i="33"/>
  <c r="X149" i="33"/>
  <c r="T149" i="33"/>
  <c r="V149" i="33"/>
  <c r="Z149" i="33"/>
  <c r="V166" i="33"/>
  <c r="T166" i="33"/>
  <c r="X166" i="33"/>
  <c r="Z166" i="33"/>
  <c r="X171" i="33"/>
  <c r="V171" i="33"/>
  <c r="T171" i="33"/>
  <c r="Z171" i="33"/>
  <c r="X205" i="33"/>
  <c r="T205" i="33"/>
  <c r="V205" i="33"/>
  <c r="Z205" i="33"/>
  <c r="V113" i="33"/>
  <c r="X113" i="33"/>
  <c r="T113" i="33"/>
  <c r="Z113" i="33"/>
  <c r="S28" i="36"/>
  <c r="I22" i="36"/>
  <c r="J22" i="36" s="1"/>
  <c r="I23" i="36"/>
  <c r="J23" i="36" s="1"/>
  <c r="P17" i="33"/>
  <c r="I279" i="33"/>
  <c r="S27" i="36"/>
  <c r="O281" i="33"/>
  <c r="I284" i="33"/>
  <c r="J284" i="33" s="1"/>
  <c r="D276" i="33"/>
  <c r="O276" i="33"/>
  <c r="P276" i="33" s="1"/>
  <c r="N17" i="33"/>
  <c r="Q17" i="33"/>
  <c r="R17" i="33" s="1"/>
  <c r="L17" i="33"/>
  <c r="D282" i="33"/>
  <c r="O282" i="33"/>
  <c r="P282" i="33" s="1"/>
  <c r="D277" i="33"/>
  <c r="O277" i="33"/>
  <c r="P277" i="33" s="1"/>
  <c r="D278" i="33"/>
  <c r="O278" i="33"/>
  <c r="P278" i="33" s="1"/>
  <c r="D283" i="33"/>
  <c r="O283" i="33"/>
  <c r="O275" i="33"/>
  <c r="P281" i="33"/>
  <c r="G30" i="36"/>
  <c r="H30" i="36" s="1"/>
  <c r="I19" i="36"/>
  <c r="J19" i="36" s="1"/>
  <c r="E30" i="36"/>
  <c r="F30" i="36" s="1"/>
  <c r="G279" i="33"/>
  <c r="C279" i="33"/>
  <c r="E279" i="33"/>
  <c r="I205" i="33"/>
  <c r="J205" i="33" s="1"/>
  <c r="I182" i="33"/>
  <c r="J182" i="33" s="1"/>
  <c r="F283" i="33"/>
  <c r="P283" i="33"/>
  <c r="F278" i="33"/>
  <c r="F282" i="33"/>
  <c r="F277" i="33"/>
  <c r="S29" i="36"/>
  <c r="S26" i="36"/>
  <c r="F276" i="33"/>
  <c r="S20" i="36"/>
  <c r="H281" i="33"/>
  <c r="G284" i="33"/>
  <c r="H284" i="33" s="1"/>
  <c r="D281" i="33"/>
  <c r="C284" i="33"/>
  <c r="F281" i="33"/>
  <c r="E284" i="33"/>
  <c r="I48" i="33"/>
  <c r="J48" i="33" s="1"/>
  <c r="I73" i="33"/>
  <c r="J73" i="33" s="1"/>
  <c r="I113" i="33"/>
  <c r="J113" i="33" s="1"/>
  <c r="I149" i="33"/>
  <c r="J149" i="33" s="1"/>
  <c r="I166" i="33"/>
  <c r="J166" i="33" s="1"/>
  <c r="I171" i="33"/>
  <c r="J171" i="33" s="1"/>
  <c r="I192" i="33"/>
  <c r="J192" i="33" s="1"/>
  <c r="I200" i="33"/>
  <c r="S24" i="36"/>
  <c r="D19" i="36"/>
  <c r="I17" i="33"/>
  <c r="J17" i="33" s="1"/>
  <c r="S25" i="36"/>
  <c r="S21" i="36"/>
  <c r="C30" i="36"/>
  <c r="S19" i="36"/>
  <c r="D21" i="36"/>
  <c r="I21" i="36"/>
  <c r="J21" i="36" s="1"/>
  <c r="D25" i="36"/>
  <c r="I25" i="36"/>
  <c r="J25" i="36" s="1"/>
  <c r="D27" i="36"/>
  <c r="I27" i="36"/>
  <c r="J27" i="36" s="1"/>
  <c r="D29" i="36"/>
  <c r="I29" i="36"/>
  <c r="J29" i="36" s="1"/>
  <c r="D20" i="36"/>
  <c r="I20" i="36"/>
  <c r="J20" i="36" s="1"/>
  <c r="D24" i="36"/>
  <c r="I24" i="36"/>
  <c r="J24" i="36" s="1"/>
  <c r="D26" i="36"/>
  <c r="I26" i="36"/>
  <c r="J26" i="36" s="1"/>
  <c r="D28" i="36"/>
  <c r="I28" i="36"/>
  <c r="J28" i="36" s="1"/>
  <c r="D30" i="36"/>
  <c r="I131" i="33"/>
  <c r="J131" i="33" s="1"/>
  <c r="D121" i="33"/>
  <c r="I121" i="33"/>
  <c r="J121" i="33" s="1"/>
  <c r="I31" i="33"/>
  <c r="J31" i="33" s="1"/>
  <c r="I60" i="33"/>
  <c r="J60" i="33" s="1"/>
  <c r="I85" i="33"/>
  <c r="J85" i="33" s="1"/>
  <c r="I140" i="33"/>
  <c r="J140" i="33" s="1"/>
  <c r="I160" i="33"/>
  <c r="J160" i="33" s="1"/>
  <c r="D205" i="33"/>
  <c r="H205" i="33"/>
  <c r="P205" i="33"/>
  <c r="N205" i="33"/>
  <c r="F205" i="33"/>
  <c r="D171" i="33"/>
  <c r="H171" i="33"/>
  <c r="P171" i="33"/>
  <c r="N171" i="33"/>
  <c r="F171" i="33"/>
  <c r="L171" i="33"/>
  <c r="F166" i="33"/>
  <c r="D166" i="33"/>
  <c r="N166" i="33"/>
  <c r="P166" i="33"/>
  <c r="H166" i="33"/>
  <c r="P182" i="33"/>
  <c r="N182" i="33"/>
  <c r="F182" i="33"/>
  <c r="H182" i="33"/>
  <c r="L205" i="33"/>
  <c r="Q205" i="33"/>
  <c r="R205" i="33" s="1"/>
  <c r="Q166" i="33"/>
  <c r="R166" i="33" s="1"/>
  <c r="L166" i="33"/>
  <c r="Q182" i="33"/>
  <c r="R182" i="33" s="1"/>
  <c r="L182" i="33"/>
  <c r="Q121" i="33"/>
  <c r="R121" i="33" s="1"/>
  <c r="L121" i="33"/>
  <c r="L22" i="36"/>
  <c r="Q22" i="36"/>
  <c r="R22" i="36" s="1"/>
  <c r="L23" i="36"/>
  <c r="Q23" i="36"/>
  <c r="R23" i="36" s="1"/>
  <c r="D22" i="36"/>
  <c r="S22" i="36"/>
  <c r="D23" i="36"/>
  <c r="S23" i="36"/>
  <c r="L20" i="36"/>
  <c r="Q20" i="36"/>
  <c r="R20" i="36" s="1"/>
  <c r="L24" i="36"/>
  <c r="Q24" i="36"/>
  <c r="R24" i="36" s="1"/>
  <c r="L26" i="36"/>
  <c r="Q26" i="36"/>
  <c r="R26" i="36" s="1"/>
  <c r="L28" i="36"/>
  <c r="Q28" i="36"/>
  <c r="R28" i="36" s="1"/>
  <c r="K30" i="36"/>
  <c r="L19" i="36"/>
  <c r="Q19" i="36"/>
  <c r="R19" i="36" s="1"/>
  <c r="L21" i="36"/>
  <c r="Q21" i="36"/>
  <c r="R21" i="36" s="1"/>
  <c r="L25" i="36"/>
  <c r="Q25" i="36"/>
  <c r="R25" i="36" s="1"/>
  <c r="L27" i="36"/>
  <c r="Q27" i="36"/>
  <c r="R27" i="36" s="1"/>
  <c r="L29" i="36"/>
  <c r="Q29" i="36"/>
  <c r="R29" i="36" s="1"/>
  <c r="Q34" i="34"/>
  <c r="Q161" i="34"/>
  <c r="Q137" i="34"/>
  <c r="Q189" i="34"/>
  <c r="Q72" i="34"/>
  <c r="Q99" i="34"/>
  <c r="Q18" i="34"/>
  <c r="P34" i="34"/>
  <c r="Q59" i="34"/>
  <c r="P72" i="34"/>
  <c r="Q84" i="34"/>
  <c r="P99" i="34"/>
  <c r="Q114" i="34"/>
  <c r="P128" i="34"/>
  <c r="P149" i="34"/>
  <c r="P172" i="34"/>
  <c r="P203" i="34"/>
  <c r="Q212" i="34"/>
  <c r="P223" i="34"/>
  <c r="Q235" i="34"/>
  <c r="P246" i="34"/>
  <c r="Q260" i="34"/>
  <c r="P276" i="34"/>
  <c r="Q285" i="34"/>
  <c r="P291" i="34"/>
  <c r="Q297" i="34"/>
  <c r="P303" i="34"/>
  <c r="P18" i="34"/>
  <c r="P59" i="34"/>
  <c r="P84" i="34"/>
  <c r="P114" i="34"/>
  <c r="Q128" i="34"/>
  <c r="P137" i="34"/>
  <c r="Q149" i="34"/>
  <c r="P161" i="34"/>
  <c r="Q172" i="34"/>
  <c r="P189" i="34"/>
  <c r="Q203" i="34"/>
  <c r="P212" i="34"/>
  <c r="Q223" i="34"/>
  <c r="P235" i="34"/>
  <c r="Q246" i="34"/>
  <c r="P260" i="34"/>
  <c r="Q276" i="34"/>
  <c r="P285" i="34"/>
  <c r="Q291" i="34"/>
  <c r="P297" i="34"/>
  <c r="Q303" i="34"/>
  <c r="AI17" i="33"/>
  <c r="AI48" i="33"/>
  <c r="AI73" i="33"/>
  <c r="AI98" i="33"/>
  <c r="AI121" i="33"/>
  <c r="AI140" i="33"/>
  <c r="AI160" i="33"/>
  <c r="AI192" i="33"/>
  <c r="AI166" i="33"/>
  <c r="Q171" i="33"/>
  <c r="R171" i="33" s="1"/>
  <c r="AI31" i="33"/>
  <c r="R48" i="33"/>
  <c r="AI60" i="33"/>
  <c r="R73" i="33"/>
  <c r="AI85" i="33"/>
  <c r="R98" i="33"/>
  <c r="AI113" i="33"/>
  <c r="AI131" i="33"/>
  <c r="R140" i="33"/>
  <c r="AI149" i="33"/>
  <c r="R160" i="33"/>
  <c r="AI182" i="33"/>
  <c r="R192" i="33"/>
  <c r="AI200" i="33"/>
  <c r="AI171" i="33"/>
  <c r="AI205" i="33"/>
  <c r="R31" i="33"/>
  <c r="R60" i="33"/>
  <c r="R85" i="33"/>
  <c r="R113" i="33"/>
  <c r="R131" i="33"/>
  <c r="R149" i="33"/>
  <c r="D235" i="34"/>
  <c r="D203" i="34"/>
  <c r="D303" i="34"/>
  <c r="J34" i="34"/>
  <c r="L34" i="34"/>
  <c r="N34" i="34"/>
  <c r="J72" i="34"/>
  <c r="L72" i="34"/>
  <c r="N72" i="34"/>
  <c r="J99" i="34"/>
  <c r="L99" i="34"/>
  <c r="N99" i="34"/>
  <c r="J128" i="34"/>
  <c r="L128" i="34"/>
  <c r="N128" i="34"/>
  <c r="N149" i="34"/>
  <c r="L149" i="34"/>
  <c r="J172" i="34"/>
  <c r="L172" i="34"/>
  <c r="N172" i="34"/>
  <c r="N203" i="34"/>
  <c r="L203" i="34"/>
  <c r="N223" i="34"/>
  <c r="L223" i="34"/>
  <c r="J246" i="34"/>
  <c r="L246" i="34"/>
  <c r="N246" i="34"/>
  <c r="J276" i="34"/>
  <c r="L276" i="34"/>
  <c r="N276" i="34"/>
  <c r="N291" i="34"/>
  <c r="L291" i="34"/>
  <c r="L303" i="34"/>
  <c r="N303" i="34"/>
  <c r="D137" i="34"/>
  <c r="H137" i="34"/>
  <c r="F149" i="34"/>
  <c r="J149" i="34"/>
  <c r="D161" i="34"/>
  <c r="H161" i="34"/>
  <c r="D189" i="34"/>
  <c r="H189" i="34"/>
  <c r="F203" i="34"/>
  <c r="J203" i="34"/>
  <c r="F223" i="34"/>
  <c r="J223" i="34"/>
  <c r="H235" i="34"/>
  <c r="D285" i="34"/>
  <c r="H285" i="34"/>
  <c r="F291" i="34"/>
  <c r="J291" i="34"/>
  <c r="D297" i="34"/>
  <c r="H297" i="34"/>
  <c r="F303" i="34"/>
  <c r="J303" i="34"/>
  <c r="J18" i="34"/>
  <c r="N18" i="34"/>
  <c r="L18" i="34"/>
  <c r="J59" i="34"/>
  <c r="N59" i="34"/>
  <c r="L59" i="34"/>
  <c r="J84" i="34"/>
  <c r="N84" i="34"/>
  <c r="L84" i="34"/>
  <c r="J114" i="34"/>
  <c r="N114" i="34"/>
  <c r="L114" i="34"/>
  <c r="L137" i="34"/>
  <c r="N137" i="34"/>
  <c r="L161" i="34"/>
  <c r="N161" i="34"/>
  <c r="N189" i="34"/>
  <c r="L189" i="34"/>
  <c r="J212" i="34"/>
  <c r="L212" i="34"/>
  <c r="N212" i="34"/>
  <c r="L235" i="34"/>
  <c r="N235" i="34"/>
  <c r="J260" i="34"/>
  <c r="L260" i="34"/>
  <c r="N260" i="34"/>
  <c r="L285" i="34"/>
  <c r="N285" i="34"/>
  <c r="N297" i="34"/>
  <c r="L297" i="34"/>
  <c r="F137" i="34"/>
  <c r="J137" i="34"/>
  <c r="D149" i="34"/>
  <c r="H149" i="34"/>
  <c r="F161" i="34"/>
  <c r="J161" i="34"/>
  <c r="F189" i="34"/>
  <c r="J189" i="34"/>
  <c r="H203" i="34"/>
  <c r="D223" i="34"/>
  <c r="H223" i="34"/>
  <c r="F235" i="34"/>
  <c r="J235" i="34"/>
  <c r="F285" i="34"/>
  <c r="J285" i="34"/>
  <c r="D291" i="34"/>
  <c r="H291" i="34"/>
  <c r="F297" i="34"/>
  <c r="J297" i="34"/>
  <c r="H303" i="34"/>
  <c r="N60" i="33"/>
  <c r="P60" i="33"/>
  <c r="N85" i="33"/>
  <c r="P85" i="33"/>
  <c r="P113" i="33"/>
  <c r="N113" i="33"/>
  <c r="L131" i="33"/>
  <c r="N131" i="33"/>
  <c r="P131" i="33"/>
  <c r="L149" i="33"/>
  <c r="N149" i="33"/>
  <c r="P149" i="33"/>
  <c r="F60" i="33"/>
  <c r="L60" i="33"/>
  <c r="D73" i="33"/>
  <c r="H73" i="33"/>
  <c r="F85" i="33"/>
  <c r="L85" i="33"/>
  <c r="F113" i="33"/>
  <c r="L113" i="33"/>
  <c r="D140" i="33"/>
  <c r="H140" i="33"/>
  <c r="P73" i="33"/>
  <c r="N73" i="33"/>
  <c r="L98" i="33"/>
  <c r="P98" i="33"/>
  <c r="N98" i="33"/>
  <c r="N140" i="33"/>
  <c r="P140" i="33"/>
  <c r="L160" i="33"/>
  <c r="P160" i="33"/>
  <c r="N160" i="33"/>
  <c r="L192" i="33"/>
  <c r="N192" i="33"/>
  <c r="P192" i="33"/>
  <c r="D60" i="33"/>
  <c r="H60" i="33"/>
  <c r="F73" i="33"/>
  <c r="L73" i="33"/>
  <c r="D85" i="33"/>
  <c r="H85" i="33"/>
  <c r="D113" i="33"/>
  <c r="H113" i="33"/>
  <c r="F140" i="33"/>
  <c r="L140" i="33"/>
  <c r="P48" i="33"/>
  <c r="N48" i="33"/>
  <c r="D31" i="33"/>
  <c r="P31" i="33"/>
  <c r="N31" i="33"/>
  <c r="D17" i="33"/>
  <c r="H17" i="33"/>
  <c r="D48" i="33"/>
  <c r="H48" i="33"/>
  <c r="F48" i="33"/>
  <c r="L48" i="33"/>
  <c r="F31" i="33"/>
  <c r="L31" i="33"/>
  <c r="H31" i="33"/>
  <c r="F17" i="33"/>
  <c r="D98" i="33"/>
  <c r="H98" i="33"/>
  <c r="D131" i="33"/>
  <c r="F131" i="33"/>
  <c r="H131" i="33"/>
  <c r="D149" i="33"/>
  <c r="F149" i="33"/>
  <c r="H149" i="33"/>
  <c r="D160" i="33"/>
  <c r="F160" i="33"/>
  <c r="H160" i="33"/>
  <c r="D192" i="33"/>
  <c r="F192" i="33"/>
  <c r="H192" i="33"/>
  <c r="D18" i="34"/>
  <c r="F18" i="34"/>
  <c r="H18" i="34"/>
  <c r="D34" i="34"/>
  <c r="F34" i="34"/>
  <c r="H34" i="34"/>
  <c r="D59" i="34"/>
  <c r="F59" i="34"/>
  <c r="H59" i="34"/>
  <c r="D72" i="34"/>
  <c r="F72" i="34"/>
  <c r="H72" i="34"/>
  <c r="D84" i="34"/>
  <c r="F84" i="34"/>
  <c r="H84" i="34"/>
  <c r="D99" i="34"/>
  <c r="F99" i="34"/>
  <c r="H99" i="34"/>
  <c r="D114" i="34"/>
  <c r="F114" i="34"/>
  <c r="H114" i="34"/>
  <c r="D128" i="34"/>
  <c r="F128" i="34"/>
  <c r="H128" i="34"/>
  <c r="D172" i="34"/>
  <c r="F172" i="34"/>
  <c r="H172" i="34"/>
  <c r="D212" i="34"/>
  <c r="F212" i="34"/>
  <c r="H212" i="34"/>
  <c r="D246" i="34"/>
  <c r="F246" i="34"/>
  <c r="H246" i="34"/>
  <c r="D260" i="34"/>
  <c r="F260" i="34"/>
  <c r="H260" i="34"/>
  <c r="D276" i="34"/>
  <c r="F276" i="34"/>
  <c r="H276" i="34"/>
  <c r="S30" i="36" l="1"/>
  <c r="O279" i="33"/>
  <c r="D284" i="33"/>
  <c r="O284" i="33"/>
  <c r="P284" i="33" s="1"/>
  <c r="I30" i="36"/>
  <c r="J30" i="36" s="1"/>
  <c r="F284" i="33"/>
  <c r="L30" i="36"/>
  <c r="Q30" i="36"/>
  <c r="R30" i="36" s="1"/>
  <c r="K9" i="24"/>
  <c r="Q9" i="24" s="1"/>
  <c r="G9" i="24"/>
  <c r="E9" i="24"/>
  <c r="C9" i="24"/>
  <c r="B9" i="24"/>
  <c r="L8" i="24"/>
  <c r="H8" i="24"/>
  <c r="F8" i="24"/>
  <c r="D8" i="24"/>
  <c r="L7" i="24"/>
  <c r="H7" i="24"/>
  <c r="F7" i="24"/>
  <c r="D7" i="24"/>
  <c r="K9" i="23"/>
  <c r="Q9" i="23" s="1"/>
  <c r="G9" i="23"/>
  <c r="E9" i="23"/>
  <c r="C9" i="23"/>
  <c r="B9" i="23"/>
  <c r="L8" i="23"/>
  <c r="H8" i="23"/>
  <c r="F8" i="23"/>
  <c r="D8" i="23"/>
  <c r="L7" i="23"/>
  <c r="H7" i="23"/>
  <c r="F7" i="23"/>
  <c r="D7" i="23"/>
  <c r="L16" i="22"/>
  <c r="L15" i="22"/>
  <c r="H16" i="22"/>
  <c r="H15" i="22"/>
  <c r="F16" i="22"/>
  <c r="F15" i="22"/>
  <c r="D16" i="22"/>
  <c r="D15" i="22"/>
  <c r="K17" i="22"/>
  <c r="Q17" i="22" s="1"/>
  <c r="G17" i="22"/>
  <c r="E17" i="22"/>
  <c r="C17" i="22"/>
  <c r="B17" i="22"/>
  <c r="B28" i="8"/>
  <c r="Q16" i="7"/>
  <c r="B16" i="7"/>
  <c r="D16" i="7" s="1"/>
  <c r="B36" i="6"/>
  <c r="B35" i="5"/>
  <c r="G35" i="5"/>
  <c r="B46" i="3"/>
  <c r="J46" i="3" s="1"/>
  <c r="B40" i="4"/>
  <c r="L36" i="4"/>
  <c r="H36" i="4"/>
  <c r="F36" i="4"/>
  <c r="D36" i="4"/>
  <c r="L8" i="5"/>
  <c r="H8" i="5"/>
  <c r="F8" i="5"/>
  <c r="D8" i="5"/>
  <c r="L7" i="5"/>
  <c r="H7" i="5"/>
  <c r="F7" i="5"/>
  <c r="D7" i="5"/>
  <c r="L22" i="5"/>
  <c r="H22" i="5"/>
  <c r="F22" i="5"/>
  <c r="D22" i="5"/>
  <c r="L20" i="5"/>
  <c r="H20" i="5"/>
  <c r="F20" i="5"/>
  <c r="D20" i="5"/>
  <c r="L29" i="4"/>
  <c r="H29" i="4"/>
  <c r="F29" i="4"/>
  <c r="D29" i="4"/>
  <c r="L27" i="4"/>
  <c r="H27" i="4"/>
  <c r="F27" i="4"/>
  <c r="D27" i="4"/>
  <c r="L24" i="6"/>
  <c r="H24" i="6"/>
  <c r="F24" i="6"/>
  <c r="D24" i="6"/>
  <c r="L22" i="6"/>
  <c r="H22" i="6"/>
  <c r="F22" i="6"/>
  <c r="D22" i="6"/>
  <c r="F24" i="21"/>
  <c r="F23" i="21"/>
  <c r="F22" i="21"/>
  <c r="F21" i="21"/>
  <c r="F20" i="21"/>
  <c r="D24" i="21"/>
  <c r="D23" i="21"/>
  <c r="I16" i="7" l="1"/>
  <c r="J16" i="7" s="1"/>
  <c r="AF16" i="7"/>
  <c r="AD16" i="7"/>
  <c r="AB16" i="7"/>
  <c r="T16" i="7"/>
  <c r="V16" i="7"/>
  <c r="X16" i="7"/>
  <c r="AH16" i="7"/>
  <c r="Z16" i="7"/>
  <c r="B227" i="43"/>
  <c r="J7" i="14"/>
  <c r="B229" i="43"/>
  <c r="J9" i="14"/>
  <c r="B228" i="43"/>
  <c r="J8" i="14"/>
  <c r="I9" i="24"/>
  <c r="J9" i="24" s="1"/>
  <c r="I9" i="23"/>
  <c r="J9" i="23" s="1"/>
  <c r="I17" i="22"/>
  <c r="J17" i="22" s="1"/>
  <c r="I35" i="5"/>
  <c r="J35" i="5" s="1"/>
  <c r="R8" i="14"/>
  <c r="B192" i="42"/>
  <c r="Q192" i="42" s="1"/>
  <c r="J192" i="42" s="1"/>
  <c r="B9" i="36"/>
  <c r="J9" i="36" s="1"/>
  <c r="B197" i="33"/>
  <c r="AH197" i="33" s="1"/>
  <c r="R7" i="14"/>
  <c r="B191" i="42"/>
  <c r="Q191" i="42" s="1"/>
  <c r="J191" i="42" s="1"/>
  <c r="B8" i="36"/>
  <c r="J8" i="36" s="1"/>
  <c r="B196" i="33"/>
  <c r="AH196" i="33" s="1"/>
  <c r="R9" i="14"/>
  <c r="B193" i="42"/>
  <c r="Q193" i="42" s="1"/>
  <c r="J193" i="42" s="1"/>
  <c r="B11" i="36"/>
  <c r="J11" i="36" s="1"/>
  <c r="B198" i="33"/>
  <c r="AH198" i="33" s="1"/>
  <c r="R9" i="24"/>
  <c r="R9" i="23"/>
  <c r="R16" i="7"/>
  <c r="R17" i="22"/>
  <c r="N9" i="24"/>
  <c r="P9" i="24"/>
  <c r="L9" i="23"/>
  <c r="N9" i="23"/>
  <c r="P9" i="23"/>
  <c r="N17" i="22"/>
  <c r="P17" i="22"/>
  <c r="F17" i="22"/>
  <c r="L17" i="22"/>
  <c r="D17" i="22"/>
  <c r="H17" i="22"/>
  <c r="N8" i="14"/>
  <c r="P8" i="14"/>
  <c r="P7" i="14"/>
  <c r="N7" i="14"/>
  <c r="P9" i="14"/>
  <c r="N9" i="14"/>
  <c r="P28" i="8"/>
  <c r="N28" i="8"/>
  <c r="N16" i="7"/>
  <c r="P16" i="7"/>
  <c r="P36" i="6"/>
  <c r="N36" i="6"/>
  <c r="P35" i="5"/>
  <c r="N35" i="5"/>
  <c r="P40" i="4"/>
  <c r="N40" i="4"/>
  <c r="P46" i="3"/>
  <c r="N46" i="3"/>
  <c r="F9" i="24"/>
  <c r="L9" i="24"/>
  <c r="D9" i="24"/>
  <c r="H9" i="24"/>
  <c r="D9" i="23"/>
  <c r="F9" i="23"/>
  <c r="H9" i="23"/>
  <c r="H24" i="21"/>
  <c r="H23" i="21"/>
  <c r="H22" i="21"/>
  <c r="D22" i="21"/>
  <c r="H21" i="21"/>
  <c r="D21" i="21"/>
  <c r="L20" i="21"/>
  <c r="H20" i="21"/>
  <c r="D20" i="21"/>
  <c r="AF228" i="43" l="1"/>
  <c r="AD228" i="43"/>
  <c r="AH228" i="43"/>
  <c r="AB228" i="43"/>
  <c r="AD229" i="43"/>
  <c r="AF229" i="43"/>
  <c r="AH229" i="43"/>
  <c r="AB229" i="43"/>
  <c r="AF227" i="43"/>
  <c r="AD227" i="43"/>
  <c r="AB227" i="43"/>
  <c r="AH227" i="43"/>
  <c r="AF198" i="33"/>
  <c r="AD198" i="33"/>
  <c r="AB198" i="33"/>
  <c r="AF196" i="33"/>
  <c r="AD196" i="33"/>
  <c r="AB196" i="33"/>
  <c r="AF197" i="33"/>
  <c r="AD197" i="33"/>
  <c r="AB197" i="33"/>
  <c r="X228" i="43"/>
  <c r="V228" i="43"/>
  <c r="T228" i="43"/>
  <c r="Z228" i="43"/>
  <c r="X229" i="43"/>
  <c r="V229" i="43"/>
  <c r="T229" i="43"/>
  <c r="Z229" i="43"/>
  <c r="V227" i="43"/>
  <c r="T227" i="43"/>
  <c r="X227" i="43"/>
  <c r="Z227" i="43"/>
  <c r="Z198" i="33"/>
  <c r="T198" i="33"/>
  <c r="V198" i="33"/>
  <c r="X198" i="33"/>
  <c r="X196" i="33"/>
  <c r="T196" i="33"/>
  <c r="V196" i="33"/>
  <c r="Z196" i="33"/>
  <c r="X197" i="33"/>
  <c r="V197" i="33"/>
  <c r="T197" i="33"/>
  <c r="Z197" i="33"/>
  <c r="J198" i="33"/>
  <c r="J197" i="33"/>
  <c r="B275" i="33"/>
  <c r="P275" i="33" s="1"/>
  <c r="H228" i="43"/>
  <c r="L228" i="43"/>
  <c r="N228" i="43"/>
  <c r="D228" i="43"/>
  <c r="P228" i="43"/>
  <c r="F228" i="43"/>
  <c r="J228" i="43"/>
  <c r="P229" i="43"/>
  <c r="F229" i="43"/>
  <c r="H229" i="43"/>
  <c r="D229" i="43"/>
  <c r="L229" i="43"/>
  <c r="N229" i="43"/>
  <c r="J229" i="43"/>
  <c r="B230" i="43"/>
  <c r="P227" i="43"/>
  <c r="F227" i="43"/>
  <c r="N227" i="43"/>
  <c r="L227" i="43"/>
  <c r="H227" i="43"/>
  <c r="D227" i="43"/>
  <c r="J227" i="43"/>
  <c r="J196" i="33"/>
  <c r="R198" i="33"/>
  <c r="P198" i="33"/>
  <c r="N198" i="33"/>
  <c r="L198" i="33"/>
  <c r="F198" i="33"/>
  <c r="H198" i="33"/>
  <c r="D198" i="33"/>
  <c r="B14" i="42"/>
  <c r="F193" i="42"/>
  <c r="P193" i="42"/>
  <c r="H193" i="42"/>
  <c r="L193" i="42"/>
  <c r="D193" i="42"/>
  <c r="N193" i="42"/>
  <c r="S193" i="42"/>
  <c r="P8" i="36"/>
  <c r="B15" i="36"/>
  <c r="J15" i="36" s="1"/>
  <c r="F8" i="36"/>
  <c r="L8" i="36"/>
  <c r="D8" i="36"/>
  <c r="H8" i="36"/>
  <c r="N8" i="36"/>
  <c r="R8" i="36"/>
  <c r="R227" i="43"/>
  <c r="R197" i="33"/>
  <c r="P197" i="33"/>
  <c r="N197" i="33"/>
  <c r="L197" i="33"/>
  <c r="F197" i="33"/>
  <c r="H197" i="33"/>
  <c r="D197" i="33"/>
  <c r="H192" i="42"/>
  <c r="F192" i="42"/>
  <c r="P192" i="42"/>
  <c r="B12" i="42"/>
  <c r="D192" i="42"/>
  <c r="N192" i="42"/>
  <c r="L192" i="42"/>
  <c r="S192" i="42"/>
  <c r="P11" i="36"/>
  <c r="R11" i="36"/>
  <c r="D11" i="36"/>
  <c r="H11" i="36"/>
  <c r="N11" i="36"/>
  <c r="F11" i="36"/>
  <c r="L11" i="36"/>
  <c r="R229" i="43"/>
  <c r="R196" i="33"/>
  <c r="P196" i="33"/>
  <c r="N196" i="33"/>
  <c r="L196" i="33"/>
  <c r="F196" i="33"/>
  <c r="B200" i="33"/>
  <c r="AH200" i="33" s="1"/>
  <c r="H196" i="33"/>
  <c r="D196" i="33"/>
  <c r="B194" i="42"/>
  <c r="Q194" i="42" s="1"/>
  <c r="J194" i="42" s="1"/>
  <c r="B11" i="42"/>
  <c r="F191" i="42"/>
  <c r="P191" i="42"/>
  <c r="H191" i="42"/>
  <c r="L191" i="42"/>
  <c r="D191" i="42"/>
  <c r="N191" i="42"/>
  <c r="S191" i="42"/>
  <c r="P9" i="36"/>
  <c r="D9" i="36"/>
  <c r="H9" i="36"/>
  <c r="N9" i="36"/>
  <c r="R9" i="36"/>
  <c r="F9" i="36"/>
  <c r="L9" i="36"/>
  <c r="R228" i="43"/>
  <c r="H14" i="21"/>
  <c r="H13" i="21"/>
  <c r="H12" i="21"/>
  <c r="H11" i="21"/>
  <c r="H10" i="21"/>
  <c r="H9" i="21"/>
  <c r="H8" i="21"/>
  <c r="H7" i="21"/>
  <c r="F14" i="21"/>
  <c r="F13" i="21"/>
  <c r="F12" i="21"/>
  <c r="F11" i="21"/>
  <c r="F10" i="21"/>
  <c r="F9" i="21"/>
  <c r="F8" i="21"/>
  <c r="F7" i="21"/>
  <c r="D14" i="21"/>
  <c r="D13" i="21"/>
  <c r="D12" i="21"/>
  <c r="D11" i="21"/>
  <c r="D10" i="21"/>
  <c r="D9" i="21"/>
  <c r="D8" i="21"/>
  <c r="D7" i="21"/>
  <c r="L22" i="31"/>
  <c r="L21" i="31"/>
  <c r="L20" i="31"/>
  <c r="L19" i="31"/>
  <c r="L18" i="31"/>
  <c r="L17" i="31"/>
  <c r="L16" i="31"/>
  <c r="L15" i="31"/>
  <c r="L14" i="31"/>
  <c r="L13" i="31"/>
  <c r="H22" i="31"/>
  <c r="H21" i="31"/>
  <c r="H20" i="31"/>
  <c r="H19" i="31"/>
  <c r="H18" i="31"/>
  <c r="H17" i="31"/>
  <c r="H16" i="31"/>
  <c r="H15" i="31"/>
  <c r="H14" i="31"/>
  <c r="H13" i="31"/>
  <c r="F22" i="31"/>
  <c r="F21" i="31"/>
  <c r="F20" i="31"/>
  <c r="F19" i="31"/>
  <c r="F18" i="31"/>
  <c r="F17" i="31"/>
  <c r="F16" i="31"/>
  <c r="F15" i="31"/>
  <c r="F14" i="31"/>
  <c r="F13" i="31"/>
  <c r="D22" i="31"/>
  <c r="D21" i="31"/>
  <c r="D20" i="31"/>
  <c r="D19" i="31"/>
  <c r="D18" i="31"/>
  <c r="D17" i="31"/>
  <c r="D16" i="31"/>
  <c r="D15" i="31"/>
  <c r="D14" i="31"/>
  <c r="D13" i="31"/>
  <c r="L7" i="31"/>
  <c r="F7" i="31"/>
  <c r="D7" i="31"/>
  <c r="L22" i="14"/>
  <c r="L21" i="14"/>
  <c r="L20" i="14"/>
  <c r="L19" i="14"/>
  <c r="L18" i="14"/>
  <c r="L17" i="14"/>
  <c r="L16" i="14"/>
  <c r="H22" i="14"/>
  <c r="H21" i="14"/>
  <c r="H20" i="14"/>
  <c r="H19" i="14"/>
  <c r="H18" i="14"/>
  <c r="H17" i="14"/>
  <c r="H16" i="14"/>
  <c r="F22" i="14"/>
  <c r="F21" i="14"/>
  <c r="F20" i="14"/>
  <c r="F19" i="14"/>
  <c r="F18" i="14"/>
  <c r="F17" i="14"/>
  <c r="F16" i="14"/>
  <c r="D22" i="14"/>
  <c r="D21" i="14"/>
  <c r="D20" i="14"/>
  <c r="D19" i="14"/>
  <c r="D18" i="14"/>
  <c r="D17" i="14"/>
  <c r="D16" i="14"/>
  <c r="L9" i="14"/>
  <c r="L8" i="14"/>
  <c r="L7" i="14"/>
  <c r="H9" i="14"/>
  <c r="H8" i="14"/>
  <c r="H7" i="14"/>
  <c r="F9" i="14"/>
  <c r="F8" i="14"/>
  <c r="F7" i="14"/>
  <c r="D9" i="14"/>
  <c r="D8" i="14"/>
  <c r="D7" i="14"/>
  <c r="L58" i="32"/>
  <c r="L57" i="32"/>
  <c r="L56" i="32"/>
  <c r="L55" i="32"/>
  <c r="L54" i="32"/>
  <c r="L53" i="32"/>
  <c r="L52" i="32"/>
  <c r="H58" i="32"/>
  <c r="H57" i="32"/>
  <c r="H56" i="32"/>
  <c r="H55" i="32"/>
  <c r="H54" i="32"/>
  <c r="H53" i="32"/>
  <c r="H52" i="32"/>
  <c r="F58" i="32"/>
  <c r="F57" i="32"/>
  <c r="F56" i="32"/>
  <c r="F55" i="32"/>
  <c r="F54" i="32"/>
  <c r="F53" i="32"/>
  <c r="F52" i="32"/>
  <c r="D58" i="32"/>
  <c r="D57" i="32"/>
  <c r="D56" i="32"/>
  <c r="D55" i="32"/>
  <c r="D54" i="32"/>
  <c r="D53" i="32"/>
  <c r="D52" i="32"/>
  <c r="L46" i="32"/>
  <c r="L45" i="32"/>
  <c r="L44" i="32"/>
  <c r="L43" i="32"/>
  <c r="L42" i="32"/>
  <c r="L41" i="32"/>
  <c r="L40" i="32"/>
  <c r="L39" i="32"/>
  <c r="L38" i="32"/>
  <c r="L37" i="32"/>
  <c r="L35" i="32"/>
  <c r="H46" i="32"/>
  <c r="H45" i="32"/>
  <c r="H44" i="32"/>
  <c r="H43" i="32"/>
  <c r="H42" i="32"/>
  <c r="H41" i="32"/>
  <c r="H40" i="32"/>
  <c r="H39" i="32"/>
  <c r="H38" i="32"/>
  <c r="H37" i="32"/>
  <c r="H36" i="32"/>
  <c r="H35" i="32"/>
  <c r="F46" i="32"/>
  <c r="F45" i="32"/>
  <c r="F44" i="32"/>
  <c r="F43" i="32"/>
  <c r="F42" i="32"/>
  <c r="F41" i="32"/>
  <c r="F40" i="32"/>
  <c r="F39" i="32"/>
  <c r="F38" i="32"/>
  <c r="F37" i="32"/>
  <c r="F36" i="32"/>
  <c r="F35" i="32"/>
  <c r="D46" i="32"/>
  <c r="D45" i="32"/>
  <c r="D44" i="32"/>
  <c r="D43" i="32"/>
  <c r="D42" i="32"/>
  <c r="D41" i="32"/>
  <c r="D40" i="32"/>
  <c r="D39" i="32"/>
  <c r="D38" i="32"/>
  <c r="D37" i="32"/>
  <c r="D36" i="32"/>
  <c r="D35" i="32"/>
  <c r="L18" i="32"/>
  <c r="L17" i="32"/>
  <c r="L16" i="32"/>
  <c r="L15" i="32"/>
  <c r="L14" i="32"/>
  <c r="L13" i="32"/>
  <c r="L11" i="32"/>
  <c r="L8" i="32"/>
  <c r="L7" i="32"/>
  <c r="H18" i="32"/>
  <c r="H17" i="32"/>
  <c r="H16" i="32"/>
  <c r="H15" i="32"/>
  <c r="H14" i="32"/>
  <c r="H13" i="32"/>
  <c r="H11" i="32"/>
  <c r="H8" i="32"/>
  <c r="H7" i="32"/>
  <c r="F18" i="32"/>
  <c r="F17" i="32"/>
  <c r="F16" i="32"/>
  <c r="F15" i="32"/>
  <c r="F14" i="32"/>
  <c r="F13" i="32"/>
  <c r="F11" i="32"/>
  <c r="F8" i="32"/>
  <c r="F7" i="32"/>
  <c r="D18" i="32"/>
  <c r="D17" i="32"/>
  <c r="D16" i="32"/>
  <c r="D15" i="32"/>
  <c r="D14" i="32"/>
  <c r="D13" i="32"/>
  <c r="D11" i="32"/>
  <c r="D8" i="32"/>
  <c r="D7" i="32"/>
  <c r="L12" i="13"/>
  <c r="L10" i="13"/>
  <c r="L9" i="13"/>
  <c r="L8" i="13"/>
  <c r="L7" i="13"/>
  <c r="H12" i="13"/>
  <c r="H10" i="13"/>
  <c r="H9" i="13"/>
  <c r="H8" i="13"/>
  <c r="H7" i="13"/>
  <c r="F12" i="13"/>
  <c r="F10" i="13"/>
  <c r="F9" i="13"/>
  <c r="F8" i="13"/>
  <c r="F7" i="13"/>
  <c r="D12" i="13"/>
  <c r="D10" i="13"/>
  <c r="D9" i="13"/>
  <c r="D8" i="13"/>
  <c r="D7" i="13"/>
  <c r="L25" i="13"/>
  <c r="L24" i="13"/>
  <c r="L23" i="13"/>
  <c r="L22" i="13"/>
  <c r="L21" i="13"/>
  <c r="L20" i="13"/>
  <c r="L19" i="13"/>
  <c r="L18" i="13"/>
  <c r="H25" i="13"/>
  <c r="H24" i="13"/>
  <c r="H23" i="13"/>
  <c r="H22" i="13"/>
  <c r="H21" i="13"/>
  <c r="H20" i="13"/>
  <c r="H19" i="13"/>
  <c r="H18" i="13"/>
  <c r="F25" i="13"/>
  <c r="F24" i="13"/>
  <c r="F23" i="13"/>
  <c r="F22" i="13"/>
  <c r="F21" i="13"/>
  <c r="F20" i="13"/>
  <c r="F19" i="13"/>
  <c r="F18" i="13"/>
  <c r="D25" i="13"/>
  <c r="D24" i="13"/>
  <c r="D23" i="13"/>
  <c r="D22" i="13"/>
  <c r="D21" i="13"/>
  <c r="D20" i="13"/>
  <c r="D19" i="13"/>
  <c r="D18" i="13"/>
  <c r="L25" i="20"/>
  <c r="L24" i="20"/>
  <c r="L23" i="20"/>
  <c r="L22" i="20"/>
  <c r="L21" i="20"/>
  <c r="L20" i="20"/>
  <c r="L19" i="20"/>
  <c r="H25" i="20"/>
  <c r="H24" i="20"/>
  <c r="H23" i="20"/>
  <c r="H22" i="20"/>
  <c r="H21" i="20"/>
  <c r="H20" i="20"/>
  <c r="H19" i="20"/>
  <c r="F25" i="20"/>
  <c r="F24" i="20"/>
  <c r="F23" i="20"/>
  <c r="F22" i="20"/>
  <c r="F21" i="20"/>
  <c r="F20" i="20"/>
  <c r="F19" i="20"/>
  <c r="D25" i="20"/>
  <c r="D24" i="20"/>
  <c r="D23" i="20"/>
  <c r="D22" i="20"/>
  <c r="D21" i="20"/>
  <c r="D20" i="20"/>
  <c r="D19" i="20"/>
  <c r="L13" i="20"/>
  <c r="L12" i="20"/>
  <c r="L11" i="20"/>
  <c r="L10" i="20"/>
  <c r="L9" i="20"/>
  <c r="L8" i="20"/>
  <c r="L7" i="20"/>
  <c r="H13" i="20"/>
  <c r="H12" i="20"/>
  <c r="H11" i="20"/>
  <c r="H10" i="20"/>
  <c r="H9" i="20"/>
  <c r="H8" i="20"/>
  <c r="H7" i="20"/>
  <c r="L17" i="29"/>
  <c r="L16" i="29"/>
  <c r="L15" i="29"/>
  <c r="L14" i="29"/>
  <c r="L13" i="29"/>
  <c r="H17" i="29"/>
  <c r="H16" i="29"/>
  <c r="H15" i="29"/>
  <c r="H14" i="29"/>
  <c r="H13" i="29"/>
  <c r="F17" i="29"/>
  <c r="F16" i="29"/>
  <c r="F15" i="29"/>
  <c r="F14" i="29"/>
  <c r="F13" i="29"/>
  <c r="D17" i="29"/>
  <c r="D16" i="29"/>
  <c r="D15" i="29"/>
  <c r="D14" i="29"/>
  <c r="D13" i="29"/>
  <c r="L7" i="29"/>
  <c r="H7" i="29"/>
  <c r="F7" i="29"/>
  <c r="D7" i="29"/>
  <c r="L24" i="30"/>
  <c r="L23" i="30"/>
  <c r="L22" i="30"/>
  <c r="L21" i="30"/>
  <c r="L20" i="30"/>
  <c r="L19" i="30"/>
  <c r="L18" i="30"/>
  <c r="L17" i="30"/>
  <c r="L16" i="30"/>
  <c r="L15" i="30"/>
  <c r="H24" i="30"/>
  <c r="H23" i="30"/>
  <c r="H22" i="30"/>
  <c r="H21" i="30"/>
  <c r="H20" i="30"/>
  <c r="H19" i="30"/>
  <c r="H18" i="30"/>
  <c r="H17" i="30"/>
  <c r="H16" i="30"/>
  <c r="H15" i="30"/>
  <c r="F24" i="30"/>
  <c r="F23" i="30"/>
  <c r="F22" i="30"/>
  <c r="F21" i="30"/>
  <c r="F20" i="30"/>
  <c r="F19" i="30"/>
  <c r="F18" i="30"/>
  <c r="F17" i="30"/>
  <c r="F16" i="30"/>
  <c r="F15" i="30"/>
  <c r="D24" i="30"/>
  <c r="D23" i="30"/>
  <c r="D22" i="30"/>
  <c r="D21" i="30"/>
  <c r="D20" i="30"/>
  <c r="D19" i="30"/>
  <c r="D18" i="30"/>
  <c r="D17" i="30"/>
  <c r="D16" i="30"/>
  <c r="D15" i="30"/>
  <c r="L8" i="30"/>
  <c r="L7" i="30"/>
  <c r="H8" i="30"/>
  <c r="H7" i="30"/>
  <c r="F8" i="30"/>
  <c r="F7" i="30"/>
  <c r="D8" i="30"/>
  <c r="D7" i="30"/>
  <c r="L32" i="12"/>
  <c r="L31" i="12"/>
  <c r="L30" i="12"/>
  <c r="L29" i="12"/>
  <c r="L28" i="12"/>
  <c r="L27" i="12"/>
  <c r="L26" i="12"/>
  <c r="L25" i="12"/>
  <c r="L24" i="12"/>
  <c r="L23" i="12"/>
  <c r="L22" i="12"/>
  <c r="L21" i="12"/>
  <c r="L20" i="12"/>
  <c r="H32" i="12"/>
  <c r="H31" i="12"/>
  <c r="H30" i="12"/>
  <c r="H29" i="12"/>
  <c r="H28" i="12"/>
  <c r="H27" i="12"/>
  <c r="H26" i="12"/>
  <c r="H25" i="12"/>
  <c r="H24" i="12"/>
  <c r="H23" i="12"/>
  <c r="H22" i="12"/>
  <c r="H21" i="12"/>
  <c r="H20" i="12"/>
  <c r="F32" i="12"/>
  <c r="F31" i="12"/>
  <c r="F30" i="12"/>
  <c r="F29" i="12"/>
  <c r="F28" i="12"/>
  <c r="F27" i="12"/>
  <c r="F26" i="12"/>
  <c r="F25" i="12"/>
  <c r="F24" i="12"/>
  <c r="F23" i="12"/>
  <c r="F22" i="12"/>
  <c r="F21" i="12"/>
  <c r="F20" i="12"/>
  <c r="D32" i="12"/>
  <c r="D31" i="12"/>
  <c r="D30" i="12"/>
  <c r="D29" i="12"/>
  <c r="D28" i="12"/>
  <c r="D27" i="12"/>
  <c r="D26" i="12"/>
  <c r="D25" i="12"/>
  <c r="D24" i="12"/>
  <c r="D23" i="12"/>
  <c r="D22" i="12"/>
  <c r="D21" i="12"/>
  <c r="D20" i="12"/>
  <c r="L14" i="12"/>
  <c r="L13" i="12"/>
  <c r="L12" i="12"/>
  <c r="L11" i="12"/>
  <c r="L10" i="12"/>
  <c r="L9" i="12"/>
  <c r="L8" i="12"/>
  <c r="L7" i="12"/>
  <c r="H14" i="12"/>
  <c r="H13" i="12"/>
  <c r="H12" i="12"/>
  <c r="H11" i="12"/>
  <c r="H10" i="12"/>
  <c r="H9" i="12"/>
  <c r="H8" i="12"/>
  <c r="H7" i="12"/>
  <c r="F14" i="12"/>
  <c r="F13" i="12"/>
  <c r="F12" i="12"/>
  <c r="F11" i="12"/>
  <c r="F10" i="12"/>
  <c r="F9" i="12"/>
  <c r="F8" i="12"/>
  <c r="F7" i="12"/>
  <c r="D14" i="12"/>
  <c r="D13" i="12"/>
  <c r="D12" i="12"/>
  <c r="D11" i="12"/>
  <c r="D10" i="12"/>
  <c r="D9" i="12"/>
  <c r="D8" i="12"/>
  <c r="D7" i="12"/>
  <c r="L23" i="11"/>
  <c r="L22" i="11"/>
  <c r="L21" i="11"/>
  <c r="L20" i="11"/>
  <c r="L19" i="11"/>
  <c r="L18" i="11"/>
  <c r="L17" i="11"/>
  <c r="H23" i="11"/>
  <c r="H22" i="11"/>
  <c r="H21" i="11"/>
  <c r="H20" i="11"/>
  <c r="H19" i="11"/>
  <c r="H18" i="11"/>
  <c r="H17" i="11"/>
  <c r="F23" i="11"/>
  <c r="F22" i="11"/>
  <c r="F21" i="11"/>
  <c r="F20" i="11"/>
  <c r="F19" i="11"/>
  <c r="F18" i="11"/>
  <c r="F17" i="11"/>
  <c r="D23" i="11"/>
  <c r="D22" i="11"/>
  <c r="D21" i="11"/>
  <c r="D20" i="11"/>
  <c r="D19" i="11"/>
  <c r="D18" i="11"/>
  <c r="D17" i="11"/>
  <c r="L11" i="11"/>
  <c r="L10" i="11"/>
  <c r="L9" i="11"/>
  <c r="L8" i="11"/>
  <c r="L7" i="11"/>
  <c r="H11" i="11"/>
  <c r="H10" i="11"/>
  <c r="H9" i="11"/>
  <c r="H8" i="11"/>
  <c r="H7" i="11"/>
  <c r="F11" i="11"/>
  <c r="F10" i="11"/>
  <c r="F9" i="11"/>
  <c r="F8" i="11"/>
  <c r="F7" i="11"/>
  <c r="D11" i="11"/>
  <c r="D10" i="11"/>
  <c r="D9" i="11"/>
  <c r="D8" i="11"/>
  <c r="D7" i="11"/>
  <c r="L24" i="10"/>
  <c r="L23" i="10"/>
  <c r="L22" i="10"/>
  <c r="L21" i="10"/>
  <c r="L20" i="10"/>
  <c r="L19" i="10"/>
  <c r="L18" i="10"/>
  <c r="L17" i="10"/>
  <c r="H24" i="10"/>
  <c r="H23" i="10"/>
  <c r="H22" i="10"/>
  <c r="H21" i="10"/>
  <c r="H20" i="10"/>
  <c r="H19" i="10"/>
  <c r="H18" i="10"/>
  <c r="H17" i="10"/>
  <c r="F24" i="10"/>
  <c r="F23" i="10"/>
  <c r="F22" i="10"/>
  <c r="F21" i="10"/>
  <c r="F20" i="10"/>
  <c r="F19" i="10"/>
  <c r="F18" i="10"/>
  <c r="F17" i="10"/>
  <c r="D24" i="10"/>
  <c r="D23" i="10"/>
  <c r="D22" i="10"/>
  <c r="D21" i="10"/>
  <c r="D20" i="10"/>
  <c r="D19" i="10"/>
  <c r="D18" i="10"/>
  <c r="D17" i="10"/>
  <c r="L11" i="10"/>
  <c r="L10" i="10"/>
  <c r="L9" i="10"/>
  <c r="L8" i="10"/>
  <c r="L7" i="10"/>
  <c r="H11" i="10"/>
  <c r="H10" i="10"/>
  <c r="H9" i="10"/>
  <c r="H8" i="10"/>
  <c r="H7" i="10"/>
  <c r="F11" i="10"/>
  <c r="F10" i="10"/>
  <c r="F9" i="10"/>
  <c r="F8" i="10"/>
  <c r="F7" i="10"/>
  <c r="D11" i="10"/>
  <c r="D10" i="10"/>
  <c r="D9" i="10"/>
  <c r="D8" i="10"/>
  <c r="D7" i="10"/>
  <c r="D18" i="9"/>
  <c r="L27" i="9"/>
  <c r="L26" i="9"/>
  <c r="L25" i="9"/>
  <c r="L24" i="9"/>
  <c r="L23" i="9"/>
  <c r="L22" i="9"/>
  <c r="L21" i="9"/>
  <c r="L20" i="9"/>
  <c r="L19" i="9"/>
  <c r="L18" i="9"/>
  <c r="H27" i="9"/>
  <c r="H26" i="9"/>
  <c r="H25" i="9"/>
  <c r="H24" i="9"/>
  <c r="H23" i="9"/>
  <c r="H22" i="9"/>
  <c r="H21" i="9"/>
  <c r="H20" i="9"/>
  <c r="H19" i="9"/>
  <c r="H18" i="9"/>
  <c r="F27" i="9"/>
  <c r="F26" i="9"/>
  <c r="F25" i="9"/>
  <c r="F24" i="9"/>
  <c r="F23" i="9"/>
  <c r="F22" i="9"/>
  <c r="F21" i="9"/>
  <c r="F20" i="9"/>
  <c r="F19" i="9"/>
  <c r="F18" i="9"/>
  <c r="D27" i="9"/>
  <c r="D26" i="9"/>
  <c r="D25" i="9"/>
  <c r="D24" i="9"/>
  <c r="D23" i="9"/>
  <c r="D22" i="9"/>
  <c r="D21" i="9"/>
  <c r="D20" i="9"/>
  <c r="D19" i="9"/>
  <c r="L12" i="9"/>
  <c r="L10" i="9"/>
  <c r="L9" i="9"/>
  <c r="L8" i="9"/>
  <c r="L7" i="9"/>
  <c r="H12" i="9"/>
  <c r="H10" i="9"/>
  <c r="H9" i="9"/>
  <c r="H8" i="9"/>
  <c r="H7" i="9"/>
  <c r="L21" i="25"/>
  <c r="L19" i="25"/>
  <c r="L18" i="25"/>
  <c r="L17" i="25"/>
  <c r="L16" i="25"/>
  <c r="H21" i="25"/>
  <c r="H19" i="25"/>
  <c r="H18" i="25"/>
  <c r="H17" i="25"/>
  <c r="H16" i="25"/>
  <c r="F21" i="25"/>
  <c r="F19" i="25"/>
  <c r="F18" i="25"/>
  <c r="F17" i="25"/>
  <c r="F16" i="25"/>
  <c r="D21" i="25"/>
  <c r="D19" i="25"/>
  <c r="D18" i="25"/>
  <c r="D17" i="25"/>
  <c r="D16" i="25"/>
  <c r="L10" i="25"/>
  <c r="L9" i="25"/>
  <c r="L8" i="25"/>
  <c r="L7" i="25"/>
  <c r="H10" i="25"/>
  <c r="H9" i="25"/>
  <c r="H8" i="25"/>
  <c r="H7" i="25"/>
  <c r="F10" i="25"/>
  <c r="F9" i="25"/>
  <c r="F8" i="25"/>
  <c r="F7" i="25"/>
  <c r="D10" i="25"/>
  <c r="D9" i="25"/>
  <c r="D8" i="25"/>
  <c r="D7" i="25"/>
  <c r="L27" i="8"/>
  <c r="L26" i="8"/>
  <c r="L25" i="8"/>
  <c r="L24" i="8"/>
  <c r="L23" i="8"/>
  <c r="L22" i="8"/>
  <c r="L21" i="8"/>
  <c r="L20" i="8"/>
  <c r="L19" i="8"/>
  <c r="L18" i="8"/>
  <c r="H27" i="8"/>
  <c r="H26" i="8"/>
  <c r="H25" i="8"/>
  <c r="H24" i="8"/>
  <c r="H23" i="8"/>
  <c r="H22" i="8"/>
  <c r="H21" i="8"/>
  <c r="H20" i="8"/>
  <c r="H19" i="8"/>
  <c r="H18" i="8"/>
  <c r="F27" i="8"/>
  <c r="F26" i="8"/>
  <c r="F25" i="8"/>
  <c r="F24" i="8"/>
  <c r="F23" i="8"/>
  <c r="F22" i="8"/>
  <c r="F21" i="8"/>
  <c r="F20" i="8"/>
  <c r="F19" i="8"/>
  <c r="F18" i="8"/>
  <c r="D27" i="8"/>
  <c r="D26" i="8"/>
  <c r="D25" i="8"/>
  <c r="D24" i="8"/>
  <c r="D23" i="8"/>
  <c r="D22" i="8"/>
  <c r="D21" i="8"/>
  <c r="D20" i="8"/>
  <c r="D19" i="8"/>
  <c r="D18" i="8"/>
  <c r="L12" i="8"/>
  <c r="L10" i="8"/>
  <c r="L9" i="8"/>
  <c r="L8" i="8"/>
  <c r="L7" i="8"/>
  <c r="H12" i="8"/>
  <c r="H10" i="8"/>
  <c r="H9" i="8"/>
  <c r="H8" i="8"/>
  <c r="H7" i="8"/>
  <c r="F34" i="7"/>
  <c r="L46" i="7"/>
  <c r="L45" i="7"/>
  <c r="L44" i="7"/>
  <c r="L43" i="7"/>
  <c r="L42" i="7"/>
  <c r="L41" i="7"/>
  <c r="L40" i="7"/>
  <c r="L39" i="7"/>
  <c r="L38" i="7"/>
  <c r="L37" i="7"/>
  <c r="L36" i="7"/>
  <c r="L35" i="7"/>
  <c r="L34" i="7"/>
  <c r="L33" i="7"/>
  <c r="L32" i="7"/>
  <c r="H46" i="7"/>
  <c r="H45" i="7"/>
  <c r="H44" i="7"/>
  <c r="H43" i="7"/>
  <c r="H42" i="7"/>
  <c r="H41" i="7"/>
  <c r="H40" i="7"/>
  <c r="H39" i="7"/>
  <c r="H38" i="7"/>
  <c r="H37" i="7"/>
  <c r="H36" i="7"/>
  <c r="H35" i="7"/>
  <c r="H34" i="7"/>
  <c r="H33" i="7"/>
  <c r="H32" i="7"/>
  <c r="F46" i="7"/>
  <c r="F45" i="7"/>
  <c r="F44" i="7"/>
  <c r="F43" i="7"/>
  <c r="F42" i="7"/>
  <c r="F41" i="7"/>
  <c r="F40" i="7"/>
  <c r="F39" i="7"/>
  <c r="F38" i="7"/>
  <c r="F37" i="7"/>
  <c r="F36" i="7"/>
  <c r="F35" i="7"/>
  <c r="F33" i="7"/>
  <c r="F32" i="7"/>
  <c r="L12" i="7"/>
  <c r="L11" i="7"/>
  <c r="L10" i="7"/>
  <c r="L9" i="7"/>
  <c r="L8" i="7"/>
  <c r="L7" i="7"/>
  <c r="H12" i="7"/>
  <c r="H11" i="7"/>
  <c r="H10" i="7"/>
  <c r="H9" i="7"/>
  <c r="H8" i="7"/>
  <c r="H7" i="7"/>
  <c r="F12" i="7"/>
  <c r="F11" i="7"/>
  <c r="F10" i="7"/>
  <c r="F9" i="7"/>
  <c r="F8" i="7"/>
  <c r="F7" i="7"/>
  <c r="L35" i="6"/>
  <c r="L34" i="6"/>
  <c r="L33" i="6"/>
  <c r="L32" i="6"/>
  <c r="L31" i="6"/>
  <c r="L30" i="6"/>
  <c r="L29" i="6"/>
  <c r="L28" i="6"/>
  <c r="L27" i="6"/>
  <c r="L26" i="6"/>
  <c r="L25" i="6"/>
  <c r="L23" i="6"/>
  <c r="L21" i="6"/>
  <c r="L20" i="6"/>
  <c r="H35" i="6"/>
  <c r="H34" i="6"/>
  <c r="H33" i="6"/>
  <c r="H32" i="6"/>
  <c r="H31" i="6"/>
  <c r="H30" i="6"/>
  <c r="H29" i="6"/>
  <c r="H28" i="6"/>
  <c r="H27" i="6"/>
  <c r="H26" i="6"/>
  <c r="H25" i="6"/>
  <c r="H23" i="6"/>
  <c r="H21" i="6"/>
  <c r="H20" i="6"/>
  <c r="F35" i="6"/>
  <c r="F34" i="6"/>
  <c r="F33" i="6"/>
  <c r="F32" i="6"/>
  <c r="F31" i="6"/>
  <c r="F30" i="6"/>
  <c r="F29" i="6"/>
  <c r="F28" i="6"/>
  <c r="F27" i="6"/>
  <c r="F26" i="6"/>
  <c r="F25" i="6"/>
  <c r="F23" i="6"/>
  <c r="F21" i="6"/>
  <c r="F20" i="6"/>
  <c r="D35" i="6"/>
  <c r="D34" i="6"/>
  <c r="D33" i="6"/>
  <c r="D32" i="6"/>
  <c r="D31" i="6"/>
  <c r="D30" i="6"/>
  <c r="D29" i="6"/>
  <c r="D28" i="6"/>
  <c r="D27" i="6"/>
  <c r="D26" i="6"/>
  <c r="D25" i="6"/>
  <c r="D23" i="6"/>
  <c r="D21" i="6"/>
  <c r="D20" i="6"/>
  <c r="L13" i="6"/>
  <c r="L8" i="6"/>
  <c r="L7" i="6"/>
  <c r="H13" i="6"/>
  <c r="H8" i="6"/>
  <c r="H7" i="6"/>
  <c r="F13" i="6"/>
  <c r="F8" i="6"/>
  <c r="F7" i="6"/>
  <c r="D13" i="6"/>
  <c r="D8" i="6"/>
  <c r="D7" i="6"/>
  <c r="H7" i="19"/>
  <c r="F7" i="19"/>
  <c r="F21" i="19"/>
  <c r="D21" i="19"/>
  <c r="L28" i="19"/>
  <c r="L27" i="19"/>
  <c r="L26" i="19"/>
  <c r="L25" i="19"/>
  <c r="L24" i="19"/>
  <c r="L23" i="19"/>
  <c r="L22" i="19"/>
  <c r="L21" i="19"/>
  <c r="H28" i="19"/>
  <c r="H27" i="19"/>
  <c r="H26" i="19"/>
  <c r="H25" i="19"/>
  <c r="H24" i="19"/>
  <c r="H23" i="19"/>
  <c r="H22" i="19"/>
  <c r="H21" i="19"/>
  <c r="F28" i="19"/>
  <c r="F27" i="19"/>
  <c r="F26" i="19"/>
  <c r="F25" i="19"/>
  <c r="F24" i="19"/>
  <c r="F23" i="19"/>
  <c r="F22" i="19"/>
  <c r="D28" i="19"/>
  <c r="D27" i="19"/>
  <c r="D26" i="19"/>
  <c r="D25" i="19"/>
  <c r="D24" i="19"/>
  <c r="D23" i="19"/>
  <c r="D22" i="19"/>
  <c r="L14" i="19"/>
  <c r="L13" i="19"/>
  <c r="L12" i="19"/>
  <c r="L11" i="19"/>
  <c r="L10" i="19"/>
  <c r="L9" i="19"/>
  <c r="L8" i="19"/>
  <c r="L7" i="19"/>
  <c r="H14" i="19"/>
  <c r="H13" i="19"/>
  <c r="H12" i="19"/>
  <c r="H11" i="19"/>
  <c r="H10" i="19"/>
  <c r="H9" i="19"/>
  <c r="H8" i="19"/>
  <c r="F14" i="19"/>
  <c r="F13" i="19"/>
  <c r="F12" i="19"/>
  <c r="F11" i="19"/>
  <c r="F10" i="19"/>
  <c r="F9" i="19"/>
  <c r="F8" i="19"/>
  <c r="D14" i="19"/>
  <c r="D13" i="19"/>
  <c r="D12" i="19"/>
  <c r="D11" i="19"/>
  <c r="D10" i="19"/>
  <c r="D9" i="19"/>
  <c r="D8" i="19"/>
  <c r="D7" i="19"/>
  <c r="F11" i="5"/>
  <c r="D11" i="5"/>
  <c r="L34" i="5"/>
  <c r="L33" i="5"/>
  <c r="L32" i="5"/>
  <c r="L31" i="5"/>
  <c r="L30" i="5"/>
  <c r="L29" i="5"/>
  <c r="L28" i="5"/>
  <c r="L27" i="5"/>
  <c r="L26" i="5"/>
  <c r="L25" i="5"/>
  <c r="L24" i="5"/>
  <c r="L23" i="5"/>
  <c r="L21" i="5"/>
  <c r="H34" i="5"/>
  <c r="H33" i="5"/>
  <c r="H32" i="5"/>
  <c r="H31" i="5"/>
  <c r="H30" i="5"/>
  <c r="H29" i="5"/>
  <c r="H28" i="5"/>
  <c r="H27" i="5"/>
  <c r="H26" i="5"/>
  <c r="H25" i="5"/>
  <c r="H24" i="5"/>
  <c r="H23" i="5"/>
  <c r="H21" i="5"/>
  <c r="F34" i="5"/>
  <c r="F33" i="5"/>
  <c r="F32" i="5"/>
  <c r="F31" i="5"/>
  <c r="F30" i="5"/>
  <c r="F29" i="5"/>
  <c r="F28" i="5"/>
  <c r="F27" i="5"/>
  <c r="F26" i="5"/>
  <c r="F25" i="5"/>
  <c r="F24" i="5"/>
  <c r="F23" i="5"/>
  <c r="F21" i="5"/>
  <c r="D34" i="5"/>
  <c r="D33" i="5"/>
  <c r="D32" i="5"/>
  <c r="D31" i="5"/>
  <c r="D30" i="5"/>
  <c r="D29" i="5"/>
  <c r="D28" i="5"/>
  <c r="D27" i="5"/>
  <c r="D26" i="5"/>
  <c r="D25" i="5"/>
  <c r="D24" i="5"/>
  <c r="D23" i="5"/>
  <c r="D21" i="5"/>
  <c r="L11" i="5"/>
  <c r="L39" i="4"/>
  <c r="L38" i="4"/>
  <c r="L37" i="4"/>
  <c r="L35" i="4"/>
  <c r="L34" i="4"/>
  <c r="L33" i="4"/>
  <c r="L32" i="4"/>
  <c r="L31" i="4"/>
  <c r="L30" i="4"/>
  <c r="L28" i="4"/>
  <c r="L26" i="4"/>
  <c r="L25" i="4"/>
  <c r="H39" i="4"/>
  <c r="H38" i="4"/>
  <c r="H37" i="4"/>
  <c r="H35" i="4"/>
  <c r="H34" i="4"/>
  <c r="H33" i="4"/>
  <c r="H32" i="4"/>
  <c r="H31" i="4"/>
  <c r="H30" i="4"/>
  <c r="H28" i="4"/>
  <c r="H26" i="4"/>
  <c r="H25" i="4"/>
  <c r="F39" i="4"/>
  <c r="F38" i="4"/>
  <c r="F37" i="4"/>
  <c r="F35" i="4"/>
  <c r="F34" i="4"/>
  <c r="F33" i="4"/>
  <c r="F32" i="4"/>
  <c r="F31" i="4"/>
  <c r="F30" i="4"/>
  <c r="F28" i="4"/>
  <c r="F26" i="4"/>
  <c r="F25" i="4"/>
  <c r="D39" i="4"/>
  <c r="D38" i="4"/>
  <c r="D37" i="4"/>
  <c r="D35" i="4"/>
  <c r="D34" i="4"/>
  <c r="D33" i="4"/>
  <c r="D32" i="4"/>
  <c r="D31" i="4"/>
  <c r="D30" i="4"/>
  <c r="D28" i="4"/>
  <c r="D26" i="4"/>
  <c r="D25" i="4"/>
  <c r="L13" i="4"/>
  <c r="L12" i="4"/>
  <c r="H13" i="4"/>
  <c r="H12" i="4"/>
  <c r="F13" i="4"/>
  <c r="F12" i="4"/>
  <c r="D13" i="4"/>
  <c r="D12" i="4"/>
  <c r="H43" i="3"/>
  <c r="L45" i="3"/>
  <c r="L44" i="3"/>
  <c r="L43" i="3"/>
  <c r="L42" i="3"/>
  <c r="L41" i="3"/>
  <c r="L40" i="3"/>
  <c r="L39" i="3"/>
  <c r="H45" i="3"/>
  <c r="H44" i="3"/>
  <c r="H42" i="3"/>
  <c r="H41" i="3"/>
  <c r="H40" i="3"/>
  <c r="H39" i="3"/>
  <c r="F45" i="3"/>
  <c r="F44" i="3"/>
  <c r="F43" i="3"/>
  <c r="F42" i="3"/>
  <c r="F41" i="3"/>
  <c r="F40" i="3"/>
  <c r="F39" i="3"/>
  <c r="D45" i="3"/>
  <c r="D44" i="3"/>
  <c r="D43" i="3"/>
  <c r="D42" i="3"/>
  <c r="D41" i="3"/>
  <c r="D40" i="3"/>
  <c r="D39" i="3"/>
  <c r="L33" i="3"/>
  <c r="L32" i="3"/>
  <c r="L31" i="3"/>
  <c r="L30" i="3"/>
  <c r="L29" i="3"/>
  <c r="L28" i="3"/>
  <c r="L27" i="3"/>
  <c r="L26" i="3"/>
  <c r="L25" i="3"/>
  <c r="L24" i="3"/>
  <c r="L23" i="3"/>
  <c r="L22" i="3"/>
  <c r="H33" i="3"/>
  <c r="H32" i="3"/>
  <c r="H31" i="3"/>
  <c r="H30" i="3"/>
  <c r="H29" i="3"/>
  <c r="H28" i="3"/>
  <c r="H27" i="3"/>
  <c r="H26" i="3"/>
  <c r="H25" i="3"/>
  <c r="H24" i="3"/>
  <c r="H23" i="3"/>
  <c r="H22" i="3"/>
  <c r="F33" i="3"/>
  <c r="F32" i="3"/>
  <c r="F31" i="3"/>
  <c r="F30" i="3"/>
  <c r="F29" i="3"/>
  <c r="F28" i="3"/>
  <c r="F27" i="3"/>
  <c r="F26" i="3"/>
  <c r="F25" i="3"/>
  <c r="F24" i="3"/>
  <c r="F23" i="3"/>
  <c r="F22" i="3"/>
  <c r="D33" i="3"/>
  <c r="D32" i="3"/>
  <c r="D31" i="3"/>
  <c r="D30" i="3"/>
  <c r="D29" i="3"/>
  <c r="D28" i="3"/>
  <c r="D27" i="3"/>
  <c r="D26" i="3"/>
  <c r="D25" i="3"/>
  <c r="D24" i="3"/>
  <c r="D23" i="3"/>
  <c r="D22" i="3"/>
  <c r="F7" i="3"/>
  <c r="D7" i="3"/>
  <c r="L16" i="3"/>
  <c r="L15" i="3"/>
  <c r="L14" i="3"/>
  <c r="L13" i="3"/>
  <c r="L12" i="3"/>
  <c r="L11" i="3"/>
  <c r="L10" i="3"/>
  <c r="L9" i="3"/>
  <c r="L8" i="3"/>
  <c r="L7" i="3"/>
  <c r="H16" i="3"/>
  <c r="H15" i="3"/>
  <c r="H14" i="3"/>
  <c r="H13" i="3"/>
  <c r="H12" i="3"/>
  <c r="H11" i="3"/>
  <c r="H10" i="3"/>
  <c r="H9" i="3"/>
  <c r="H8" i="3"/>
  <c r="H7" i="3"/>
  <c r="F16" i="3"/>
  <c r="F15" i="3"/>
  <c r="F14" i="3"/>
  <c r="F13" i="3"/>
  <c r="F12" i="3"/>
  <c r="F11" i="3"/>
  <c r="F10" i="3"/>
  <c r="F9" i="3"/>
  <c r="F8" i="3"/>
  <c r="D16" i="3"/>
  <c r="D15" i="3"/>
  <c r="D14" i="3"/>
  <c r="D13" i="3"/>
  <c r="D12" i="3"/>
  <c r="D11" i="3"/>
  <c r="D10" i="3"/>
  <c r="D9" i="3"/>
  <c r="D8" i="3"/>
  <c r="D31" i="2"/>
  <c r="D28" i="2"/>
  <c r="D24" i="2"/>
  <c r="L38" i="2"/>
  <c r="L36" i="2"/>
  <c r="L34" i="2"/>
  <c r="L33" i="2"/>
  <c r="L32" i="2"/>
  <c r="L31" i="2"/>
  <c r="L30" i="2"/>
  <c r="L29" i="2"/>
  <c r="L28" i="2"/>
  <c r="L27" i="2"/>
  <c r="L25" i="2"/>
  <c r="L24" i="2"/>
  <c r="L23" i="2"/>
  <c r="H38" i="2"/>
  <c r="H36" i="2"/>
  <c r="H34" i="2"/>
  <c r="H33" i="2"/>
  <c r="H32" i="2"/>
  <c r="H31" i="2"/>
  <c r="H30" i="2"/>
  <c r="H29" i="2"/>
  <c r="H28" i="2"/>
  <c r="H27" i="2"/>
  <c r="H25" i="2"/>
  <c r="H24" i="2"/>
  <c r="H23" i="2"/>
  <c r="F38" i="2"/>
  <c r="F36" i="2"/>
  <c r="F34" i="2"/>
  <c r="F33" i="2"/>
  <c r="F32" i="2"/>
  <c r="F31" i="2"/>
  <c r="F30" i="2"/>
  <c r="F29" i="2"/>
  <c r="F28" i="2"/>
  <c r="F27" i="2"/>
  <c r="F25" i="2"/>
  <c r="F24" i="2"/>
  <c r="F23" i="2"/>
  <c r="D38" i="2"/>
  <c r="D36" i="2"/>
  <c r="D34" i="2"/>
  <c r="D33" i="2"/>
  <c r="D32" i="2"/>
  <c r="D30" i="2"/>
  <c r="D29" i="2"/>
  <c r="D27" i="2"/>
  <c r="D23" i="2"/>
  <c r="L17" i="2"/>
  <c r="L16" i="2"/>
  <c r="L15" i="2"/>
  <c r="L14" i="2"/>
  <c r="L13" i="2"/>
  <c r="L12" i="2"/>
  <c r="L9" i="2"/>
  <c r="L8" i="2"/>
  <c r="L7" i="2"/>
  <c r="H17" i="2"/>
  <c r="H16" i="2"/>
  <c r="H15" i="2"/>
  <c r="H14" i="2"/>
  <c r="H13" i="2"/>
  <c r="H12" i="2"/>
  <c r="H9" i="2"/>
  <c r="H8" i="2"/>
  <c r="H7" i="2"/>
  <c r="F17" i="2"/>
  <c r="F16" i="2"/>
  <c r="F15" i="2"/>
  <c r="F14" i="2"/>
  <c r="F13" i="2"/>
  <c r="F12" i="2"/>
  <c r="F9" i="2"/>
  <c r="F8" i="2"/>
  <c r="F7" i="2"/>
  <c r="D17" i="2"/>
  <c r="D16" i="2"/>
  <c r="D15" i="2"/>
  <c r="D14" i="2"/>
  <c r="D13" i="2"/>
  <c r="D9" i="2"/>
  <c r="D8" i="2"/>
  <c r="D7" i="2"/>
  <c r="AB230" i="43" l="1"/>
  <c r="AB21" i="43" s="1"/>
  <c r="AF230" i="43"/>
  <c r="AF21" i="43" s="1"/>
  <c r="AH230" i="43"/>
  <c r="AH21" i="43" s="1"/>
  <c r="AD230" i="43"/>
  <c r="AD21" i="43" s="1"/>
  <c r="AD200" i="33"/>
  <c r="AB200" i="33"/>
  <c r="AF200" i="33"/>
  <c r="V230" i="43"/>
  <c r="V21" i="43" s="1"/>
  <c r="T230" i="43"/>
  <c r="T21" i="43" s="1"/>
  <c r="X230" i="43"/>
  <c r="X21" i="43" s="1"/>
  <c r="Z230" i="43"/>
  <c r="Z21" i="43" s="1"/>
  <c r="X200" i="33"/>
  <c r="T200" i="33"/>
  <c r="V200" i="33"/>
  <c r="Z200" i="33"/>
  <c r="J200" i="33"/>
  <c r="D219" i="33"/>
  <c r="D249" i="43"/>
  <c r="F219" i="33"/>
  <c r="F249" i="43"/>
  <c r="H219" i="33"/>
  <c r="H249" i="43"/>
  <c r="D218" i="33"/>
  <c r="D248" i="43"/>
  <c r="F218" i="33"/>
  <c r="F248" i="43"/>
  <c r="H218" i="33"/>
  <c r="H248" i="43"/>
  <c r="D217" i="33"/>
  <c r="D247" i="43"/>
  <c r="F217" i="33"/>
  <c r="F247" i="43"/>
  <c r="H217" i="33"/>
  <c r="H247" i="43"/>
  <c r="D216" i="33"/>
  <c r="D246" i="43"/>
  <c r="F216" i="33"/>
  <c r="F246" i="43"/>
  <c r="H216" i="33"/>
  <c r="H246" i="43"/>
  <c r="D215" i="33"/>
  <c r="D245" i="43"/>
  <c r="F215" i="33"/>
  <c r="F245" i="43"/>
  <c r="H215" i="33"/>
  <c r="H245" i="43"/>
  <c r="D243" i="43"/>
  <c r="D213" i="33"/>
  <c r="F243" i="43"/>
  <c r="F213" i="33"/>
  <c r="H243" i="43"/>
  <c r="H213" i="33"/>
  <c r="D210" i="33"/>
  <c r="D240" i="43"/>
  <c r="F210" i="33"/>
  <c r="F240" i="43"/>
  <c r="H210" i="33"/>
  <c r="H240" i="43"/>
  <c r="D209" i="33"/>
  <c r="D239" i="43"/>
  <c r="F209" i="33"/>
  <c r="F239" i="43"/>
  <c r="H209" i="33"/>
  <c r="H239" i="43"/>
  <c r="D252" i="43"/>
  <c r="F252" i="43"/>
  <c r="H252" i="43"/>
  <c r="L252" i="43"/>
  <c r="D220" i="33"/>
  <c r="D250" i="43"/>
  <c r="F220" i="33"/>
  <c r="F250" i="43"/>
  <c r="H220" i="33"/>
  <c r="H250" i="43"/>
  <c r="L220" i="33"/>
  <c r="L250" i="43"/>
  <c r="L219" i="33"/>
  <c r="L249" i="43"/>
  <c r="L218" i="33"/>
  <c r="L248" i="43"/>
  <c r="L217" i="33"/>
  <c r="L247" i="43"/>
  <c r="L216" i="33"/>
  <c r="L246" i="43"/>
  <c r="L215" i="33"/>
  <c r="L245" i="43"/>
  <c r="L213" i="33"/>
  <c r="L243" i="43"/>
  <c r="L210" i="33"/>
  <c r="L240" i="43"/>
  <c r="L209" i="33"/>
  <c r="L239" i="43"/>
  <c r="F230" i="43"/>
  <c r="F21" i="43" s="1"/>
  <c r="H230" i="43"/>
  <c r="H21" i="43" s="1"/>
  <c r="P230" i="43"/>
  <c r="D230" i="43"/>
  <c r="D21" i="43" s="1"/>
  <c r="N230" i="43"/>
  <c r="N21" i="43" s="1"/>
  <c r="L230" i="43"/>
  <c r="L21" i="43" s="1"/>
  <c r="J230" i="43"/>
  <c r="J21" i="43" s="1"/>
  <c r="B279" i="33"/>
  <c r="N275" i="33"/>
  <c r="L275" i="33"/>
  <c r="J275" i="33"/>
  <c r="D275" i="33"/>
  <c r="F275" i="33"/>
  <c r="H275" i="33"/>
  <c r="H194" i="42"/>
  <c r="F194" i="42"/>
  <c r="L194" i="42"/>
  <c r="N194" i="42"/>
  <c r="P194" i="42"/>
  <c r="D194" i="42"/>
  <c r="S194" i="42"/>
  <c r="B21" i="43"/>
  <c r="R230" i="43"/>
  <c r="R21" i="43" s="1"/>
  <c r="N15" i="36"/>
  <c r="L15" i="36"/>
  <c r="P15" i="36"/>
  <c r="H15" i="36"/>
  <c r="F15" i="36"/>
  <c r="R15" i="36"/>
  <c r="D15" i="36"/>
  <c r="Q11" i="42"/>
  <c r="F11" i="42"/>
  <c r="L11" i="42"/>
  <c r="H11" i="42"/>
  <c r="P11" i="42"/>
  <c r="D11" i="42"/>
  <c r="N11" i="42"/>
  <c r="R200" i="33"/>
  <c r="P200" i="33"/>
  <c r="L200" i="33"/>
  <c r="H200" i="33"/>
  <c r="D200" i="33"/>
  <c r="N200" i="33"/>
  <c r="F200" i="33"/>
  <c r="Q12" i="42"/>
  <c r="F12" i="42"/>
  <c r="P12" i="42"/>
  <c r="D12" i="42"/>
  <c r="L12" i="42"/>
  <c r="H12" i="42"/>
  <c r="N12" i="42"/>
  <c r="Q14" i="42"/>
  <c r="F14" i="42"/>
  <c r="H14" i="42"/>
  <c r="P14" i="42"/>
  <c r="L14" i="42"/>
  <c r="D14" i="42"/>
  <c r="N14" i="42"/>
  <c r="H11" i="9"/>
  <c r="L11" i="9"/>
  <c r="J279" i="33" l="1"/>
  <c r="D279" i="33"/>
  <c r="H279" i="33"/>
  <c r="F279" i="33"/>
  <c r="S14" i="42"/>
  <c r="J14" i="42"/>
  <c r="S12" i="42"/>
  <c r="J12" i="42"/>
  <c r="S11" i="42"/>
  <c r="J11" i="42"/>
  <c r="P21" i="43"/>
  <c r="H19" i="4"/>
  <c r="D19" i="4"/>
  <c r="L19" i="4"/>
  <c r="F19" i="4"/>
  <c r="L14" i="4"/>
  <c r="F14" i="4"/>
  <c r="H14" i="4"/>
  <c r="D14" i="4"/>
  <c r="L18" i="4"/>
  <c r="F18" i="4"/>
  <c r="H18" i="4"/>
  <c r="D18" i="4"/>
  <c r="L9" i="5"/>
  <c r="F9" i="5"/>
  <c r="H9" i="5"/>
  <c r="D9" i="5"/>
  <c r="L14" i="5"/>
  <c r="H14" i="5"/>
  <c r="D14" i="5"/>
  <c r="F14" i="5"/>
  <c r="D16" i="4"/>
  <c r="F16" i="4"/>
  <c r="L13" i="5"/>
  <c r="H13" i="5"/>
  <c r="D13" i="5"/>
  <c r="F13" i="5"/>
  <c r="L9" i="6"/>
  <c r="F9" i="6"/>
  <c r="H9" i="6"/>
  <c r="D9" i="6"/>
  <c r="H14" i="6"/>
  <c r="D14" i="6"/>
  <c r="L14" i="6"/>
  <c r="F14" i="6"/>
  <c r="B39" i="2" l="1"/>
  <c r="N39" i="2" l="1"/>
  <c r="P39" i="2"/>
  <c r="F62" i="32"/>
  <c r="G25" i="30"/>
  <c r="E25" i="30"/>
  <c r="B25" i="30"/>
  <c r="C25" i="30"/>
  <c r="E23" i="31"/>
  <c r="C23" i="31"/>
  <c r="B23" i="31"/>
  <c r="C47" i="32"/>
  <c r="B47" i="32"/>
  <c r="K47" i="32"/>
  <c r="G47" i="32"/>
  <c r="E47" i="32"/>
  <c r="F30" i="32"/>
  <c r="K23" i="31"/>
  <c r="G23" i="31"/>
  <c r="H23" i="31" s="1"/>
  <c r="Q8" i="31"/>
  <c r="B8" i="31"/>
  <c r="F8" i="31"/>
  <c r="K25" i="30"/>
  <c r="K9" i="30"/>
  <c r="Q9" i="30" s="1"/>
  <c r="B9" i="30"/>
  <c r="C9" i="30"/>
  <c r="K18" i="29"/>
  <c r="B18" i="29"/>
  <c r="G18" i="29"/>
  <c r="E18" i="29"/>
  <c r="F18" i="29" s="1"/>
  <c r="C18" i="29"/>
  <c r="K8" i="29"/>
  <c r="Q8" i="29" s="1"/>
  <c r="G8" i="29"/>
  <c r="B8" i="29"/>
  <c r="E8" i="29"/>
  <c r="C8" i="29"/>
  <c r="C26" i="20"/>
  <c r="B26" i="20"/>
  <c r="B15" i="21"/>
  <c r="C10" i="22"/>
  <c r="G22" i="25"/>
  <c r="G15" i="21"/>
  <c r="E15" i="21"/>
  <c r="K22" i="25"/>
  <c r="B22" i="25"/>
  <c r="E22" i="25"/>
  <c r="C22" i="25"/>
  <c r="K11" i="25"/>
  <c r="Q11" i="25" s="1"/>
  <c r="B11" i="25"/>
  <c r="E11" i="25"/>
  <c r="C11" i="25"/>
  <c r="K10" i="22"/>
  <c r="Q10" i="22" s="1"/>
  <c r="G10" i="22"/>
  <c r="E10" i="22"/>
  <c r="B10" i="22"/>
  <c r="L9" i="22"/>
  <c r="H9" i="22"/>
  <c r="F9" i="22"/>
  <c r="D9" i="22"/>
  <c r="L8" i="22"/>
  <c r="H8" i="22"/>
  <c r="F8" i="22"/>
  <c r="D8" i="22"/>
  <c r="L7" i="22"/>
  <c r="H7" i="22"/>
  <c r="F7" i="22"/>
  <c r="D7" i="22"/>
  <c r="C15" i="21"/>
  <c r="K26" i="20"/>
  <c r="G26" i="20"/>
  <c r="E26" i="20"/>
  <c r="F26" i="20" s="1"/>
  <c r="K14" i="20"/>
  <c r="Q14" i="20" s="1"/>
  <c r="G14" i="20"/>
  <c r="E14" i="20"/>
  <c r="C14" i="20"/>
  <c r="B14" i="20"/>
  <c r="K29" i="19"/>
  <c r="G29" i="19"/>
  <c r="E29" i="19"/>
  <c r="C29" i="19"/>
  <c r="B29" i="19"/>
  <c r="I16" i="19"/>
  <c r="J16" i="19" s="1"/>
  <c r="D10" i="22"/>
  <c r="B11" i="14"/>
  <c r="K23" i="14"/>
  <c r="G23" i="14"/>
  <c r="E23" i="14"/>
  <c r="C23" i="14"/>
  <c r="B23" i="14"/>
  <c r="Q11" i="14"/>
  <c r="R11" i="14" s="1"/>
  <c r="E11" i="14"/>
  <c r="B26" i="13"/>
  <c r="K26" i="13"/>
  <c r="G26" i="13"/>
  <c r="E26" i="13"/>
  <c r="C26" i="13"/>
  <c r="B13" i="13"/>
  <c r="K13" i="13"/>
  <c r="Q13" i="13" s="1"/>
  <c r="G13" i="13"/>
  <c r="E13" i="13"/>
  <c r="C13" i="13"/>
  <c r="G33" i="12"/>
  <c r="B33" i="12"/>
  <c r="E33" i="12"/>
  <c r="C33" i="12"/>
  <c r="C15" i="12"/>
  <c r="B15" i="12"/>
  <c r="K33" i="12"/>
  <c r="K15" i="12"/>
  <c r="G15" i="12"/>
  <c r="E15" i="12"/>
  <c r="F15" i="12" s="1"/>
  <c r="B24" i="11"/>
  <c r="K24" i="11"/>
  <c r="G24" i="11"/>
  <c r="H24" i="11" s="1"/>
  <c r="E24" i="11"/>
  <c r="C24" i="11"/>
  <c r="K12" i="11"/>
  <c r="Q12" i="11" s="1"/>
  <c r="G12" i="11"/>
  <c r="E12" i="11"/>
  <c r="C12" i="11"/>
  <c r="B12" i="11"/>
  <c r="K25" i="10"/>
  <c r="G25" i="10"/>
  <c r="E25" i="10"/>
  <c r="C25" i="10"/>
  <c r="B25" i="10"/>
  <c r="K12" i="10"/>
  <c r="Q12" i="10" s="1"/>
  <c r="G12" i="10"/>
  <c r="E12" i="10"/>
  <c r="B12" i="10"/>
  <c r="B13" i="9"/>
  <c r="G28" i="8"/>
  <c r="K28" i="8"/>
  <c r="E28" i="8"/>
  <c r="F28" i="8" s="1"/>
  <c r="C13" i="8"/>
  <c r="B47" i="7"/>
  <c r="D47" i="7" s="1"/>
  <c r="K28" i="9"/>
  <c r="B28" i="9"/>
  <c r="G28" i="9"/>
  <c r="E28" i="9"/>
  <c r="F28" i="9" s="1"/>
  <c r="C28" i="9"/>
  <c r="K13" i="9"/>
  <c r="G13" i="9"/>
  <c r="H13" i="9" s="1"/>
  <c r="E13" i="9"/>
  <c r="C13" i="9"/>
  <c r="C28" i="8"/>
  <c r="K13" i="8"/>
  <c r="Q13" i="8" s="1"/>
  <c r="G13" i="8"/>
  <c r="E13" i="8"/>
  <c r="B13" i="8"/>
  <c r="C46" i="3"/>
  <c r="B34" i="3"/>
  <c r="K34" i="3"/>
  <c r="G34" i="3"/>
  <c r="H34" i="3" s="1"/>
  <c r="E34" i="3"/>
  <c r="C34" i="3"/>
  <c r="K46" i="3"/>
  <c r="L46" i="3" s="1"/>
  <c r="G46" i="3"/>
  <c r="E46" i="3"/>
  <c r="F46" i="3" s="1"/>
  <c r="G47" i="7"/>
  <c r="H47" i="7" s="1"/>
  <c r="K47" i="7"/>
  <c r="E47" i="7"/>
  <c r="F47" i="7" s="1"/>
  <c r="B15" i="6"/>
  <c r="E36" i="6"/>
  <c r="C36" i="6"/>
  <c r="K36" i="6"/>
  <c r="G36" i="6"/>
  <c r="H36" i="6" s="1"/>
  <c r="K15" i="6"/>
  <c r="Q15" i="6" s="1"/>
  <c r="G15" i="6"/>
  <c r="E15" i="6"/>
  <c r="C15" i="6"/>
  <c r="K15" i="5"/>
  <c r="Q15" i="5" s="1"/>
  <c r="R15" i="5" s="1"/>
  <c r="G15" i="5"/>
  <c r="E15" i="5"/>
  <c r="C15" i="5"/>
  <c r="C40" i="4"/>
  <c r="K40" i="4"/>
  <c r="G40" i="4"/>
  <c r="H40" i="4" s="1"/>
  <c r="E40" i="4"/>
  <c r="F40" i="4" s="1"/>
  <c r="Q20" i="4"/>
  <c r="B17" i="3"/>
  <c r="K17" i="3"/>
  <c r="Q17" i="3" s="1"/>
  <c r="G17" i="3"/>
  <c r="E17" i="3"/>
  <c r="C17" i="3"/>
  <c r="K39" i="2"/>
  <c r="G39" i="2"/>
  <c r="H39" i="2" s="1"/>
  <c r="E39" i="2"/>
  <c r="F39" i="2" s="1"/>
  <c r="C39" i="2"/>
  <c r="K18" i="2"/>
  <c r="Q18" i="2" s="1"/>
  <c r="G18" i="2"/>
  <c r="E18" i="2"/>
  <c r="C18" i="2"/>
  <c r="B18" i="2"/>
  <c r="AB18" i="2" l="1"/>
  <c r="AD18" i="2"/>
  <c r="AF18" i="2"/>
  <c r="AH18" i="2"/>
  <c r="AB17" i="3"/>
  <c r="AD17" i="3"/>
  <c r="AF17" i="3"/>
  <c r="AH17" i="3"/>
  <c r="AF15" i="6"/>
  <c r="AH15" i="6"/>
  <c r="AD15" i="6"/>
  <c r="AB15" i="6"/>
  <c r="AF13" i="9"/>
  <c r="AB13" i="9"/>
  <c r="AD13" i="9"/>
  <c r="AH13" i="9"/>
  <c r="AD11" i="14"/>
  <c r="AH11" i="14"/>
  <c r="AF11" i="14"/>
  <c r="AB11" i="14"/>
  <c r="AF14" i="20"/>
  <c r="AD14" i="20"/>
  <c r="AB14" i="20"/>
  <c r="AH14" i="20"/>
  <c r="AF8" i="29"/>
  <c r="AH8" i="29"/>
  <c r="AD8" i="29"/>
  <c r="AB8" i="29"/>
  <c r="AD9" i="30"/>
  <c r="AF9" i="30"/>
  <c r="AB9" i="30"/>
  <c r="AH9" i="30"/>
  <c r="AF8" i="31"/>
  <c r="AB8" i="31"/>
  <c r="AD8" i="31"/>
  <c r="AH8" i="31"/>
  <c r="AF13" i="8"/>
  <c r="AD13" i="8"/>
  <c r="AH13" i="8"/>
  <c r="AB13" i="8"/>
  <c r="AF12" i="10"/>
  <c r="AD12" i="10"/>
  <c r="AB12" i="10"/>
  <c r="AH12" i="10"/>
  <c r="AD12" i="11"/>
  <c r="AB12" i="11"/>
  <c r="AF12" i="11"/>
  <c r="AH12" i="11"/>
  <c r="AB15" i="12"/>
  <c r="AF15" i="12"/>
  <c r="AD15" i="12"/>
  <c r="AH15" i="12"/>
  <c r="AF13" i="13"/>
  <c r="AB13" i="13"/>
  <c r="AD13" i="13"/>
  <c r="AH13" i="13"/>
  <c r="L10" i="22"/>
  <c r="AD11" i="25"/>
  <c r="AF11" i="25"/>
  <c r="AB11" i="25"/>
  <c r="AH11" i="25"/>
  <c r="F47" i="32"/>
  <c r="T17" i="3"/>
  <c r="X17" i="3"/>
  <c r="V17" i="3"/>
  <c r="Z17" i="3"/>
  <c r="X13" i="9"/>
  <c r="T13" i="9"/>
  <c r="V13" i="9"/>
  <c r="Z13" i="9"/>
  <c r="V11" i="14"/>
  <c r="T11" i="14"/>
  <c r="X11" i="14"/>
  <c r="Z11" i="14"/>
  <c r="X14" i="20"/>
  <c r="V14" i="20"/>
  <c r="T14" i="20"/>
  <c r="Z14" i="20"/>
  <c r="L8" i="29"/>
  <c r="T8" i="29"/>
  <c r="V8" i="29"/>
  <c r="X8" i="29"/>
  <c r="Z8" i="29"/>
  <c r="X9" i="30"/>
  <c r="V9" i="30"/>
  <c r="T9" i="30"/>
  <c r="Z9" i="30"/>
  <c r="X8" i="31"/>
  <c r="V8" i="31"/>
  <c r="Z8" i="31"/>
  <c r="T8" i="31"/>
  <c r="X12" i="10"/>
  <c r="T12" i="10"/>
  <c r="V12" i="10"/>
  <c r="Z12" i="10"/>
  <c r="X12" i="11"/>
  <c r="V12" i="11"/>
  <c r="T12" i="11"/>
  <c r="Z12" i="11"/>
  <c r="X15" i="12"/>
  <c r="T15" i="12"/>
  <c r="V15" i="12"/>
  <c r="Z15" i="12"/>
  <c r="X13" i="13"/>
  <c r="V13" i="13"/>
  <c r="T13" i="13"/>
  <c r="Z13" i="13"/>
  <c r="X11" i="25"/>
  <c r="Z11" i="25"/>
  <c r="V11" i="25"/>
  <c r="T11" i="25"/>
  <c r="X15" i="6"/>
  <c r="T15" i="6"/>
  <c r="V15" i="6"/>
  <c r="Z15" i="6"/>
  <c r="X18" i="2"/>
  <c r="V18" i="2"/>
  <c r="T18" i="2"/>
  <c r="Z18" i="2"/>
  <c r="X13" i="8"/>
  <c r="V13" i="8"/>
  <c r="T13" i="8"/>
  <c r="Z13" i="8"/>
  <c r="H13" i="13"/>
  <c r="R17" i="3"/>
  <c r="I18" i="2"/>
  <c r="I15" i="21"/>
  <c r="J15" i="21" s="1"/>
  <c r="R20" i="4"/>
  <c r="R18" i="2"/>
  <c r="F11" i="25"/>
  <c r="F15" i="21"/>
  <c r="F232" i="33"/>
  <c r="F263" i="43"/>
  <c r="H17" i="3"/>
  <c r="I8" i="31"/>
  <c r="J8" i="31" s="1"/>
  <c r="R11" i="25"/>
  <c r="I10" i="22"/>
  <c r="J10" i="22" s="1"/>
  <c r="I9" i="30"/>
  <c r="J9" i="30" s="1"/>
  <c r="I25" i="30"/>
  <c r="J25" i="30" s="1"/>
  <c r="I28" i="8"/>
  <c r="J28" i="8" s="1"/>
  <c r="I47" i="32"/>
  <c r="J47" i="32" s="1"/>
  <c r="I23" i="31"/>
  <c r="J23" i="31" s="1"/>
  <c r="I23" i="14"/>
  <c r="J23" i="14" s="1"/>
  <c r="I26" i="13"/>
  <c r="J26" i="13" s="1"/>
  <c r="I18" i="29"/>
  <c r="J18" i="29" s="1"/>
  <c r="I26" i="20"/>
  <c r="J26" i="20" s="1"/>
  <c r="I33" i="12"/>
  <c r="J33" i="12" s="1"/>
  <c r="I24" i="11"/>
  <c r="J24" i="11" s="1"/>
  <c r="I25" i="10"/>
  <c r="J25" i="10" s="1"/>
  <c r="I28" i="9"/>
  <c r="J28" i="9" s="1"/>
  <c r="I11" i="25"/>
  <c r="J11" i="25" s="1"/>
  <c r="I22" i="25"/>
  <c r="J22" i="25" s="1"/>
  <c r="I47" i="7"/>
  <c r="J47" i="7" s="1"/>
  <c r="I36" i="6"/>
  <c r="J36" i="6" s="1"/>
  <c r="I29" i="19"/>
  <c r="J29" i="19" s="1"/>
  <c r="I40" i="4"/>
  <c r="J40" i="4" s="1"/>
  <c r="I34" i="3"/>
  <c r="J34" i="3" s="1"/>
  <c r="I62" i="32"/>
  <c r="J62" i="32" s="1"/>
  <c r="J30" i="32"/>
  <c r="I11" i="14"/>
  <c r="J11" i="14" s="1"/>
  <c r="I13" i="13"/>
  <c r="J13" i="13" s="1"/>
  <c r="I14" i="20"/>
  <c r="J14" i="20" s="1"/>
  <c r="I15" i="12"/>
  <c r="J15" i="12" s="1"/>
  <c r="I12" i="11"/>
  <c r="J12" i="11" s="1"/>
  <c r="I12" i="10"/>
  <c r="J12" i="10" s="1"/>
  <c r="I13" i="8"/>
  <c r="J13" i="8" s="1"/>
  <c r="I15" i="6"/>
  <c r="J15" i="6" s="1"/>
  <c r="I15" i="5"/>
  <c r="J15" i="5" s="1"/>
  <c r="I20" i="4"/>
  <c r="J20" i="4" s="1"/>
  <c r="I17" i="3"/>
  <c r="J17" i="3" s="1"/>
  <c r="D8" i="29"/>
  <c r="I8" i="29"/>
  <c r="J8" i="29" s="1"/>
  <c r="I39" i="2"/>
  <c r="J39" i="2" s="1"/>
  <c r="J18" i="2"/>
  <c r="I13" i="9"/>
  <c r="J13" i="9" s="1"/>
  <c r="H11" i="14"/>
  <c r="H26" i="20"/>
  <c r="R10" i="22"/>
  <c r="R15" i="6"/>
  <c r="R13" i="8"/>
  <c r="H15" i="21"/>
  <c r="F16" i="19"/>
  <c r="R9" i="30"/>
  <c r="R8" i="31"/>
  <c r="H62" i="32"/>
  <c r="D39" i="2"/>
  <c r="D17" i="3"/>
  <c r="L40" i="4"/>
  <c r="D15" i="6"/>
  <c r="D34" i="3"/>
  <c r="D28" i="8"/>
  <c r="L13" i="9"/>
  <c r="Q13" i="9"/>
  <c r="R13" i="9" s="1"/>
  <c r="L15" i="12"/>
  <c r="Q15" i="12"/>
  <c r="R15" i="12" s="1"/>
  <c r="D13" i="13"/>
  <c r="D11" i="14"/>
  <c r="D16" i="19"/>
  <c r="D15" i="21"/>
  <c r="D22" i="25"/>
  <c r="L16" i="19"/>
  <c r="Q16" i="19"/>
  <c r="R16" i="19" s="1"/>
  <c r="D9" i="30"/>
  <c r="D8" i="31"/>
  <c r="L23" i="31"/>
  <c r="L30" i="32"/>
  <c r="R30" i="32"/>
  <c r="D62" i="32"/>
  <c r="L62" i="32"/>
  <c r="Q62" i="32"/>
  <c r="R62" i="32" s="1"/>
  <c r="R12" i="10"/>
  <c r="R12" i="11"/>
  <c r="R14" i="20"/>
  <c r="R8" i="29"/>
  <c r="L39" i="2"/>
  <c r="D40" i="4"/>
  <c r="L47" i="7"/>
  <c r="L28" i="8"/>
  <c r="D24" i="11"/>
  <c r="D26" i="13"/>
  <c r="L26" i="20"/>
  <c r="D18" i="29"/>
  <c r="L25" i="30"/>
  <c r="L47" i="32"/>
  <c r="R13" i="13"/>
  <c r="F22" i="25"/>
  <c r="H16" i="19"/>
  <c r="H18" i="29"/>
  <c r="H30" i="32"/>
  <c r="P10" i="22"/>
  <c r="N10" i="22"/>
  <c r="L15" i="21"/>
  <c r="N15" i="21"/>
  <c r="P15" i="21"/>
  <c r="P47" i="32"/>
  <c r="N47" i="32"/>
  <c r="N62" i="32"/>
  <c r="P62" i="32"/>
  <c r="P30" i="32"/>
  <c r="N30" i="32"/>
  <c r="N8" i="31"/>
  <c r="P8" i="31"/>
  <c r="P23" i="31"/>
  <c r="N23" i="31"/>
  <c r="N11" i="14"/>
  <c r="P11" i="14"/>
  <c r="N23" i="14"/>
  <c r="P23" i="14"/>
  <c r="P26" i="13"/>
  <c r="N26" i="13"/>
  <c r="N13" i="13"/>
  <c r="P13" i="13"/>
  <c r="P26" i="20"/>
  <c r="N26" i="20"/>
  <c r="P14" i="20"/>
  <c r="N14" i="20"/>
  <c r="N8" i="29"/>
  <c r="P8" i="29"/>
  <c r="N18" i="29"/>
  <c r="P18" i="29"/>
  <c r="P9" i="30"/>
  <c r="N9" i="30"/>
  <c r="N25" i="30"/>
  <c r="P25" i="30"/>
  <c r="N15" i="12"/>
  <c r="P15" i="12"/>
  <c r="N33" i="12"/>
  <c r="P33" i="12"/>
  <c r="P24" i="11"/>
  <c r="N24" i="11"/>
  <c r="P12" i="11"/>
  <c r="N12" i="11"/>
  <c r="P25" i="10"/>
  <c r="N25" i="10"/>
  <c r="N12" i="10"/>
  <c r="P12" i="10"/>
  <c r="N13" i="9"/>
  <c r="P13" i="9"/>
  <c r="P28" i="9"/>
  <c r="N28" i="9"/>
  <c r="N11" i="25"/>
  <c r="P11" i="25"/>
  <c r="N22" i="25"/>
  <c r="P22" i="25"/>
  <c r="N13" i="8"/>
  <c r="P13" i="8"/>
  <c r="P47" i="7"/>
  <c r="N47" i="7"/>
  <c r="P15" i="6"/>
  <c r="N15" i="6"/>
  <c r="P29" i="19"/>
  <c r="N29" i="19"/>
  <c r="N16" i="19"/>
  <c r="P16" i="19"/>
  <c r="N20" i="4"/>
  <c r="P20" i="4"/>
  <c r="P17" i="3"/>
  <c r="N17" i="3"/>
  <c r="N34" i="3"/>
  <c r="P34" i="3"/>
  <c r="N18" i="2"/>
  <c r="P18" i="2"/>
  <c r="H8" i="31"/>
  <c r="F8" i="29"/>
  <c r="L18" i="29"/>
  <c r="D25" i="30"/>
  <c r="D28" i="9"/>
  <c r="L22" i="25"/>
  <c r="F34" i="3"/>
  <c r="F15" i="6"/>
  <c r="L15" i="6"/>
  <c r="F15" i="5"/>
  <c r="F11" i="14"/>
  <c r="F26" i="13"/>
  <c r="L26" i="13"/>
  <c r="L15" i="5"/>
  <c r="L11" i="14"/>
  <c r="L34" i="3"/>
  <c r="F29" i="19"/>
  <c r="L29" i="19"/>
  <c r="H14" i="20"/>
  <c r="H28" i="9"/>
  <c r="L28" i="9"/>
  <c r="F25" i="30"/>
  <c r="F20" i="4"/>
  <c r="L20" i="4"/>
  <c r="H15" i="6"/>
  <c r="D23" i="31"/>
  <c r="H47" i="32"/>
  <c r="H18" i="2"/>
  <c r="F18" i="2"/>
  <c r="F17" i="3"/>
  <c r="L17" i="3"/>
  <c r="D20" i="4"/>
  <c r="H20" i="4"/>
  <c r="D15" i="5"/>
  <c r="H15" i="5"/>
  <c r="F35" i="5"/>
  <c r="L35" i="5"/>
  <c r="L36" i="6"/>
  <c r="D36" i="6"/>
  <c r="F16" i="7"/>
  <c r="L16" i="7"/>
  <c r="H46" i="3"/>
  <c r="D46" i="3"/>
  <c r="L13" i="8"/>
  <c r="H28" i="8"/>
  <c r="F12" i="10"/>
  <c r="L12" i="10"/>
  <c r="F25" i="10"/>
  <c r="L25" i="10"/>
  <c r="F12" i="11"/>
  <c r="L12" i="11"/>
  <c r="F24" i="11"/>
  <c r="L24" i="11"/>
  <c r="H15" i="12"/>
  <c r="L33" i="12"/>
  <c r="D33" i="12"/>
  <c r="F33" i="12"/>
  <c r="H33" i="12"/>
  <c r="F13" i="13"/>
  <c r="L13" i="13"/>
  <c r="H26" i="13"/>
  <c r="F23" i="14"/>
  <c r="L23" i="14"/>
  <c r="D29" i="19"/>
  <c r="H29" i="19"/>
  <c r="L14" i="20"/>
  <c r="H10" i="22"/>
  <c r="H22" i="25"/>
  <c r="D26" i="20"/>
  <c r="H8" i="29"/>
  <c r="L9" i="30"/>
  <c r="L8" i="31"/>
  <c r="D30" i="32"/>
  <c r="D47" i="32"/>
  <c r="F23" i="31"/>
  <c r="H25" i="30"/>
  <c r="D18" i="2"/>
  <c r="L18" i="2"/>
  <c r="D35" i="5"/>
  <c r="H35" i="5"/>
  <c r="F36" i="6"/>
  <c r="H16" i="7"/>
  <c r="H13" i="8"/>
  <c r="D12" i="10"/>
  <c r="H12" i="10"/>
  <c r="D25" i="10"/>
  <c r="H25" i="10"/>
  <c r="D12" i="11"/>
  <c r="H12" i="11"/>
  <c r="D15" i="12"/>
  <c r="D23" i="14"/>
  <c r="H23" i="14"/>
  <c r="L11" i="25"/>
  <c r="F10" i="22"/>
  <c r="D11" i="25"/>
  <c r="H11" i="25"/>
  <c r="F9" i="30"/>
  <c r="N279" i="33"/>
  <c r="L279" i="33"/>
  <c r="P279" i="33"/>
  <c r="D232" i="33" l="1"/>
  <c r="D263" i="43"/>
  <c r="N232" i="33"/>
  <c r="N263" i="43"/>
  <c r="P232" i="33"/>
  <c r="P263" i="43"/>
  <c r="H232" i="33"/>
  <c r="H263" i="43"/>
  <c r="J263" i="43"/>
  <c r="J232" i="33"/>
  <c r="L232" i="33"/>
  <c r="L263" i="43"/>
  <c r="R263" i="43"/>
  <c r="R232" i="3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Luis Alberto</author>
    <author>6200391</author>
  </authors>
  <commentList>
    <comment ref="A28" authorId="0" shapeId="0" xr:uid="{00000000-0006-0000-0100-000001000000}">
      <text>
        <r>
          <rPr>
            <sz val="9"/>
            <color indexed="81"/>
            <rFont val="Tahoma"/>
            <family val="2"/>
          </rPr>
          <t>Para odonto das UBS o quadro minimo é para profissionais de 20 horas. Desta forma, os profissionais de 40 estão somados na linha de 20 horas.</t>
        </r>
      </text>
    </comment>
    <comment ref="C29" authorId="1" shapeId="0" xr:uid="{E661A1F0-F7CF-4D39-A03B-D5B554AFD0D8}">
      <text>
        <r>
          <rPr>
            <sz val="9"/>
            <color indexed="81"/>
            <rFont val="Segoe UI"/>
            <family val="2"/>
          </rPr>
          <t xml:space="preserve">1 Prof. - 30hs
1 Prof. - 10hs
</t>
        </r>
      </text>
    </comment>
    <comment ref="C32" authorId="1" shapeId="0" xr:uid="{173DD6D4-F70B-4BCF-B6B1-D967A39FCC1E}">
      <text>
        <r>
          <rPr>
            <sz val="9"/>
            <color indexed="81"/>
            <rFont val="Segoe UI"/>
            <family val="2"/>
          </rPr>
          <t xml:space="preserve">1 Prof. - 10hs
1 Prof. - 20hs
</t>
        </r>
      </text>
    </comment>
    <comment ref="E34" authorId="0" shapeId="0" xr:uid="{00000000-0006-0000-0100-000003000000}">
      <text>
        <r>
          <rPr>
            <sz val="9"/>
            <color indexed="81"/>
            <rFont val="Tahoma"/>
            <family val="2"/>
          </rPr>
          <t xml:space="preserve">3 de 30 horas 
1 de 36 horas
</t>
        </r>
      </text>
    </comment>
    <comment ref="G34" authorId="0" shapeId="0" xr:uid="{00000000-0006-0000-0100-000004000000}">
      <text>
        <r>
          <rPr>
            <sz val="9"/>
            <color indexed="81"/>
            <rFont val="Tahoma"/>
            <family val="2"/>
          </rPr>
          <t xml:space="preserve">3 de 30 horas 
1 de 36 horas
1 de 40 horas
</t>
        </r>
      </text>
    </comment>
    <comment ref="K34" authorId="0" shapeId="0" xr:uid="{00000000-0006-0000-0100-000005000000}">
      <text>
        <r>
          <rPr>
            <sz val="9"/>
            <color indexed="81"/>
            <rFont val="Tahoma"/>
            <family val="2"/>
          </rPr>
          <t xml:space="preserve">3 de 30 horas 
1 de 36 horas
1 de 40 horas
</t>
        </r>
      </text>
    </comment>
    <comment ref="M34" authorId="0" shapeId="0" xr:uid="{00000000-0006-0000-0100-000006000000}">
      <text>
        <r>
          <rPr>
            <sz val="9"/>
            <color indexed="81"/>
            <rFont val="Tahoma"/>
            <family val="2"/>
          </rPr>
          <t xml:space="preserve">3 de 30 horas 
1 de 36 horas
1 de 40 horas
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Luis Alberto</author>
  </authors>
  <commentList>
    <comment ref="K21" authorId="0" shapeId="0" xr:uid="{00000000-0006-0000-0C00-000001000000}">
      <text>
        <r>
          <rPr>
            <sz val="9"/>
            <color indexed="81"/>
            <rFont val="Tahoma"/>
            <family val="2"/>
          </rPr>
          <t xml:space="preserve">2 de 20hrs
1 de 24hrs
</t>
        </r>
      </text>
    </comment>
    <comment ref="M21" authorId="0" shapeId="0" xr:uid="{00000000-0006-0000-0C00-000002000000}">
      <text>
        <r>
          <rPr>
            <sz val="9"/>
            <color indexed="81"/>
            <rFont val="Tahoma"/>
            <family val="2"/>
          </rPr>
          <t xml:space="preserve">2 de 20hrs
1 de 24hrs
</t>
        </r>
      </text>
    </comment>
    <comment ref="C23" authorId="0" shapeId="0" xr:uid="{00000000-0006-0000-0C00-000003000000}">
      <text>
        <r>
          <rPr>
            <b/>
            <sz val="9"/>
            <color indexed="81"/>
            <rFont val="Tahoma"/>
            <family val="2"/>
          </rPr>
          <t>2 de 10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3" authorId="0" shapeId="0" xr:uid="{00000000-0006-0000-0C00-000004000000}">
      <text>
        <r>
          <rPr>
            <b/>
            <sz val="9"/>
            <color indexed="81"/>
            <rFont val="Tahoma"/>
            <family val="2"/>
          </rPr>
          <t>2 de 10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3" authorId="0" shapeId="0" xr:uid="{00000000-0006-0000-0C00-000005000000}">
      <text>
        <r>
          <rPr>
            <b/>
            <sz val="9"/>
            <color indexed="81"/>
            <rFont val="Tahoma"/>
            <family val="2"/>
          </rPr>
          <t>2 de 10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23" authorId="0" shapeId="0" xr:uid="{00000000-0006-0000-0C00-000006000000}">
      <text>
        <r>
          <rPr>
            <b/>
            <sz val="9"/>
            <color indexed="81"/>
            <rFont val="Tahoma"/>
            <family val="2"/>
          </rPr>
          <t>2 de 10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23" authorId="0" shapeId="0" xr:uid="{00000000-0006-0000-0C00-000007000000}">
      <text>
        <r>
          <rPr>
            <b/>
            <sz val="9"/>
            <color indexed="81"/>
            <rFont val="Tahoma"/>
            <family val="2"/>
          </rPr>
          <t>2 de 10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8" authorId="0" shapeId="0" xr:uid="{00000000-0006-0000-0C00-000008000000}">
      <text>
        <r>
          <rPr>
            <b/>
            <sz val="9"/>
            <color indexed="81"/>
            <rFont val="Tahoma"/>
            <family val="2"/>
          </rPr>
          <t>4 de 30
1 de 40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8" authorId="0" shapeId="0" xr:uid="{00000000-0006-0000-0C00-000009000000}">
      <text>
        <r>
          <rPr>
            <b/>
            <sz val="9"/>
            <color indexed="81"/>
            <rFont val="Tahoma"/>
            <family val="2"/>
          </rPr>
          <t>5 de 30
1 de 40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8" authorId="0" shapeId="0" xr:uid="{00000000-0006-0000-0C00-00000A000000}">
      <text>
        <r>
          <rPr>
            <b/>
            <sz val="9"/>
            <color indexed="81"/>
            <rFont val="Tahoma"/>
            <family val="2"/>
          </rPr>
          <t>5 de 30
1 de 40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28" authorId="0" shapeId="0" xr:uid="{00000000-0006-0000-0C00-00000B000000}">
      <text>
        <r>
          <rPr>
            <b/>
            <sz val="9"/>
            <color indexed="81"/>
            <rFont val="Tahoma"/>
            <family val="2"/>
          </rPr>
          <t>5 de 30
1 de 40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28" authorId="0" shapeId="0" xr:uid="{00000000-0006-0000-0C00-00000C000000}">
      <text>
        <r>
          <rPr>
            <b/>
            <sz val="9"/>
            <color indexed="81"/>
            <rFont val="Tahoma"/>
            <family val="2"/>
          </rPr>
          <t>5 de 30
1 de 40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tc={4E08CA19-ECA4-4A99-8FDF-8CBA0860140D}</author>
    <author>Luis Alberto</author>
  </authors>
  <commentList>
    <comment ref="U6" authorId="0" shapeId="0" xr:uid="{4E08CA19-ECA4-4A99-8FDF-8CBA0860140D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Mudança do período de analise para caso novo, sendo 6 meses</t>
      </text>
    </comment>
    <comment ref="C21" authorId="1" shapeId="0" xr:uid="{00000000-0006-0000-0E00-000001000000}">
      <text>
        <r>
          <rPr>
            <b/>
            <sz val="9"/>
            <color indexed="81"/>
            <rFont val="Tahoma"/>
            <family val="2"/>
          </rPr>
          <t>5 de 30 hrs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1" authorId="1" shapeId="0" xr:uid="{00000000-0006-0000-0E00-000002000000}">
      <text>
        <r>
          <rPr>
            <b/>
            <sz val="9"/>
            <color indexed="81"/>
            <rFont val="Tahoma"/>
            <family val="2"/>
          </rPr>
          <t>5 de 30 hrs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1" authorId="1" shapeId="0" xr:uid="{00000000-0006-0000-0E00-000003000000}">
      <text>
        <r>
          <rPr>
            <b/>
            <sz val="9"/>
            <color indexed="81"/>
            <rFont val="Tahoma"/>
            <family val="2"/>
          </rPr>
          <t>5 de 30 hrs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21" authorId="1" shapeId="0" xr:uid="{00000000-0006-0000-0E00-000004000000}">
      <text>
        <r>
          <rPr>
            <b/>
            <sz val="9"/>
            <color indexed="81"/>
            <rFont val="Tahoma"/>
            <family val="2"/>
          </rPr>
          <t>5 de 30 hrs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21" authorId="1" shapeId="0" xr:uid="{00000000-0006-0000-0E00-000005000000}">
      <text>
        <r>
          <rPr>
            <b/>
            <sz val="9"/>
            <color indexed="81"/>
            <rFont val="Tahoma"/>
            <family val="2"/>
          </rPr>
          <t>5 de 30 hrs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Luis Alberto</author>
  </authors>
  <commentList>
    <comment ref="C23" authorId="0" shapeId="0" xr:uid="{00000000-0006-0000-1000-000001000000}">
      <text>
        <r>
          <rPr>
            <sz val="9"/>
            <color indexed="81"/>
            <rFont val="Tahoma"/>
            <family val="2"/>
          </rPr>
          <t xml:space="preserve">3 de 30
1 de 40
</t>
        </r>
      </text>
    </comment>
    <comment ref="E23" authorId="0" shapeId="0" xr:uid="{00000000-0006-0000-1000-000002000000}">
      <text>
        <r>
          <rPr>
            <sz val="9"/>
            <color indexed="81"/>
            <rFont val="Tahoma"/>
            <family val="2"/>
          </rPr>
          <t xml:space="preserve">3 de 30
1 de 40
</t>
        </r>
      </text>
    </comment>
    <comment ref="G23" authorId="0" shapeId="0" xr:uid="{00000000-0006-0000-1000-000003000000}">
      <text>
        <r>
          <rPr>
            <sz val="9"/>
            <color indexed="81"/>
            <rFont val="Tahoma"/>
            <family val="2"/>
          </rPr>
          <t xml:space="preserve">3 de 30
1 de 40
</t>
        </r>
      </text>
    </comment>
    <comment ref="K23" authorId="0" shapeId="0" xr:uid="{00000000-0006-0000-1000-000004000000}">
      <text>
        <r>
          <rPr>
            <sz val="9"/>
            <color indexed="81"/>
            <rFont val="Tahoma"/>
            <family val="2"/>
          </rPr>
          <t xml:space="preserve">3 de 30
1 de 40
</t>
        </r>
      </text>
    </comment>
    <comment ref="M23" authorId="0" shapeId="0" xr:uid="{00000000-0006-0000-1000-000005000000}">
      <text>
        <r>
          <rPr>
            <sz val="9"/>
            <color indexed="81"/>
            <rFont val="Tahoma"/>
            <family val="2"/>
          </rPr>
          <t xml:space="preserve">3 de 30
1 de 40
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Luis Alberto</author>
  </authors>
  <commentList>
    <comment ref="G18" authorId="0" shapeId="0" xr:uid="{00000000-0006-0000-1100-000001000000}">
      <text>
        <r>
          <rPr>
            <b/>
            <sz val="9"/>
            <color indexed="81"/>
            <rFont val="Tahoma"/>
            <family val="2"/>
          </rPr>
          <t>1 de 20 hrs 
1 de 18 hrs</t>
        </r>
      </text>
    </comment>
    <comment ref="K18" authorId="0" shapeId="0" xr:uid="{00000000-0006-0000-1100-000002000000}">
      <text>
        <r>
          <rPr>
            <b/>
            <sz val="9"/>
            <color indexed="81"/>
            <rFont val="Tahoma"/>
            <family val="2"/>
          </rPr>
          <t>1 de 20 hrs 
1 de 18 hrs</t>
        </r>
      </text>
    </comment>
    <comment ref="M18" authorId="0" shapeId="0" xr:uid="{00000000-0006-0000-1100-000003000000}">
      <text>
        <r>
          <rPr>
            <b/>
            <sz val="9"/>
            <color indexed="81"/>
            <rFont val="Tahoma"/>
            <family val="2"/>
          </rPr>
          <t>1 de 20 hrs 
1 de 18 hrs</t>
        </r>
      </text>
    </comment>
    <comment ref="C20" authorId="0" shapeId="0" xr:uid="{00000000-0006-0000-1100-000004000000}">
      <text>
        <r>
          <rPr>
            <b/>
            <sz val="9"/>
            <color indexed="81"/>
            <rFont val="Tahoma"/>
            <family val="2"/>
          </rPr>
          <t xml:space="preserve">3 de 30
1 de 40
</t>
        </r>
      </text>
    </comment>
    <comment ref="E20" authorId="0" shapeId="0" xr:uid="{00000000-0006-0000-1100-000005000000}">
      <text>
        <r>
          <rPr>
            <b/>
            <sz val="9"/>
            <color indexed="81"/>
            <rFont val="Tahoma"/>
            <family val="2"/>
          </rPr>
          <t xml:space="preserve">3 de 30
1 de 40
</t>
        </r>
      </text>
    </comment>
    <comment ref="G20" authorId="0" shapeId="0" xr:uid="{00000000-0006-0000-1100-000006000000}">
      <text>
        <r>
          <rPr>
            <b/>
            <sz val="9"/>
            <color indexed="81"/>
            <rFont val="Tahoma"/>
            <family val="2"/>
          </rPr>
          <t xml:space="preserve">3 de 30
1 de 40
</t>
        </r>
      </text>
    </comment>
    <comment ref="K20" authorId="0" shapeId="0" xr:uid="{00000000-0006-0000-1100-000007000000}">
      <text>
        <r>
          <rPr>
            <b/>
            <sz val="9"/>
            <color indexed="81"/>
            <rFont val="Tahoma"/>
            <family val="2"/>
          </rPr>
          <t xml:space="preserve">3 de 30
1 de 40
</t>
        </r>
      </text>
    </comment>
    <comment ref="M20" authorId="0" shapeId="0" xr:uid="{00000000-0006-0000-1100-000008000000}">
      <text>
        <r>
          <rPr>
            <b/>
            <sz val="9"/>
            <color indexed="81"/>
            <rFont val="Tahoma"/>
            <family val="2"/>
          </rPr>
          <t xml:space="preserve">3 de 30
1 de 40
</t>
        </r>
      </text>
    </comment>
    <comment ref="C22" authorId="0" shapeId="0" xr:uid="{00000000-0006-0000-1100-000009000000}">
      <text>
        <r>
          <rPr>
            <b/>
            <sz val="9"/>
            <color indexed="81"/>
            <rFont val="Tahoma"/>
            <family val="2"/>
          </rPr>
          <t>1 de 30 hrs</t>
        </r>
      </text>
    </comment>
    <comment ref="E22" authorId="0" shapeId="0" xr:uid="{00000000-0006-0000-1100-00000A000000}">
      <text>
        <r>
          <rPr>
            <b/>
            <sz val="9"/>
            <color indexed="81"/>
            <rFont val="Tahoma"/>
            <family val="2"/>
          </rPr>
          <t>1 de 30 hrs</t>
        </r>
      </text>
    </comment>
    <comment ref="G22" authorId="0" shapeId="0" xr:uid="{00000000-0006-0000-1100-00000B000000}">
      <text>
        <r>
          <rPr>
            <b/>
            <sz val="9"/>
            <color indexed="81"/>
            <rFont val="Tahoma"/>
            <family val="2"/>
          </rPr>
          <t>1 de 30 hrs</t>
        </r>
      </text>
    </comment>
    <comment ref="K22" authorId="0" shapeId="0" xr:uid="{00000000-0006-0000-1100-00000C000000}">
      <text>
        <r>
          <rPr>
            <b/>
            <sz val="9"/>
            <color indexed="81"/>
            <rFont val="Tahoma"/>
            <family val="2"/>
          </rPr>
          <t>1 de 30 hrs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Luis Alberto</author>
  </authors>
  <commentList>
    <comment ref="C13" authorId="0" shapeId="0" xr:uid="{00000000-0006-0000-1200-000001000000}">
      <text>
        <r>
          <rPr>
            <b/>
            <sz val="9"/>
            <color indexed="81"/>
            <rFont val="Tahoma"/>
            <family val="2"/>
          </rPr>
          <t>1 de 10h
3 de 20h
1 de 30h</t>
        </r>
      </text>
    </comment>
    <comment ref="K14" authorId="0" shapeId="0" xr:uid="{00000000-0006-0000-1200-000002000000}">
      <text>
        <r>
          <rPr>
            <sz val="9"/>
            <color indexed="81"/>
            <rFont val="Tahoma"/>
            <family val="2"/>
          </rPr>
          <t xml:space="preserve">5 prof de 30hrs
</t>
        </r>
      </text>
    </comment>
    <comment ref="M14" authorId="0" shapeId="0" xr:uid="{00000000-0006-0000-1200-000003000000}">
      <text>
        <r>
          <rPr>
            <sz val="9"/>
            <color indexed="81"/>
            <rFont val="Tahoma"/>
            <family val="2"/>
          </rPr>
          <t>3 de 30hrs</t>
        </r>
      </text>
    </comment>
    <comment ref="C19" authorId="0" shapeId="0" xr:uid="{00000000-0006-0000-1200-000004000000}">
      <text>
        <r>
          <rPr>
            <b/>
            <sz val="9"/>
            <color indexed="81"/>
            <rFont val="Tahoma"/>
            <family val="2"/>
          </rPr>
          <t>3 de 30 hrs</t>
        </r>
      </text>
    </comment>
    <comment ref="E19" authorId="0" shapeId="0" xr:uid="{00000000-0006-0000-1200-000005000000}">
      <text>
        <r>
          <rPr>
            <b/>
            <sz val="9"/>
            <color indexed="81"/>
            <rFont val="Tahoma"/>
            <family val="2"/>
          </rPr>
          <t>3 de 30 hrs</t>
        </r>
      </text>
    </comment>
    <comment ref="G19" authorId="0" shapeId="0" xr:uid="{00000000-0006-0000-1200-000006000000}">
      <text>
        <r>
          <rPr>
            <b/>
            <sz val="9"/>
            <color indexed="81"/>
            <rFont val="Tahoma"/>
            <family val="2"/>
          </rPr>
          <t>2 de 30 hrs</t>
        </r>
      </text>
    </comment>
    <comment ref="K19" authorId="0" shapeId="0" xr:uid="{00000000-0006-0000-1200-000007000000}">
      <text>
        <r>
          <rPr>
            <b/>
            <sz val="9"/>
            <color indexed="81"/>
            <rFont val="Tahoma"/>
            <family val="2"/>
          </rPr>
          <t>2 de 30 hrs</t>
        </r>
      </text>
    </comment>
    <comment ref="M19" authorId="0" shapeId="0" xr:uid="{00000000-0006-0000-1200-000008000000}">
      <text>
        <r>
          <rPr>
            <b/>
            <sz val="9"/>
            <color indexed="81"/>
            <rFont val="Tahoma"/>
            <family val="2"/>
          </rPr>
          <t>2 de 30 hrs</t>
        </r>
      </text>
    </comment>
    <comment ref="C21" authorId="0" shapeId="0" xr:uid="{00000000-0006-0000-1200-000009000000}">
      <text>
        <r>
          <rPr>
            <sz val="9"/>
            <color indexed="81"/>
            <rFont val="Tahoma"/>
            <family val="2"/>
          </rPr>
          <t>1 de 30hrs
1 de 40hrs</t>
        </r>
      </text>
    </comment>
    <comment ref="E21" authorId="0" shapeId="0" xr:uid="{00000000-0006-0000-1200-00000A000000}">
      <text>
        <r>
          <rPr>
            <sz val="9"/>
            <color indexed="81"/>
            <rFont val="Tahoma"/>
            <family val="2"/>
          </rPr>
          <t>1 de 30hrs
1 de 40hrs</t>
        </r>
      </text>
    </comment>
    <comment ref="G21" authorId="0" shapeId="0" xr:uid="{00000000-0006-0000-1200-00000B000000}">
      <text>
        <r>
          <rPr>
            <sz val="9"/>
            <color indexed="81"/>
            <rFont val="Tahoma"/>
            <family val="2"/>
          </rPr>
          <t>1 de 30hrs
1 de 40hrs</t>
        </r>
      </text>
    </comment>
    <comment ref="K21" authorId="0" shapeId="0" xr:uid="{00000000-0006-0000-1200-00000C000000}">
      <text>
        <r>
          <rPr>
            <sz val="9"/>
            <color indexed="81"/>
            <rFont val="Tahoma"/>
            <family val="2"/>
          </rPr>
          <t>1 de 30hrs
1 de 40hrs</t>
        </r>
      </text>
    </comment>
    <comment ref="M21" authorId="0" shapeId="0" xr:uid="{00000000-0006-0000-1200-00000D000000}">
      <text>
        <r>
          <rPr>
            <sz val="9"/>
            <color indexed="81"/>
            <rFont val="Tahoma"/>
            <family val="2"/>
          </rPr>
          <t>1 de 30hrs
1 de 40hrs</t>
        </r>
      </text>
    </comment>
  </commentList>
</comments>
</file>

<file path=xl/comments1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Luis Alberto</author>
  </authors>
  <commentList>
    <comment ref="C36" authorId="0" shapeId="0" xr:uid="{00000000-0006-0000-1500-000001000000}">
      <text>
        <r>
          <rPr>
            <b/>
            <sz val="9"/>
            <color indexed="81"/>
            <rFont val="Tahoma"/>
            <family val="2"/>
          </rPr>
          <t>1 de 6 - sadt
2 de 12  - 1 sadt
2 de 18 
2 de 24 - 1 sadt</t>
        </r>
      </text>
    </comment>
    <comment ref="C37" authorId="0" shapeId="0" xr:uid="{00000000-0006-0000-1500-000002000000}">
      <text>
        <r>
          <rPr>
            <b/>
            <sz val="9"/>
            <color indexed="81"/>
            <rFont val="Tahoma"/>
            <family val="2"/>
          </rPr>
          <t>1 de 24
1 de 30</t>
        </r>
      </text>
    </comment>
  </commentList>
</comments>
</file>

<file path=xl/comments1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Luis Alberto</author>
  </authors>
  <commentList>
    <comment ref="C7" authorId="0" shapeId="0" xr:uid="{00000000-0006-0000-1900-000001000000}">
      <text>
        <r>
          <rPr>
            <b/>
            <sz val="9"/>
            <color indexed="81"/>
            <rFont val="Tahoma"/>
            <family val="2"/>
          </rPr>
          <t xml:space="preserve">8 de 12
1 de 22
2 de 24 </t>
        </r>
      </text>
    </comment>
    <comment ref="G7" authorId="0" shapeId="0" xr:uid="{00000000-0006-0000-1900-000002000000}">
      <text>
        <r>
          <rPr>
            <b/>
            <sz val="9"/>
            <color indexed="81"/>
            <rFont val="Tahoma"/>
            <family val="2"/>
          </rPr>
          <t xml:space="preserve">7 de 12
1 de 22
2 de 24 </t>
        </r>
      </text>
    </comment>
  </commentList>
</comments>
</file>

<file path=xl/comments1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Luis Alberto</author>
    <author>Gerente</author>
  </authors>
  <commentList>
    <comment ref="G46" authorId="0" shapeId="0" xr:uid="{00000000-0006-0000-1A00-000001000000}">
      <text>
        <r>
          <rPr>
            <sz val="9"/>
            <color indexed="81"/>
            <rFont val="Tahoma"/>
            <family val="2"/>
          </rPr>
          <t>Fonte de Dados Siga Saúde, conforme orientações</t>
        </r>
      </text>
    </comment>
    <comment ref="G47" authorId="0" shapeId="0" xr:uid="{00000000-0006-0000-1A00-000002000000}">
      <text>
        <r>
          <rPr>
            <sz val="9"/>
            <color indexed="81"/>
            <rFont val="Tahoma"/>
            <family val="2"/>
          </rPr>
          <t>Fonte de Dados Siga Saúde, conforme orientações</t>
        </r>
      </text>
    </comment>
    <comment ref="E53" authorId="1" shapeId="0" xr:uid="{00000000-0006-0000-1A00-000003000000}">
      <text>
        <r>
          <rPr>
            <b/>
            <sz val="9"/>
            <color indexed="81"/>
            <rFont val="Tahoma"/>
            <family val="2"/>
          </rPr>
          <t>Férias dos profissionais no período</t>
        </r>
      </text>
    </comment>
    <comment ref="G59" authorId="0" shapeId="0" xr:uid="{00000000-0006-0000-1A00-000004000000}">
      <text>
        <r>
          <rPr>
            <sz val="9"/>
            <color indexed="81"/>
            <rFont val="Tahoma"/>
            <family val="2"/>
          </rPr>
          <t xml:space="preserve">Fonte de Dados: Siga Saúde </t>
        </r>
      </text>
    </comment>
    <comment ref="G60" authorId="0" shapeId="0" xr:uid="{00000000-0006-0000-1A00-000005000000}">
      <text>
        <r>
          <rPr>
            <sz val="9"/>
            <color indexed="81"/>
            <rFont val="Tahoma"/>
            <family val="2"/>
          </rPr>
          <t xml:space="preserve">Fonte de Dados: Siga Saúde </t>
        </r>
      </text>
    </comment>
    <comment ref="E95" authorId="1" shapeId="0" xr:uid="{00000000-0006-0000-1A00-000006000000}">
      <text>
        <r>
          <rPr>
            <sz val="9"/>
            <color indexed="81"/>
            <rFont val="Tahoma"/>
            <family val="2"/>
          </rPr>
          <t>Profissional solicitou demissão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96" authorId="1" shapeId="0" xr:uid="{00000000-0006-0000-1A00-000007000000}">
      <text>
        <r>
          <rPr>
            <sz val="9"/>
            <color indexed="81"/>
            <rFont val="Tahoma"/>
            <family val="2"/>
          </rPr>
          <t>Profissional de férias</t>
        </r>
      </text>
    </comment>
    <comment ref="A99" authorId="0" shapeId="0" xr:uid="{00000000-0006-0000-1A00-000008000000}">
      <text>
        <r>
          <rPr>
            <b/>
            <sz val="9"/>
            <color indexed="81"/>
            <rFont val="Tahoma"/>
            <family val="2"/>
          </rPr>
          <t>Total de Atendimentos</t>
        </r>
      </text>
    </comment>
    <comment ref="A100" authorId="0" shapeId="0" xr:uid="{00000000-0006-0000-1A00-000009000000}">
      <text>
        <r>
          <rPr>
            <b/>
            <sz val="9"/>
            <color indexed="81"/>
            <rFont val="Tahoma"/>
            <family val="2"/>
          </rPr>
          <t>Total de Atendimentos</t>
        </r>
      </text>
    </comment>
    <comment ref="E142" authorId="1" shapeId="0" xr:uid="{00000000-0006-0000-1A00-00000A000000}">
      <text>
        <r>
          <rPr>
            <sz val="9"/>
            <color indexed="81"/>
            <rFont val="Tahoma"/>
            <family val="2"/>
          </rPr>
          <t>1 profissional de férias e outra de licença maternidade</t>
        </r>
      </text>
    </comment>
    <comment ref="E148" authorId="1" shapeId="0" xr:uid="{00000000-0006-0000-1A00-00000B000000}">
      <text>
        <r>
          <rPr>
            <sz val="9"/>
            <color indexed="81"/>
            <rFont val="Tahoma"/>
            <family val="2"/>
          </rPr>
          <t xml:space="preserve">16 saindas no mês, sendo 7 obitos 
</t>
        </r>
      </text>
    </comment>
    <comment ref="E170" authorId="1" shapeId="0" xr:uid="{00000000-0006-0000-1A00-00000C000000}">
      <text>
        <r>
          <rPr>
            <sz val="9"/>
            <color indexed="81"/>
            <rFont val="Tahoma"/>
            <family val="2"/>
          </rPr>
          <t xml:space="preserve">1 prof férias.
1 prof retornou de licença maternidade e depiu demissão
</t>
        </r>
      </text>
    </comment>
    <comment ref="E177" authorId="1" shapeId="0" xr:uid="{00000000-0006-0000-1A00-00000D000000}">
      <text>
        <r>
          <rPr>
            <sz val="9"/>
            <color indexed="81"/>
            <rFont val="Tahoma"/>
            <family val="2"/>
          </rPr>
          <t>solicitou demissão</t>
        </r>
      </text>
    </comment>
    <comment ref="C196" authorId="0" shapeId="0" xr:uid="{00000000-0006-0000-1A00-00000E000000}">
      <text>
        <r>
          <rPr>
            <b/>
            <sz val="9"/>
            <color indexed="81"/>
            <rFont val="Tahoma"/>
            <family val="2"/>
          </rPr>
          <t>Consultas de 1 vez da Estatística</t>
        </r>
      </text>
    </comment>
    <comment ref="C197" authorId="0" shapeId="0" xr:uid="{00000000-0006-0000-1A00-00000F000000}">
      <text>
        <r>
          <rPr>
            <b/>
            <sz val="9"/>
            <color indexed="81"/>
            <rFont val="Tahoma"/>
            <family val="2"/>
          </rPr>
          <t>Total de Consultas do BPA</t>
        </r>
      </text>
    </comment>
  </commentList>
</comments>
</file>

<file path=xl/comments1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Luis Alberto</author>
    <author>Gerente</author>
  </authors>
  <commentList>
    <comment ref="G25" authorId="0" shapeId="0" xr:uid="{00000000-0006-0000-1B00-000001000000}">
      <text>
        <r>
          <rPr>
            <sz val="9"/>
            <color indexed="81"/>
            <rFont val="Tahoma"/>
            <family val="2"/>
          </rPr>
          <t>Fonte de Dados Siga Saúde, conforme orientações</t>
        </r>
      </text>
    </comment>
    <comment ref="G26" authorId="0" shapeId="0" xr:uid="{00000000-0006-0000-1B00-000002000000}">
      <text>
        <r>
          <rPr>
            <sz val="9"/>
            <color indexed="81"/>
            <rFont val="Tahoma"/>
            <family val="2"/>
          </rPr>
          <t>Fonte de Dados Siga Saúde, conforme orientações</t>
        </r>
      </text>
    </comment>
    <comment ref="E32" authorId="1" shapeId="0" xr:uid="{00000000-0006-0000-1B00-000003000000}">
      <text>
        <r>
          <rPr>
            <b/>
            <sz val="9"/>
            <color indexed="81"/>
            <rFont val="Tahoma"/>
            <family val="2"/>
          </rPr>
          <t>Férias dos profissionais no período</t>
        </r>
      </text>
    </comment>
    <comment ref="G38" authorId="0" shapeId="0" xr:uid="{00000000-0006-0000-1B00-000004000000}">
      <text>
        <r>
          <rPr>
            <sz val="9"/>
            <color indexed="81"/>
            <rFont val="Tahoma"/>
            <family val="2"/>
          </rPr>
          <t xml:space="preserve">Fonte de Dados: Siga Saúde </t>
        </r>
      </text>
    </comment>
    <comment ref="G39" authorId="0" shapeId="0" xr:uid="{00000000-0006-0000-1B00-000005000000}">
      <text>
        <r>
          <rPr>
            <sz val="9"/>
            <color indexed="81"/>
            <rFont val="Tahoma"/>
            <family val="2"/>
          </rPr>
          <t xml:space="preserve">Fonte de Dados: Siga Saúde </t>
        </r>
      </text>
    </comment>
    <comment ref="E71" authorId="1" shapeId="0" xr:uid="{00000000-0006-0000-1B00-000006000000}">
      <text>
        <r>
          <rPr>
            <sz val="9"/>
            <color indexed="81"/>
            <rFont val="Tahoma"/>
            <family val="2"/>
          </rPr>
          <t>Profissional solicitou demissão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72" authorId="1" shapeId="0" xr:uid="{00000000-0006-0000-1B00-000007000000}">
      <text>
        <r>
          <rPr>
            <sz val="9"/>
            <color indexed="81"/>
            <rFont val="Tahoma"/>
            <family val="2"/>
          </rPr>
          <t>Profissional de férias</t>
        </r>
      </text>
    </comment>
    <comment ref="A75" authorId="0" shapeId="0" xr:uid="{00000000-0006-0000-1B00-000008000000}">
      <text>
        <r>
          <rPr>
            <b/>
            <sz val="9"/>
            <color indexed="81"/>
            <rFont val="Tahoma"/>
            <family val="2"/>
          </rPr>
          <t>Total de Atendimentos</t>
        </r>
      </text>
    </comment>
    <comment ref="A76" authorId="0" shapeId="0" xr:uid="{00000000-0006-0000-1B00-000009000000}">
      <text>
        <r>
          <rPr>
            <b/>
            <sz val="9"/>
            <color indexed="81"/>
            <rFont val="Tahoma"/>
            <family val="2"/>
          </rPr>
          <t>Total de Atendimentos</t>
        </r>
      </text>
    </comment>
    <comment ref="E106" authorId="1" shapeId="0" xr:uid="{00000000-0006-0000-1B00-00000A000000}">
      <text>
        <r>
          <rPr>
            <sz val="9"/>
            <color indexed="81"/>
            <rFont val="Tahoma"/>
            <family val="2"/>
          </rPr>
          <t>1 profissional de férias e outra de licença maternidade</t>
        </r>
      </text>
    </comment>
    <comment ref="E112" authorId="1" shapeId="0" xr:uid="{00000000-0006-0000-1B00-00000B000000}">
      <text>
        <r>
          <rPr>
            <sz val="9"/>
            <color indexed="81"/>
            <rFont val="Tahoma"/>
            <family val="2"/>
          </rPr>
          <t xml:space="preserve">16 saindas no mês, sendo 7 obitos 
</t>
        </r>
      </text>
    </comment>
    <comment ref="E134" authorId="1" shapeId="0" xr:uid="{00000000-0006-0000-1B00-00000C000000}">
      <text>
        <r>
          <rPr>
            <sz val="9"/>
            <color indexed="81"/>
            <rFont val="Tahoma"/>
            <family val="2"/>
          </rPr>
          <t xml:space="preserve">1 prof férias.
1 prof retornou de licença maternidade e depiu demissão
</t>
        </r>
      </text>
    </comment>
    <comment ref="E141" authorId="1" shapeId="0" xr:uid="{00000000-0006-0000-1B00-00000D000000}">
      <text>
        <r>
          <rPr>
            <sz val="9"/>
            <color indexed="81"/>
            <rFont val="Tahoma"/>
            <family val="2"/>
          </rPr>
          <t>solicitou demissão</t>
        </r>
      </text>
    </comment>
    <comment ref="C160" authorId="0" shapeId="0" xr:uid="{00000000-0006-0000-1B00-00000E000000}">
      <text>
        <r>
          <rPr>
            <b/>
            <sz val="9"/>
            <color indexed="81"/>
            <rFont val="Tahoma"/>
            <family val="2"/>
          </rPr>
          <t>Consultas de 1 vez da Estatística</t>
        </r>
      </text>
    </comment>
    <comment ref="C161" authorId="0" shapeId="0" xr:uid="{00000000-0006-0000-1B00-00000F000000}">
      <text>
        <r>
          <rPr>
            <b/>
            <sz val="9"/>
            <color indexed="81"/>
            <rFont val="Tahoma"/>
            <family val="2"/>
          </rPr>
          <t>Total de Consultas do BPA</t>
        </r>
      </text>
    </comment>
  </commentList>
</comments>
</file>

<file path=xl/comments1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Luis Alberto</author>
  </authors>
  <commentList>
    <comment ref="A85" authorId="0" shapeId="0" xr:uid="{00000000-0006-0000-1C00-000001000000}">
      <text>
        <r>
          <rPr>
            <b/>
            <sz val="9"/>
            <color indexed="81"/>
            <rFont val="Tahoma"/>
            <family val="2"/>
          </rPr>
          <t>Total de Atendimentos</t>
        </r>
      </text>
    </comment>
    <comment ref="A86" authorId="0" shapeId="0" xr:uid="{00000000-0006-0000-1C00-000002000000}">
      <text>
        <r>
          <rPr>
            <b/>
            <sz val="9"/>
            <color indexed="81"/>
            <rFont val="Tahoma"/>
            <family val="2"/>
          </rPr>
          <t>Total de Atendimentos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Luis Alberto</author>
  </authors>
  <commentList>
    <comment ref="A26" authorId="0" shapeId="0" xr:uid="{00000000-0006-0000-0300-000001000000}">
      <text>
        <r>
          <rPr>
            <sz val="9"/>
            <color indexed="81"/>
            <rFont val="Tahoma"/>
            <family val="2"/>
          </rPr>
          <t xml:space="preserve">Trabalhar aos sábados </t>
        </r>
      </text>
    </comment>
  </commentList>
</comments>
</file>

<file path=xl/comments2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Luis Alberto</author>
  </authors>
  <commentList>
    <comment ref="A276" authorId="0" shapeId="0" xr:uid="{00000000-0006-0000-1D00-000001000000}">
      <text>
        <r>
          <rPr>
            <sz val="9"/>
            <color indexed="81"/>
            <rFont val="Tahoma"/>
            <family val="2"/>
          </rPr>
          <t>Total de Metas da Unidade Basica + Metas da ESF (Generalista e Enfermeiro)</t>
        </r>
      </text>
    </comment>
  </commentList>
</comments>
</file>

<file path=xl/comments2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Luis Alberto</author>
  </authors>
  <commentList>
    <comment ref="A39" authorId="0" shapeId="0" xr:uid="{00000000-0006-0000-1E00-000001000000}">
      <text>
        <r>
          <rPr>
            <b/>
            <sz val="9"/>
            <color indexed="81"/>
            <rFont val="Tahoma"/>
            <family val="2"/>
          </rPr>
          <t>Total de Atendimentos</t>
        </r>
      </text>
    </comment>
    <comment ref="A40" authorId="0" shapeId="0" xr:uid="{00000000-0006-0000-1E00-000002000000}">
      <text>
        <r>
          <rPr>
            <b/>
            <sz val="9"/>
            <color indexed="81"/>
            <rFont val="Tahoma"/>
            <family val="2"/>
          </rPr>
          <t>Total de Atendimentos</t>
        </r>
      </text>
    </comment>
    <comment ref="C54" authorId="0" shapeId="0" xr:uid="{00000000-0006-0000-1E00-000003000000}">
      <text>
        <r>
          <rPr>
            <b/>
            <sz val="9"/>
            <color indexed="81"/>
            <rFont val="Tahoma"/>
            <family val="2"/>
          </rPr>
          <t>Consultas de 1 vez da Estatística</t>
        </r>
      </text>
    </comment>
    <comment ref="C55" authorId="0" shapeId="0" xr:uid="{00000000-0006-0000-1E00-000004000000}">
      <text>
        <r>
          <rPr>
            <b/>
            <sz val="9"/>
            <color indexed="81"/>
            <rFont val="Tahoma"/>
            <family val="2"/>
          </rPr>
          <t>Total de Consultas do BPA</t>
        </r>
      </text>
    </comment>
  </commentList>
</comments>
</file>

<file path=xl/comments2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luis silva</author>
    <author>Luis Alberto</author>
    <author>leonardof</author>
  </authors>
  <commentList>
    <comment ref="C33" authorId="0" shapeId="0" xr:uid="{00000000-0006-0000-1F00-000001000000}">
      <text>
        <r>
          <rPr>
            <b/>
            <sz val="9"/>
            <color indexed="81"/>
            <rFont val="Calibri"/>
            <family val="2"/>
          </rPr>
          <t>1 de 30 
1 de 40</t>
        </r>
      </text>
    </comment>
    <comment ref="C50" authorId="1" shapeId="0" xr:uid="{00000000-0006-0000-1F00-000002000000}">
      <text>
        <r>
          <rPr>
            <b/>
            <sz val="9"/>
            <color indexed="81"/>
            <rFont val="Tahoma"/>
            <family val="2"/>
          </rPr>
          <t>1 de 20
1 de 32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50" authorId="1" shapeId="0" xr:uid="{00000000-0006-0000-1F00-000003000000}">
      <text>
        <r>
          <rPr>
            <b/>
            <sz val="9"/>
            <color indexed="81"/>
            <rFont val="Tahoma"/>
            <family val="2"/>
          </rPr>
          <t>3 Prof de 32 hrs, sendo 20 hrs e 12 hrs plantão.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50" authorId="1" shapeId="0" xr:uid="{00000000-0006-0000-1F00-000004000000}">
      <text>
        <r>
          <rPr>
            <b/>
            <sz val="9"/>
            <color indexed="81"/>
            <rFont val="Tahoma"/>
            <family val="2"/>
          </rPr>
          <t>3 Prof de 32 hrs, sendo 20 hrs e 12 hrs plantão.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1" authorId="1" shapeId="0" xr:uid="{00000000-0006-0000-1F00-000005000000}">
      <text>
        <r>
          <rPr>
            <b/>
            <sz val="9"/>
            <color indexed="81"/>
            <rFont val="Tahoma"/>
            <family val="2"/>
          </rPr>
          <t>3 de 20
1 de 32</t>
        </r>
      </text>
    </comment>
    <comment ref="E51" authorId="1" shapeId="0" xr:uid="{00000000-0006-0000-1F00-000006000000}">
      <text>
        <r>
          <rPr>
            <b/>
            <sz val="9"/>
            <color indexed="81"/>
            <rFont val="Tahoma"/>
            <family val="2"/>
          </rPr>
          <t>3 de 20
1 de 32 (sendo 20 hrs para UBS e 12 hrs para plantão)</t>
        </r>
      </text>
    </comment>
    <comment ref="G51" authorId="1" shapeId="0" xr:uid="{00000000-0006-0000-1F00-000007000000}">
      <text>
        <r>
          <rPr>
            <b/>
            <sz val="9"/>
            <color indexed="81"/>
            <rFont val="Tahoma"/>
            <family val="2"/>
          </rPr>
          <t>3 de 20
1 de 32 (sendo 20 hrs para UBS e 12 hrs para plantão)</t>
        </r>
      </text>
    </comment>
    <comment ref="C64" authorId="1" shapeId="0" xr:uid="{00000000-0006-0000-1F00-000008000000}">
      <text>
        <r>
          <rPr>
            <b/>
            <sz val="9"/>
            <color indexed="81"/>
            <rFont val="Tahoma"/>
            <family val="2"/>
          </rPr>
          <t>1 de 40</t>
        </r>
      </text>
    </comment>
    <comment ref="E64" authorId="1" shapeId="0" xr:uid="{00000000-0006-0000-1F00-000009000000}">
      <text>
        <r>
          <rPr>
            <b/>
            <sz val="9"/>
            <color indexed="81"/>
            <rFont val="Tahoma"/>
            <family val="2"/>
          </rPr>
          <t>1 de 40</t>
        </r>
      </text>
    </comment>
    <comment ref="G64" authorId="1" shapeId="0" xr:uid="{00000000-0006-0000-1F00-00000A000000}">
      <text>
        <r>
          <rPr>
            <b/>
            <sz val="9"/>
            <color indexed="81"/>
            <rFont val="Tahoma"/>
            <family val="2"/>
          </rPr>
          <t>1 de 40</t>
        </r>
      </text>
    </comment>
    <comment ref="G77" authorId="1" shapeId="0" xr:uid="{00000000-0006-0000-1F00-00000B000000}">
      <text>
        <r>
          <rPr>
            <sz val="9"/>
            <color indexed="81"/>
            <rFont val="Tahoma"/>
            <family val="2"/>
          </rPr>
          <t xml:space="preserve">Iniciou dia 23/11/2015
</t>
        </r>
      </text>
    </comment>
    <comment ref="C89" authorId="0" shapeId="0" xr:uid="{00000000-0006-0000-1F00-00000C000000}">
      <text>
        <r>
          <rPr>
            <b/>
            <sz val="9"/>
            <color indexed="81"/>
            <rFont val="Calibri"/>
            <family val="2"/>
          </rPr>
          <t>3 de 20
1 de 22</t>
        </r>
      </text>
    </comment>
    <comment ref="G89" authorId="0" shapeId="0" xr:uid="{00000000-0006-0000-1F00-00000D000000}">
      <text>
        <r>
          <rPr>
            <b/>
            <sz val="9"/>
            <color indexed="81"/>
            <rFont val="Calibri"/>
            <family val="2"/>
          </rPr>
          <t>3 de 20
1 de 22</t>
        </r>
      </text>
    </comment>
    <comment ref="C91" authorId="1" shapeId="0" xr:uid="{00000000-0006-0000-1F00-00000E000000}">
      <text>
        <r>
          <rPr>
            <sz val="9"/>
            <color indexed="81"/>
            <rFont val="Tahoma"/>
            <family val="2"/>
          </rPr>
          <t>1 de 20 hrs
1 de 15 hrs</t>
        </r>
      </text>
    </comment>
    <comment ref="E91" authorId="1" shapeId="0" xr:uid="{00000000-0006-0000-1F00-00000F000000}">
      <text>
        <r>
          <rPr>
            <sz val="9"/>
            <color indexed="81"/>
            <rFont val="Tahoma"/>
            <family val="2"/>
          </rPr>
          <t>1 de 20 hrs
1 de 15 hrs</t>
        </r>
      </text>
    </comment>
    <comment ref="G91" authorId="1" shapeId="0" xr:uid="{00000000-0006-0000-1F00-000010000000}">
      <text>
        <r>
          <rPr>
            <sz val="9"/>
            <color indexed="81"/>
            <rFont val="Tahoma"/>
            <family val="2"/>
          </rPr>
          <t>1 de 20 hrs
1 de 15 hrs</t>
        </r>
      </text>
    </comment>
    <comment ref="C106" authorId="1" shapeId="0" xr:uid="{00000000-0006-0000-1F00-000011000000}">
      <text>
        <r>
          <rPr>
            <b/>
            <sz val="9"/>
            <color indexed="81"/>
            <rFont val="Tahoma"/>
            <family val="2"/>
          </rPr>
          <t>Profissional solicitou aposentadoria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06" authorId="1" shapeId="0" xr:uid="{00000000-0006-0000-1F00-000012000000}">
      <text>
        <r>
          <rPr>
            <b/>
            <sz val="9"/>
            <color indexed="81"/>
            <rFont val="Tahoma"/>
            <family val="2"/>
          </rPr>
          <t>Profissional solicitou aposentadoria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12" authorId="1" shapeId="0" xr:uid="{00000000-0006-0000-1F00-000013000000}">
      <text>
        <r>
          <rPr>
            <b/>
            <sz val="9"/>
            <color indexed="81"/>
            <rFont val="Tahoma"/>
            <family val="2"/>
          </rPr>
          <t>1 de 40 hrs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19" authorId="0" shapeId="0" xr:uid="{00000000-0006-0000-1F00-000014000000}">
      <text>
        <r>
          <rPr>
            <b/>
            <sz val="9"/>
            <color indexed="81"/>
            <rFont val="Calibri"/>
            <family val="2"/>
          </rPr>
          <t>2 de 6
1 de 10
2 de 20</t>
        </r>
      </text>
    </comment>
    <comment ref="E119" authorId="0" shapeId="0" xr:uid="{00000000-0006-0000-1F00-000015000000}">
      <text>
        <r>
          <rPr>
            <b/>
            <sz val="9"/>
            <color indexed="81"/>
            <rFont val="Calibri"/>
            <family val="2"/>
          </rPr>
          <t>2 de 6
1 de 10
2 de 20</t>
        </r>
      </text>
    </comment>
    <comment ref="G119" authorId="0" shapeId="0" xr:uid="{00000000-0006-0000-1F00-000016000000}">
      <text>
        <r>
          <rPr>
            <b/>
            <sz val="9"/>
            <color indexed="81"/>
            <rFont val="Calibri"/>
            <family val="2"/>
          </rPr>
          <t>2 de 6
1 de 10
2 de 20</t>
        </r>
      </text>
    </comment>
    <comment ref="C135" authorId="0" shapeId="0" xr:uid="{00000000-0006-0000-1F00-000017000000}">
      <text>
        <r>
          <rPr>
            <b/>
            <sz val="9"/>
            <color indexed="81"/>
            <rFont val="Calibri"/>
            <family val="2"/>
          </rPr>
          <t>1 de 40 hrs</t>
        </r>
      </text>
    </comment>
    <comment ref="C143" authorId="1" shapeId="0" xr:uid="{00000000-0006-0000-1F00-000018000000}">
      <text>
        <r>
          <rPr>
            <b/>
            <sz val="9"/>
            <color indexed="81"/>
            <rFont val="Tahoma"/>
            <family val="2"/>
          </rPr>
          <t>1 de 10
1 de 20</t>
        </r>
      </text>
    </comment>
    <comment ref="E143" authorId="1" shapeId="0" xr:uid="{00000000-0006-0000-1F00-000019000000}">
      <text>
        <r>
          <rPr>
            <b/>
            <sz val="9"/>
            <color indexed="81"/>
            <rFont val="Tahoma"/>
            <family val="2"/>
          </rPr>
          <t>1 de 10
1 de 20</t>
        </r>
      </text>
    </comment>
    <comment ref="G143" authorId="1" shapeId="0" xr:uid="{00000000-0006-0000-1F00-00001A000000}">
      <text>
        <r>
          <rPr>
            <b/>
            <sz val="9"/>
            <color indexed="81"/>
            <rFont val="Tahoma"/>
            <family val="2"/>
          </rPr>
          <t>1 de 10
1 de 20</t>
        </r>
      </text>
    </comment>
    <comment ref="G146" authorId="1" shapeId="0" xr:uid="{00000000-0006-0000-1F00-00001B000000}">
      <text>
        <r>
          <rPr>
            <sz val="9"/>
            <color indexed="81"/>
            <rFont val="Tahoma"/>
            <family val="2"/>
          </rPr>
          <t xml:space="preserve">5 de 30 
1 de 40
</t>
        </r>
      </text>
    </comment>
    <comment ref="E148" authorId="1" shapeId="0" xr:uid="{00000000-0006-0000-1F00-00001C000000}">
      <text>
        <r>
          <rPr>
            <b/>
            <sz val="9"/>
            <color indexed="81"/>
            <rFont val="Tahoma"/>
            <family val="2"/>
          </rPr>
          <t>solicitou aposentadoria</t>
        </r>
      </text>
    </comment>
    <comment ref="G148" authorId="1" shapeId="0" xr:uid="{00000000-0006-0000-1F00-00001D000000}">
      <text>
        <r>
          <rPr>
            <b/>
            <sz val="9"/>
            <color indexed="81"/>
            <rFont val="Tahoma"/>
            <family val="2"/>
          </rPr>
          <t>solicitou aposentadoria</t>
        </r>
      </text>
    </comment>
    <comment ref="E156" authorId="2" shapeId="0" xr:uid="{00000000-0006-0000-1F00-00001E000000}">
      <text>
        <r>
          <rPr>
            <b/>
            <sz val="9"/>
            <color indexed="81"/>
            <rFont val="Tahoma"/>
            <family val="2"/>
          </rPr>
          <t xml:space="preserve">1 de 10hrs
1 de 20hrs
</t>
        </r>
      </text>
    </comment>
    <comment ref="C160" authorId="0" shapeId="0" xr:uid="{00000000-0006-0000-1F00-00001F000000}">
      <text>
        <r>
          <rPr>
            <b/>
            <sz val="9"/>
            <color indexed="81"/>
            <rFont val="Calibri"/>
            <family val="2"/>
          </rPr>
          <t>1 de 40 hrs</t>
        </r>
      </text>
    </comment>
    <comment ref="E160" authorId="0" shapeId="0" xr:uid="{00000000-0006-0000-1F00-000020000000}">
      <text>
        <r>
          <rPr>
            <b/>
            <sz val="9"/>
            <color indexed="81"/>
            <rFont val="Calibri"/>
            <family val="2"/>
          </rPr>
          <t>1 de 40 hrs</t>
        </r>
      </text>
    </comment>
    <comment ref="G160" authorId="0" shapeId="0" xr:uid="{00000000-0006-0000-1F00-000021000000}">
      <text>
        <r>
          <rPr>
            <b/>
            <sz val="9"/>
            <color indexed="81"/>
            <rFont val="Calibri"/>
            <family val="2"/>
          </rPr>
          <t>1 de 40 hrs</t>
        </r>
      </text>
    </comment>
    <comment ref="C177" authorId="1" shapeId="0" xr:uid="{00000000-0006-0000-1F00-000022000000}">
      <text>
        <r>
          <rPr>
            <b/>
            <sz val="9"/>
            <color indexed="81"/>
            <rFont val="Tahoma"/>
            <family val="2"/>
          </rPr>
          <t>3 de 20
1 de 24</t>
        </r>
      </text>
    </comment>
    <comment ref="G177" authorId="1" shapeId="0" xr:uid="{00000000-0006-0000-1F00-000023000000}">
      <text>
        <r>
          <rPr>
            <sz val="9"/>
            <color indexed="81"/>
            <rFont val="Tahoma"/>
            <family val="2"/>
          </rPr>
          <t>2 de 20 hrs
1 de 24 hrs</t>
        </r>
      </text>
    </comment>
    <comment ref="C179" authorId="1" shapeId="0" xr:uid="{00000000-0006-0000-1F00-000024000000}">
      <text>
        <r>
          <rPr>
            <sz val="9"/>
            <color indexed="81"/>
            <rFont val="Tahoma"/>
            <family val="2"/>
          </rPr>
          <t>1 profissional de 12 hrs</t>
        </r>
      </text>
    </comment>
    <comment ref="E179" authorId="1" shapeId="0" xr:uid="{00000000-0006-0000-1F00-000025000000}">
      <text>
        <r>
          <rPr>
            <sz val="9"/>
            <color indexed="81"/>
            <rFont val="Tahoma"/>
            <family val="2"/>
          </rPr>
          <t>1 profissional de 12 hrs</t>
        </r>
      </text>
    </comment>
    <comment ref="G179" authorId="1" shapeId="0" xr:uid="{00000000-0006-0000-1F00-000026000000}">
      <text>
        <r>
          <rPr>
            <sz val="9"/>
            <color indexed="81"/>
            <rFont val="Tahoma"/>
            <family val="2"/>
          </rPr>
          <t>1 profissional de 12 hrs</t>
        </r>
      </text>
    </comment>
    <comment ref="C199" authorId="1" shapeId="0" xr:uid="{00000000-0006-0000-1F00-000027000000}">
      <text>
        <r>
          <rPr>
            <b/>
            <sz val="9"/>
            <color indexed="81"/>
            <rFont val="Tahoma"/>
            <family val="2"/>
          </rPr>
          <t xml:space="preserve">5 de 30 hrs
</t>
        </r>
      </text>
    </comment>
    <comment ref="E199" authorId="1" shapeId="0" xr:uid="{00000000-0006-0000-1F00-000028000000}">
      <text>
        <r>
          <rPr>
            <b/>
            <sz val="9"/>
            <color indexed="81"/>
            <rFont val="Tahoma"/>
            <family val="2"/>
          </rPr>
          <t xml:space="preserve">5 de 30 hrs
</t>
        </r>
      </text>
    </comment>
    <comment ref="G199" authorId="1" shapeId="0" xr:uid="{00000000-0006-0000-1F00-000029000000}">
      <text>
        <r>
          <rPr>
            <b/>
            <sz val="9"/>
            <color indexed="81"/>
            <rFont val="Tahoma"/>
            <family val="2"/>
          </rPr>
          <t xml:space="preserve">5 de 30 hrs
</t>
        </r>
      </text>
    </comment>
    <comment ref="I199" authorId="1" shapeId="0" xr:uid="{00000000-0006-0000-1F00-00002A000000}">
      <text>
        <r>
          <rPr>
            <b/>
            <sz val="9"/>
            <color indexed="81"/>
            <rFont val="Tahoma"/>
            <family val="2"/>
          </rPr>
          <t xml:space="preserve">5 de 30 hrs
</t>
        </r>
      </text>
    </comment>
    <comment ref="K199" authorId="1" shapeId="0" xr:uid="{00000000-0006-0000-1F00-00002B000000}">
      <text>
        <r>
          <rPr>
            <b/>
            <sz val="9"/>
            <color indexed="81"/>
            <rFont val="Tahoma"/>
            <family val="2"/>
          </rPr>
          <t xml:space="preserve">5 de 30 hrs
</t>
        </r>
      </text>
    </comment>
    <comment ref="C200" authorId="0" shapeId="0" xr:uid="{00000000-0006-0000-1F00-00002C000000}">
      <text>
        <r>
          <rPr>
            <b/>
            <sz val="9"/>
            <color indexed="81"/>
            <rFont val="Calibri"/>
            <family val="2"/>
          </rPr>
          <t>10 hrs</t>
        </r>
      </text>
    </comment>
    <comment ref="E200" authorId="0" shapeId="0" xr:uid="{00000000-0006-0000-1F00-00002D000000}">
      <text>
        <r>
          <rPr>
            <b/>
            <sz val="9"/>
            <color indexed="81"/>
            <rFont val="Calibri"/>
            <family val="2"/>
          </rPr>
          <t>10 hrs</t>
        </r>
      </text>
    </comment>
    <comment ref="G200" authorId="0" shapeId="0" xr:uid="{00000000-0006-0000-1F00-00002E000000}">
      <text>
        <r>
          <rPr>
            <b/>
            <sz val="9"/>
            <color indexed="81"/>
            <rFont val="Calibri"/>
            <family val="2"/>
          </rPr>
          <t>1 de 10 hrs
1 de 20 hrs</t>
        </r>
      </text>
    </comment>
    <comment ref="G207" authorId="1" shapeId="0" xr:uid="{00000000-0006-0000-1F00-00002F000000}">
      <text>
        <r>
          <rPr>
            <sz val="9"/>
            <color indexed="81"/>
            <rFont val="Tahoma"/>
            <family val="2"/>
          </rPr>
          <t>Contrado final de Novembro. Aguardando CBO da SMS para criação do CNES</t>
        </r>
      </text>
    </comment>
    <comment ref="E229" authorId="2" shapeId="0" xr:uid="{00000000-0006-0000-1F00-000030000000}">
      <text>
        <r>
          <rPr>
            <b/>
            <sz val="9"/>
            <color indexed="81"/>
            <rFont val="Tahoma"/>
            <family val="2"/>
          </rPr>
          <t xml:space="preserve">1 de 12 hrs
</t>
        </r>
      </text>
    </comment>
    <comment ref="C234" authorId="0" shapeId="0" xr:uid="{00000000-0006-0000-1F00-000031000000}">
      <text>
        <r>
          <rPr>
            <b/>
            <sz val="9"/>
            <color indexed="81"/>
            <rFont val="Calibri"/>
            <family val="2"/>
          </rPr>
          <t>1 de 40</t>
        </r>
      </text>
    </comment>
    <comment ref="C245" authorId="1" shapeId="0" xr:uid="{00000000-0006-0000-1F00-000032000000}">
      <text>
        <r>
          <rPr>
            <b/>
            <sz val="9"/>
            <color indexed="81"/>
            <rFont val="Tahoma"/>
            <family val="2"/>
          </rPr>
          <t>1 de 30 hrs</t>
        </r>
      </text>
    </comment>
    <comment ref="C250" authorId="1" shapeId="0" xr:uid="{00000000-0006-0000-1F00-000033000000}">
      <text>
        <r>
          <rPr>
            <b/>
            <sz val="9"/>
            <color indexed="81"/>
            <rFont val="Tahoma"/>
            <family val="2"/>
          </rPr>
          <t>1 de 10
1 de 20
1 de 30</t>
        </r>
      </text>
    </comment>
    <comment ref="E250" authorId="1" shapeId="0" xr:uid="{00000000-0006-0000-1F00-000034000000}">
      <text>
        <r>
          <rPr>
            <b/>
            <sz val="9"/>
            <color indexed="81"/>
            <rFont val="Tahoma"/>
            <family val="2"/>
          </rPr>
          <t>1 de 10
1 de 20
1 de 30</t>
        </r>
      </text>
    </comment>
    <comment ref="G250" authorId="1" shapeId="0" xr:uid="{00000000-0006-0000-1F00-000035000000}">
      <text>
        <r>
          <rPr>
            <b/>
            <sz val="9"/>
            <color indexed="81"/>
            <rFont val="Tahoma"/>
            <family val="2"/>
          </rPr>
          <t>1 de 10
1 de 20
1 de 30</t>
        </r>
      </text>
    </comment>
    <comment ref="C258" authorId="1" shapeId="0" xr:uid="{00000000-0006-0000-1F00-000036000000}">
      <text>
        <r>
          <rPr>
            <b/>
            <sz val="9"/>
            <color indexed="81"/>
            <rFont val="Tahoma"/>
            <family val="2"/>
          </rPr>
          <t>1 de 30 
1 de 40</t>
        </r>
      </text>
    </comment>
    <comment ref="C265" authorId="1" shapeId="0" xr:uid="{00000000-0006-0000-1F00-000037000000}">
      <text>
        <r>
          <rPr>
            <b/>
            <sz val="9"/>
            <color indexed="81"/>
            <rFont val="Tahoma"/>
            <family val="2"/>
          </rPr>
          <t>1 de 6
3 de 12
2 de 18
2 de 24</t>
        </r>
      </text>
    </comment>
    <comment ref="E265" authorId="1" shapeId="0" xr:uid="{00000000-0006-0000-1F00-000038000000}">
      <text>
        <r>
          <rPr>
            <b/>
            <sz val="9"/>
            <color indexed="81"/>
            <rFont val="Tahoma"/>
            <family val="2"/>
          </rPr>
          <t>1 de 6
3 de 12
2 de 18
2 de 24</t>
        </r>
      </text>
    </comment>
    <comment ref="G265" authorId="1" shapeId="0" xr:uid="{00000000-0006-0000-1F00-000039000000}">
      <text>
        <r>
          <rPr>
            <b/>
            <sz val="9"/>
            <color indexed="81"/>
            <rFont val="Tahoma"/>
            <family val="2"/>
          </rPr>
          <t>1 de 6
3 de 12
2 de 18
2 de 24</t>
        </r>
      </text>
    </comment>
    <comment ref="G266" authorId="1" shapeId="0" xr:uid="{00000000-0006-0000-1F00-00003A000000}">
      <text>
        <r>
          <rPr>
            <b/>
            <sz val="9"/>
            <color indexed="81"/>
            <rFont val="Tahoma"/>
            <family val="2"/>
          </rPr>
          <t>1 de 12 hrs
1 de 24 hrs
1 de 30 hrs</t>
        </r>
      </text>
    </comment>
  </commentList>
</comments>
</file>

<file path=xl/comments2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Luis Alberto</author>
    <author>luis silva</author>
    <author>leonardof</author>
  </authors>
  <commentList>
    <comment ref="E62" authorId="0" shapeId="0" xr:uid="{00000000-0006-0000-2100-000001000000}">
      <text>
        <r>
          <rPr>
            <b/>
            <sz val="9"/>
            <color indexed="81"/>
            <rFont val="Tahoma"/>
            <family val="2"/>
          </rPr>
          <t>1 de 20
1 de 32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62" authorId="0" shapeId="0" xr:uid="{00000000-0006-0000-2100-000002000000}">
      <text>
        <r>
          <rPr>
            <b/>
            <sz val="9"/>
            <color indexed="81"/>
            <rFont val="Tahoma"/>
            <family val="2"/>
          </rPr>
          <t>3 Prof de 32 hrs, sendo 20 hrs e 12 hrs plantão.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2" authorId="0" shapeId="0" xr:uid="{00000000-0006-0000-2100-000003000000}">
      <text>
        <r>
          <rPr>
            <b/>
            <sz val="9"/>
            <color indexed="81"/>
            <rFont val="Tahoma"/>
            <family val="2"/>
          </rPr>
          <t>3 Prof de 32 hrs, sendo 20 hrs e 12 hrs plantão.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63" authorId="0" shapeId="0" xr:uid="{00000000-0006-0000-2100-000004000000}">
      <text>
        <r>
          <rPr>
            <b/>
            <sz val="9"/>
            <color indexed="81"/>
            <rFont val="Tahoma"/>
            <family val="2"/>
          </rPr>
          <t>3 de 20
1 de 32</t>
        </r>
      </text>
    </comment>
    <comment ref="G63" authorId="0" shapeId="0" xr:uid="{00000000-0006-0000-2100-000005000000}">
      <text>
        <r>
          <rPr>
            <b/>
            <sz val="9"/>
            <color indexed="81"/>
            <rFont val="Tahoma"/>
            <family val="2"/>
          </rPr>
          <t>3 de 20
1 de 32 (sendo 20 hrs para UBS e 12 hrs para plantão)</t>
        </r>
      </text>
    </comment>
    <comment ref="I63" authorId="0" shapeId="0" xr:uid="{00000000-0006-0000-2100-000006000000}">
      <text>
        <r>
          <rPr>
            <b/>
            <sz val="9"/>
            <color indexed="81"/>
            <rFont val="Tahoma"/>
            <family val="2"/>
          </rPr>
          <t>3 de 20
1 de 32 (sendo 20 hrs para UBS e 12 hrs para plantão)</t>
        </r>
      </text>
    </comment>
    <comment ref="E71" authorId="0" shapeId="0" xr:uid="{00000000-0006-0000-2100-000007000000}">
      <text>
        <r>
          <rPr>
            <b/>
            <sz val="9"/>
            <color indexed="81"/>
            <rFont val="Tahoma"/>
            <family val="2"/>
          </rPr>
          <t>1 de 40</t>
        </r>
      </text>
    </comment>
    <comment ref="G71" authorId="0" shapeId="0" xr:uid="{00000000-0006-0000-2100-000008000000}">
      <text>
        <r>
          <rPr>
            <b/>
            <sz val="9"/>
            <color indexed="81"/>
            <rFont val="Tahoma"/>
            <family val="2"/>
          </rPr>
          <t>1 de 40</t>
        </r>
      </text>
    </comment>
    <comment ref="I71" authorId="0" shapeId="0" xr:uid="{00000000-0006-0000-2100-000009000000}">
      <text>
        <r>
          <rPr>
            <b/>
            <sz val="9"/>
            <color indexed="81"/>
            <rFont val="Tahoma"/>
            <family val="2"/>
          </rPr>
          <t>1 de 40</t>
        </r>
      </text>
    </comment>
    <comment ref="E79" authorId="1" shapeId="0" xr:uid="{00000000-0006-0000-2100-00000A000000}">
      <text>
        <r>
          <rPr>
            <b/>
            <sz val="9"/>
            <color indexed="81"/>
            <rFont val="Calibri"/>
            <family val="2"/>
          </rPr>
          <t>3 de 20
1 de 22</t>
        </r>
      </text>
    </comment>
    <comment ref="I79" authorId="1" shapeId="0" xr:uid="{00000000-0006-0000-2100-00000B000000}">
      <text>
        <r>
          <rPr>
            <b/>
            <sz val="9"/>
            <color indexed="81"/>
            <rFont val="Calibri"/>
            <family val="2"/>
          </rPr>
          <t>3 de 20
1 de 22</t>
        </r>
      </text>
    </comment>
    <comment ref="E81" authorId="0" shapeId="0" xr:uid="{00000000-0006-0000-2100-00000C000000}">
      <text>
        <r>
          <rPr>
            <sz val="9"/>
            <color indexed="81"/>
            <rFont val="Tahoma"/>
            <family val="2"/>
          </rPr>
          <t>1 de 20 hrs
1 de 15 hrs</t>
        </r>
      </text>
    </comment>
    <comment ref="G81" authorId="0" shapeId="0" xr:uid="{00000000-0006-0000-2100-00000D000000}">
      <text>
        <r>
          <rPr>
            <sz val="9"/>
            <color indexed="81"/>
            <rFont val="Tahoma"/>
            <family val="2"/>
          </rPr>
          <t>1 de 20 hrs
1 de 15 hrs</t>
        </r>
      </text>
    </comment>
    <comment ref="I81" authorId="0" shapeId="0" xr:uid="{00000000-0006-0000-2100-00000E000000}">
      <text>
        <r>
          <rPr>
            <sz val="9"/>
            <color indexed="81"/>
            <rFont val="Tahoma"/>
            <family val="2"/>
          </rPr>
          <t>1 de 20 hrs
1 de 15 hrs</t>
        </r>
      </text>
    </comment>
    <comment ref="E89" authorId="0" shapeId="0" xr:uid="{00000000-0006-0000-2100-00000F000000}">
      <text>
        <r>
          <rPr>
            <b/>
            <sz val="9"/>
            <color indexed="81"/>
            <rFont val="Tahoma"/>
            <family val="2"/>
          </rPr>
          <t>Profissional solicitou aposentadoria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89" authorId="0" shapeId="0" xr:uid="{00000000-0006-0000-2100-000010000000}">
      <text>
        <r>
          <rPr>
            <b/>
            <sz val="9"/>
            <color indexed="81"/>
            <rFont val="Tahoma"/>
            <family val="2"/>
          </rPr>
          <t>Profissional solicitou aposentadoria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95" authorId="1" shapeId="0" xr:uid="{00000000-0006-0000-2100-000011000000}">
      <text>
        <r>
          <rPr>
            <b/>
            <sz val="9"/>
            <color indexed="81"/>
            <rFont val="Calibri"/>
            <family val="2"/>
          </rPr>
          <t>2 de 6
1 de 10
2 de 20</t>
        </r>
      </text>
    </comment>
    <comment ref="G95" authorId="1" shapeId="0" xr:uid="{00000000-0006-0000-2100-000012000000}">
      <text>
        <r>
          <rPr>
            <b/>
            <sz val="9"/>
            <color indexed="81"/>
            <rFont val="Calibri"/>
            <family val="2"/>
          </rPr>
          <t>2 de 6
1 de 10
2 de 20</t>
        </r>
      </text>
    </comment>
    <comment ref="I95" authorId="1" shapeId="0" xr:uid="{00000000-0006-0000-2100-000013000000}">
      <text>
        <r>
          <rPr>
            <b/>
            <sz val="9"/>
            <color indexed="81"/>
            <rFont val="Calibri"/>
            <family val="2"/>
          </rPr>
          <t>2 de 6
1 de 10
2 de 20</t>
        </r>
      </text>
    </comment>
    <comment ref="E102" authorId="1" shapeId="0" xr:uid="{00000000-0006-0000-2100-000014000000}">
      <text>
        <r>
          <rPr>
            <b/>
            <sz val="9"/>
            <color indexed="81"/>
            <rFont val="Calibri"/>
            <family val="2"/>
          </rPr>
          <t>1 de 40 hrs</t>
        </r>
      </text>
    </comment>
    <comment ref="E108" authorId="0" shapeId="0" xr:uid="{00000000-0006-0000-2100-000015000000}">
      <text>
        <r>
          <rPr>
            <b/>
            <sz val="9"/>
            <color indexed="81"/>
            <rFont val="Tahoma"/>
            <family val="2"/>
          </rPr>
          <t>1 de 10
1 de 20</t>
        </r>
      </text>
    </comment>
    <comment ref="G108" authorId="0" shapeId="0" xr:uid="{00000000-0006-0000-2100-000016000000}">
      <text>
        <r>
          <rPr>
            <b/>
            <sz val="9"/>
            <color indexed="81"/>
            <rFont val="Tahoma"/>
            <family val="2"/>
          </rPr>
          <t>1 de 10
1 de 20</t>
        </r>
      </text>
    </comment>
    <comment ref="I108" authorId="0" shapeId="0" xr:uid="{00000000-0006-0000-2100-000017000000}">
      <text>
        <r>
          <rPr>
            <b/>
            <sz val="9"/>
            <color indexed="81"/>
            <rFont val="Tahoma"/>
            <family val="2"/>
          </rPr>
          <t>1 de 10
1 de 20</t>
        </r>
      </text>
    </comment>
    <comment ref="G116" authorId="2" shapeId="0" xr:uid="{00000000-0006-0000-2100-000018000000}">
      <text>
        <r>
          <rPr>
            <b/>
            <sz val="9"/>
            <color indexed="81"/>
            <rFont val="Tahoma"/>
            <family val="2"/>
          </rPr>
          <t xml:space="preserve">1 de 10hrs
1 de 20hrs
</t>
        </r>
      </text>
    </comment>
    <comment ref="E128" authorId="0" shapeId="0" xr:uid="{00000000-0006-0000-2100-000019000000}">
      <text>
        <r>
          <rPr>
            <b/>
            <sz val="9"/>
            <color indexed="81"/>
            <rFont val="Tahoma"/>
            <family val="2"/>
          </rPr>
          <t>3 de 20
1 de 24</t>
        </r>
      </text>
    </comment>
    <comment ref="I128" authorId="0" shapeId="0" xr:uid="{00000000-0006-0000-2100-00001A000000}">
      <text>
        <r>
          <rPr>
            <sz val="9"/>
            <color indexed="81"/>
            <rFont val="Tahoma"/>
            <family val="2"/>
          </rPr>
          <t>2 de 20 hrs
1 de 24 hrs</t>
        </r>
      </text>
    </comment>
    <comment ref="E130" authorId="0" shapeId="0" xr:uid="{00000000-0006-0000-2100-00001B000000}">
      <text>
        <r>
          <rPr>
            <sz val="9"/>
            <color indexed="81"/>
            <rFont val="Tahoma"/>
            <family val="2"/>
          </rPr>
          <t>1 profissional de 12 hrs</t>
        </r>
      </text>
    </comment>
    <comment ref="G130" authorId="0" shapeId="0" xr:uid="{00000000-0006-0000-2100-00001C000000}">
      <text>
        <r>
          <rPr>
            <sz val="9"/>
            <color indexed="81"/>
            <rFont val="Tahoma"/>
            <family val="2"/>
          </rPr>
          <t>1 profissional de 12 hrs</t>
        </r>
      </text>
    </comment>
    <comment ref="I130" authorId="0" shapeId="0" xr:uid="{00000000-0006-0000-2100-00001D000000}">
      <text>
        <r>
          <rPr>
            <sz val="9"/>
            <color indexed="81"/>
            <rFont val="Tahoma"/>
            <family val="2"/>
          </rPr>
          <t>1 profissional de 12 hrs</t>
        </r>
      </text>
    </comment>
    <comment ref="G151" authorId="2" shapeId="0" xr:uid="{00000000-0006-0000-2100-00001E000000}">
      <text>
        <r>
          <rPr>
            <b/>
            <sz val="9"/>
            <color indexed="81"/>
            <rFont val="Tahoma"/>
            <family val="2"/>
          </rPr>
          <t xml:space="preserve">1 de 12 hrs
</t>
        </r>
      </text>
    </comment>
    <comment ref="E164" authorId="0" shapeId="0" xr:uid="{00000000-0006-0000-2100-00001F000000}">
      <text>
        <r>
          <rPr>
            <b/>
            <sz val="9"/>
            <color indexed="81"/>
            <rFont val="Tahoma"/>
            <family val="2"/>
          </rPr>
          <t>1 de 10
1 de 20
1 de 30</t>
        </r>
      </text>
    </comment>
    <comment ref="G164" authorId="0" shapeId="0" xr:uid="{00000000-0006-0000-2100-000020000000}">
      <text>
        <r>
          <rPr>
            <b/>
            <sz val="9"/>
            <color indexed="81"/>
            <rFont val="Tahoma"/>
            <family val="2"/>
          </rPr>
          <t>1 de 10
1 de 20
1 de 30</t>
        </r>
      </text>
    </comment>
    <comment ref="I164" authorId="0" shapeId="0" xr:uid="{00000000-0006-0000-2100-000021000000}">
      <text>
        <r>
          <rPr>
            <b/>
            <sz val="9"/>
            <color indexed="81"/>
            <rFont val="Tahoma"/>
            <family val="2"/>
          </rPr>
          <t>1 de 10
1 de 20
1 de 30</t>
        </r>
      </text>
    </comment>
    <comment ref="E170" authorId="0" shapeId="0" xr:uid="{00000000-0006-0000-2100-000022000000}">
      <text>
        <r>
          <rPr>
            <b/>
            <sz val="9"/>
            <color indexed="81"/>
            <rFont val="Tahoma"/>
            <family val="2"/>
          </rPr>
          <t>1 de 6
3 de 12
2 de 18
2 de 24</t>
        </r>
      </text>
    </comment>
    <comment ref="G170" authorId="0" shapeId="0" xr:uid="{00000000-0006-0000-2100-000023000000}">
      <text>
        <r>
          <rPr>
            <b/>
            <sz val="9"/>
            <color indexed="81"/>
            <rFont val="Tahoma"/>
            <family val="2"/>
          </rPr>
          <t>1 de 6
3 de 12
2 de 18
2 de 24</t>
        </r>
      </text>
    </comment>
    <comment ref="I170" authorId="0" shapeId="0" xr:uid="{00000000-0006-0000-2100-000024000000}">
      <text>
        <r>
          <rPr>
            <b/>
            <sz val="9"/>
            <color indexed="81"/>
            <rFont val="Tahoma"/>
            <family val="2"/>
          </rPr>
          <t>1 de 6
3 de 12
2 de 18
2 de 24</t>
        </r>
      </text>
    </comment>
    <comment ref="I171" authorId="0" shapeId="0" xr:uid="{00000000-0006-0000-2100-000025000000}">
      <text>
        <r>
          <rPr>
            <b/>
            <sz val="9"/>
            <color indexed="81"/>
            <rFont val="Tahoma"/>
            <family val="2"/>
          </rPr>
          <t>1 de 12 hrs
1 de 24 hrs
1 de 30 hrs</t>
        </r>
      </text>
    </comment>
  </commentList>
</comments>
</file>

<file path=xl/comments2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Luis Alberto</author>
  </authors>
  <commentList>
    <comment ref="I94" authorId="0" shapeId="0" xr:uid="{00000000-0006-0000-2300-000001000000}">
      <text>
        <r>
          <rPr>
            <sz val="9"/>
            <color indexed="81"/>
            <rFont val="Tahoma"/>
            <family val="2"/>
          </rPr>
          <t xml:space="preserve">5 de 30 
1 de 40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tc={3EB71C2F-00DE-4D38-82AC-2E712C4E4FF4}</author>
    <author>Luis Alberto</author>
  </authors>
  <commentList>
    <comment ref="G11" authorId="0" shapeId="0" xr:uid="{3EB71C2F-00DE-4D38-82AC-2E712C4E4FF4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Produção do Dr. mario Jorge mais os atendimentos de Puericultura</t>
      </text>
    </comment>
    <comment ref="C21" authorId="1" shapeId="0" xr:uid="{00000000-0006-0000-0400-000001000000}">
      <text>
        <r>
          <rPr>
            <b/>
            <sz val="9"/>
            <color indexed="81"/>
            <rFont val="Tahoma"/>
            <family val="2"/>
          </rPr>
          <t>2 de 20
1 de 12 (jenifer)</t>
        </r>
      </text>
    </comment>
    <comment ref="E21" authorId="1" shapeId="0" xr:uid="{00000000-0006-0000-0400-000002000000}">
      <text>
        <r>
          <rPr>
            <b/>
            <sz val="9"/>
            <color indexed="81"/>
            <rFont val="Tahoma"/>
            <family val="2"/>
          </rPr>
          <t>2 de 20
1 de 12 (jenifer)</t>
        </r>
      </text>
    </comment>
    <comment ref="G21" authorId="1" shapeId="0" xr:uid="{00000000-0006-0000-0400-000003000000}">
      <text>
        <r>
          <rPr>
            <b/>
            <sz val="9"/>
            <color indexed="81"/>
            <rFont val="Tahoma"/>
            <family val="2"/>
          </rPr>
          <t>2 de 20 hrs
2 de 12 hrs</t>
        </r>
      </text>
    </comment>
    <comment ref="C24" authorId="1" shapeId="0" xr:uid="{00000000-0006-0000-0400-000004000000}">
      <text>
        <r>
          <rPr>
            <b/>
            <sz val="9"/>
            <color indexed="81"/>
            <rFont val="Tahoma"/>
            <family val="2"/>
          </rPr>
          <t>1 de 20
1 de 34</t>
        </r>
      </text>
    </comment>
    <comment ref="E24" authorId="1" shapeId="0" xr:uid="{00000000-0006-0000-0400-000005000000}">
      <text>
        <r>
          <rPr>
            <b/>
            <sz val="9"/>
            <color indexed="81"/>
            <rFont val="Tahoma"/>
            <family val="2"/>
          </rPr>
          <t>1 de 20
1 de 34</t>
        </r>
      </text>
    </comment>
    <comment ref="G24" authorId="1" shapeId="0" xr:uid="{00000000-0006-0000-0400-000006000000}">
      <text>
        <r>
          <rPr>
            <b/>
            <sz val="9"/>
            <color indexed="81"/>
            <rFont val="Tahoma"/>
            <family val="2"/>
          </rPr>
          <t>1 de 20
1 de 34</t>
        </r>
      </text>
    </comment>
    <comment ref="K24" authorId="1" shapeId="0" xr:uid="{00000000-0006-0000-0400-000007000000}">
      <text>
        <r>
          <rPr>
            <b/>
            <sz val="9"/>
            <color indexed="81"/>
            <rFont val="Tahoma"/>
            <family val="2"/>
          </rPr>
          <t>1 de 20
1 de 34</t>
        </r>
      </text>
    </comment>
    <comment ref="M24" authorId="1" shapeId="0" xr:uid="{00000000-0006-0000-0400-000008000000}">
      <text>
        <r>
          <rPr>
            <b/>
            <sz val="9"/>
            <color indexed="81"/>
            <rFont val="Tahoma"/>
            <family val="2"/>
          </rPr>
          <t>1 de 20
1 de 34</t>
        </r>
      </text>
    </comment>
    <comment ref="C25" authorId="1" shapeId="0" xr:uid="{00000000-0006-0000-0400-000009000000}">
      <text>
        <r>
          <rPr>
            <sz val="9"/>
            <color indexed="81"/>
            <rFont val="Tahoma"/>
            <family val="2"/>
          </rPr>
          <t>1 prof de 20hrs
1 prof de 10hrs
2 prof de 12hrs (PMSP + SPDM)</t>
        </r>
      </text>
    </comment>
    <comment ref="E25" authorId="1" shapeId="0" xr:uid="{00000000-0006-0000-0400-00000A000000}">
      <text>
        <r>
          <rPr>
            <b/>
            <sz val="9"/>
            <color indexed="81"/>
            <rFont val="Tahoma"/>
            <family val="2"/>
          </rPr>
          <t>1 de 12
1 de 20
1 de 32</t>
        </r>
      </text>
    </comment>
    <comment ref="G25" authorId="1" shapeId="0" xr:uid="{00000000-0006-0000-0400-00000B000000}">
      <text>
        <r>
          <rPr>
            <b/>
            <sz val="9"/>
            <color indexed="81"/>
            <rFont val="Tahoma"/>
            <family val="2"/>
          </rPr>
          <t>1 de 10
1 de 12
1 de 20
1 de 32</t>
        </r>
      </text>
    </comment>
    <comment ref="K25" authorId="1" shapeId="0" xr:uid="{00000000-0006-0000-0400-00000C000000}">
      <text>
        <r>
          <rPr>
            <b/>
            <sz val="9"/>
            <color indexed="81"/>
            <rFont val="Tahoma"/>
            <family val="2"/>
          </rPr>
          <t>1 de 10
1 de 12
1 de 20
1 de 32</t>
        </r>
      </text>
    </comment>
    <comment ref="M25" authorId="1" shapeId="0" xr:uid="{00000000-0006-0000-0400-00000D000000}">
      <text>
        <r>
          <rPr>
            <b/>
            <sz val="9"/>
            <color indexed="81"/>
            <rFont val="Tahoma"/>
            <family val="2"/>
          </rPr>
          <t>1 de 10
1 de 12
1 de 20
1 de 32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Luis Alberto</author>
  </authors>
  <commentList>
    <comment ref="A8" authorId="0" shapeId="0" xr:uid="{00000000-0006-0000-0500-000001000000}">
      <text>
        <r>
          <rPr>
            <sz val="9"/>
            <color indexed="81"/>
            <rFont val="Tahoma"/>
            <family val="2"/>
          </rPr>
          <t>Atendimento</t>
        </r>
      </text>
    </comment>
    <comment ref="A13" authorId="0" shapeId="0" xr:uid="{00000000-0006-0000-0500-000002000000}">
      <text>
        <r>
          <rPr>
            <b/>
            <sz val="9"/>
            <color indexed="81"/>
            <rFont val="Tahoma"/>
            <family val="2"/>
          </rPr>
          <t>Total de Atendimentos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Luis Alberto</author>
  </authors>
  <commentList>
    <comment ref="C22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 xml:space="preserve">8 de 12
1 de 22
2 de 24 </t>
        </r>
      </text>
    </comment>
    <comment ref="E22" authorId="0" shapeId="0" xr:uid="{00000000-0006-0000-0600-000002000000}">
      <text>
        <r>
          <rPr>
            <b/>
            <sz val="9"/>
            <color indexed="81"/>
            <rFont val="Tahoma"/>
            <family val="2"/>
          </rPr>
          <t xml:space="preserve">7 de 12
1 de 22
2 de 24 </t>
        </r>
      </text>
    </comment>
    <comment ref="G22" authorId="0" shapeId="0" xr:uid="{00000000-0006-0000-0600-000003000000}">
      <text>
        <r>
          <rPr>
            <b/>
            <sz val="9"/>
            <color indexed="81"/>
            <rFont val="Tahoma"/>
            <family val="2"/>
          </rPr>
          <t xml:space="preserve">7 de 12
1 de 22
2 de 24 </t>
        </r>
      </text>
    </comment>
    <comment ref="C23" authorId="0" shapeId="0" xr:uid="{00000000-0006-0000-0600-000004000000}">
      <text>
        <r>
          <rPr>
            <b/>
            <sz val="9"/>
            <color indexed="81"/>
            <rFont val="Tahoma"/>
            <family val="2"/>
          </rPr>
          <t>3 de 10
2 de 20</t>
        </r>
      </text>
    </comment>
    <comment ref="E23" authorId="0" shapeId="0" xr:uid="{00000000-0006-0000-0600-000005000000}">
      <text>
        <r>
          <rPr>
            <b/>
            <sz val="9"/>
            <color indexed="81"/>
            <rFont val="Tahoma"/>
            <family val="2"/>
          </rPr>
          <t xml:space="preserve">3 de 20 hrs
1 de 10 (24 ama + 10 ubs)
1 de 12 hrs
</t>
        </r>
      </text>
    </comment>
    <comment ref="G23" authorId="0" shapeId="0" xr:uid="{00000000-0006-0000-0600-000006000000}">
      <text>
        <r>
          <rPr>
            <b/>
            <sz val="9"/>
            <color indexed="81"/>
            <rFont val="Tahoma"/>
            <family val="2"/>
          </rPr>
          <t xml:space="preserve">3 de 20 hrs
1 de 10 (24 ama + 10 ubs)
2 de 12 hrs
</t>
        </r>
      </text>
    </comment>
    <comment ref="C26" authorId="0" shapeId="0" xr:uid="{00000000-0006-0000-0600-000007000000}">
      <text>
        <r>
          <rPr>
            <b/>
            <sz val="9"/>
            <color indexed="81"/>
            <rFont val="Tahoma"/>
            <family val="2"/>
          </rPr>
          <t>1 de 20
1 de 15</t>
        </r>
      </text>
    </comment>
    <comment ref="E26" authorId="0" shapeId="0" xr:uid="{00000000-0006-0000-0600-000008000000}">
      <text>
        <r>
          <rPr>
            <b/>
            <sz val="9"/>
            <color indexed="81"/>
            <rFont val="Tahoma"/>
            <family val="2"/>
          </rPr>
          <t>1 de 20
1 de 15</t>
        </r>
      </text>
    </comment>
    <comment ref="G26" authorId="0" shapeId="0" xr:uid="{00000000-0006-0000-0600-000009000000}">
      <text>
        <r>
          <rPr>
            <b/>
            <sz val="9"/>
            <color indexed="81"/>
            <rFont val="Tahoma"/>
            <family val="2"/>
          </rPr>
          <t>1 de 20
1 de 15</t>
        </r>
      </text>
    </comment>
    <comment ref="K26" authorId="0" shapeId="0" xr:uid="{00000000-0006-0000-0600-00000A000000}">
      <text>
        <r>
          <rPr>
            <b/>
            <sz val="9"/>
            <color indexed="81"/>
            <rFont val="Tahoma"/>
            <family val="2"/>
          </rPr>
          <t>1 de 20
1 de 15</t>
        </r>
      </text>
    </comment>
    <comment ref="M26" authorId="0" shapeId="0" xr:uid="{00000000-0006-0000-0600-00000B000000}">
      <text>
        <r>
          <rPr>
            <b/>
            <sz val="9"/>
            <color indexed="81"/>
            <rFont val="Tahoma"/>
            <family val="2"/>
          </rPr>
          <t>1 de 20
1 de 15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Luis Alberto</author>
  </authors>
  <commentList>
    <comment ref="G44" authorId="0" shapeId="0" xr:uid="{00000000-0006-0000-1400-000025000000}">
      <text>
        <r>
          <rPr>
            <sz val="9"/>
            <color indexed="81"/>
            <rFont val="Tahoma"/>
            <family val="2"/>
          </rPr>
          <t>Profissinal inciou na unidade no inicio do mês, porém não foi atualizado o Cnes da Unidade. Desta forma, somente consta no WEBSAASS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Luis Alberto</author>
  </authors>
  <commentList>
    <comment ref="K19" authorId="0" shapeId="0" xr:uid="{00000000-0006-0000-0800-000001000000}">
      <text>
        <r>
          <rPr>
            <sz val="9"/>
            <color indexed="81"/>
            <rFont val="Tahoma"/>
            <family val="2"/>
          </rPr>
          <t>1 clinico 20hrs
1 geriatra 20hrs</t>
        </r>
      </text>
    </comment>
    <comment ref="M19" authorId="0" shapeId="0" xr:uid="{00000000-0006-0000-0800-000002000000}">
      <text>
        <r>
          <rPr>
            <sz val="9"/>
            <color indexed="81"/>
            <rFont val="Tahoma"/>
            <family val="2"/>
          </rPr>
          <t>1 clinico 20hrs
1 geriatra 20hrs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Luis Alberto</author>
  </authors>
  <commentList>
    <comment ref="C23" authorId="0" shapeId="0" xr:uid="{00000000-0006-0000-0900-000001000000}">
      <text>
        <r>
          <rPr>
            <b/>
            <sz val="9"/>
            <color indexed="81"/>
            <rFont val="Tahoma"/>
            <family val="2"/>
          </rPr>
          <t>4 de 30
1 de 40</t>
        </r>
      </text>
    </comment>
    <comment ref="E23" authorId="0" shapeId="0" xr:uid="{00000000-0006-0000-0900-000002000000}">
      <text>
        <r>
          <rPr>
            <b/>
            <sz val="9"/>
            <color indexed="81"/>
            <rFont val="Tahoma"/>
            <family val="2"/>
          </rPr>
          <t>4 de 30
1 de 40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Luis Alberto</author>
  </authors>
  <commentList>
    <comment ref="C19" authorId="0" shapeId="0" xr:uid="{00000000-0006-0000-0A00-000001000000}">
      <text>
        <r>
          <rPr>
            <b/>
            <sz val="9"/>
            <color indexed="81"/>
            <rFont val="Tahoma"/>
            <family val="2"/>
          </rPr>
          <t>1 de 20 hrs 
1 de 18 hrs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9" authorId="0" shapeId="0" xr:uid="{00000000-0006-0000-0A00-000002000000}">
      <text>
        <r>
          <rPr>
            <b/>
            <sz val="9"/>
            <color indexed="81"/>
            <rFont val="Tahoma"/>
            <family val="2"/>
          </rPr>
          <t>1 de 20 hrs 
1 de 18 hrs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9" authorId="0" shapeId="0" xr:uid="{00000000-0006-0000-0A00-000003000000}">
      <text>
        <r>
          <rPr>
            <b/>
            <sz val="9"/>
            <color indexed="81"/>
            <rFont val="Tahoma"/>
            <family val="2"/>
          </rPr>
          <t>1 de 20 hrs 
1 de 18 hrs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9" authorId="0" shapeId="0" xr:uid="{00000000-0006-0000-0A00-000004000000}">
      <text>
        <r>
          <rPr>
            <b/>
            <sz val="9"/>
            <color indexed="81"/>
            <rFont val="Tahoma"/>
            <family val="2"/>
          </rPr>
          <t>1 de 20 hrs 
1 de 18 hrs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9" authorId="0" shapeId="0" xr:uid="{00000000-0006-0000-0A00-000005000000}">
      <text>
        <r>
          <rPr>
            <b/>
            <sz val="9"/>
            <color indexed="81"/>
            <rFont val="Tahoma"/>
            <family val="2"/>
          </rPr>
          <t>1 de 20 hrs 
1 de 18 hrs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<sst xmlns="http://schemas.openxmlformats.org/spreadsheetml/2006/main" count="6059" uniqueCount="578">
  <si>
    <t xml:space="preserve">                  OSS/SPDM – Associação Paulista para o Desenvolvimento da Medicina</t>
  </si>
  <si>
    <t>%</t>
  </si>
  <si>
    <t>SET</t>
  </si>
  <si>
    <t>OUT</t>
  </si>
  <si>
    <t>NOV</t>
  </si>
  <si>
    <t>DEZ</t>
  </si>
  <si>
    <t>TOTAL</t>
  </si>
  <si>
    <t>SOMA</t>
  </si>
  <si>
    <t>Cirurgião Dentista (atendimento individual) UBS</t>
  </si>
  <si>
    <t>Cirurgião Dentista (procedimento) UBS</t>
  </si>
  <si>
    <t>Clinico (consulta) UBS</t>
  </si>
  <si>
    <t>Pediadra (consulta) UBS</t>
  </si>
  <si>
    <t>Psiquiatra (consulta) UBS</t>
  </si>
  <si>
    <t>Tocoginecologista (consulta) UBS</t>
  </si>
  <si>
    <t>Categoria Profissional</t>
  </si>
  <si>
    <t>Meta / Mês</t>
  </si>
  <si>
    <t>ACS  - ESF (40h)</t>
  </si>
  <si>
    <t>Médico Generelista ESF (40h)</t>
  </si>
  <si>
    <t xml:space="preserve">Enfermeiro - ESF (40h) </t>
  </si>
  <si>
    <t>Cirurgião Dentista (40h) UBS</t>
  </si>
  <si>
    <t>Clinico (20h) UBS</t>
  </si>
  <si>
    <t>Pediadra (20h) UBS</t>
  </si>
  <si>
    <t>Psiquiatra (20h) UBS</t>
  </si>
  <si>
    <t>Tocoginecologista (20h) UBS</t>
  </si>
  <si>
    <t>Assistente Social (30h) UBS</t>
  </si>
  <si>
    <t>Enfermeiro (30h) UBS</t>
  </si>
  <si>
    <t>Farmacêutico (40h) UBS</t>
  </si>
  <si>
    <t>ACS (Visita Domiciliar) - ESF</t>
  </si>
  <si>
    <t>Médico Generelista (consulta) - ESF</t>
  </si>
  <si>
    <t xml:space="preserve">Enfermeiro (consulta) - ESF </t>
  </si>
  <si>
    <t>Cirurgião Dentista (atendimento individual) ESB</t>
  </si>
  <si>
    <t>Cirurgião Dentista (procedimento) ESB</t>
  </si>
  <si>
    <t>Cirurgião Dentista (40h) ESB</t>
  </si>
  <si>
    <t>Cirurgião Dentista (20h) UBS</t>
  </si>
  <si>
    <t>Psicologo (30h) UBS</t>
  </si>
  <si>
    <t>Assistente Social (30h) NASF</t>
  </si>
  <si>
    <t>Fisioterapeuta (20h) NASF</t>
  </si>
  <si>
    <t>Psiquiatra (20h) NASF</t>
  </si>
  <si>
    <t>Terapeuta Ocupacional (20h) NASF</t>
  </si>
  <si>
    <t>Nutricionista (40h) NASF</t>
  </si>
  <si>
    <t>Fonoaudiólogo (40h) NASF</t>
  </si>
  <si>
    <t>Nutricionista (40h)</t>
  </si>
  <si>
    <t>Pediatra (consulta) UBS</t>
  </si>
  <si>
    <t>Pediatra (20h) UBS</t>
  </si>
  <si>
    <t>Psicologo (40h) NASF</t>
  </si>
  <si>
    <t>Enfermeiro (40h) UBS</t>
  </si>
  <si>
    <t>Fisioterapeuta (30h) UBS</t>
  </si>
  <si>
    <t>EQUIPE MINÍMA -  ATENÇÃO BÁSICA - UBS PARQUE NOVO MUNDO II - MISTA  - 5 ESF + 2 ESB MODALIDADE 1– 2015</t>
  </si>
  <si>
    <t>Pneumologista (consulta) UBS</t>
  </si>
  <si>
    <t>Cardiologista (consulta) UBS</t>
  </si>
  <si>
    <t>Pneumologista (20h) UBS</t>
  </si>
  <si>
    <t>Terapêuta Ocupacional (30h) UBS</t>
  </si>
  <si>
    <t>Periodontia</t>
  </si>
  <si>
    <t>Semiologia (disponível/procura)</t>
  </si>
  <si>
    <t>Cirurgia Oral Menor</t>
  </si>
  <si>
    <t>Endodontia</t>
  </si>
  <si>
    <t>Paciente Especial*</t>
  </si>
  <si>
    <t>CD Protesista</t>
  </si>
  <si>
    <t>Ortopedia funcional dos maxilares/Ortodontia</t>
  </si>
  <si>
    <t>Próteses e Aparelhos Ortodônticos (entregue no mês)</t>
  </si>
  <si>
    <t>Paciente Especial* (20h)</t>
  </si>
  <si>
    <t>Pediatra (12h) - Diurno</t>
  </si>
  <si>
    <t>Pediatra (12h) - Noturno</t>
  </si>
  <si>
    <t>Médico Clínico (12h) - Quarta a Sábado</t>
  </si>
  <si>
    <t>Pediatra (12h) - Segunda a Sexta</t>
  </si>
  <si>
    <t>DESCRIÇÃO</t>
  </si>
  <si>
    <t>Realizado (SIM/NÃO)</t>
  </si>
  <si>
    <t>Pontuação</t>
  </si>
  <si>
    <t>Pontualidade na entrega dos relatórios mensais de prestação de contas assistenciais e financeiras.</t>
  </si>
  <si>
    <t>Preenchimento de prontuários, nos seguintes aspectos: legibilidade, assinaturas, CID, exame físico.</t>
  </si>
  <si>
    <t>Execução do Plano de Educação Permanente aprovado pela CRS.</t>
  </si>
  <si>
    <t>Proporção de crianças com até 12 (doze) meses de idade com calendário vacinal completo nas unidades gerenciadas no Contrato de Gestão.</t>
  </si>
  <si>
    <t>Proporção de gestantes que realizaram procedimentos básicos no pré-natal e puerpério nas unidades gerenciadas no Contrato de Gestão.</t>
  </si>
  <si>
    <t>Proporção de gestantes com 7 (sete) ou mais consultas de pré-natal realizada nas unidades gerenciadas pelo Contrato de Gestão</t>
  </si>
  <si>
    <t>Entrega de relatório comentado das reclamações recebidas através das diferentes auditorias e S A U, e das providências adotadas.</t>
  </si>
  <si>
    <t>Funcionamento Conselho Gestor.</t>
  </si>
  <si>
    <t>Nota:  A coluna "Realizado" deve ser preenchida com "SIM" ou "NÃO"</t>
  </si>
  <si>
    <t xml:space="preserve">                - Os campos achurados não devem ser preenchidos</t>
  </si>
  <si>
    <t xml:space="preserve">                - Os campos da pontuação serão preenchidos automaticamente.</t>
  </si>
  <si>
    <t>Pediatra - Diarista (horizontal)</t>
  </si>
  <si>
    <t>Clínica Médica (12h) - Diurno - Seg a Sex</t>
  </si>
  <si>
    <t>Clínica Médica (12h) - Diurno - Final de Semana</t>
  </si>
  <si>
    <t>Clínica Médica (12h) - Noturno</t>
  </si>
  <si>
    <t>Clínico Cirurgico - 24h de Seg a Dom - Diurno e Noturno</t>
  </si>
  <si>
    <t>Clínica Médica - Diarista (horizontal)</t>
  </si>
  <si>
    <t>Assistente Social (consulta) URSI</t>
  </si>
  <si>
    <t>Enfermeiro (consulta) URSI</t>
  </si>
  <si>
    <t>Nutricionista (consulta) URSI</t>
  </si>
  <si>
    <t>Fisioterapeuta (consulta) URSI</t>
  </si>
  <si>
    <t>Terapeuta Ocupacional (consulta) URSI</t>
  </si>
  <si>
    <t>Psicólogo (consulta) URSI</t>
  </si>
  <si>
    <t>Geriatra (consulta) URSI</t>
  </si>
  <si>
    <t>Geriatra (20h) URSI</t>
  </si>
  <si>
    <t>Assistente Social (30h) URSI</t>
  </si>
  <si>
    <t>Enfermeiro (30h) URSI</t>
  </si>
  <si>
    <t>Nutricionista (30h) URSI</t>
  </si>
  <si>
    <t>Fisioterapeuta (30h) URSI</t>
  </si>
  <si>
    <t>Terapeuta Ocupacional (30h) URSI</t>
  </si>
  <si>
    <t>Psicólogo (30h) URSI</t>
  </si>
  <si>
    <t>Cirúrgião Dentista - Periodontia (20h)</t>
  </si>
  <si>
    <t>Cirúrgião Dentista - Cirurgia Oral Menor (20h)</t>
  </si>
  <si>
    <t>Cirúrgião Dentista - Endodontia (20h)</t>
  </si>
  <si>
    <t>Cirúrgião Dentista - CD Protesista (20h)</t>
  </si>
  <si>
    <t>Cirúrgião Dentista - Ortopedia funcional dos maxilares/Ortodontia (20h)</t>
  </si>
  <si>
    <t>Ítem</t>
  </si>
  <si>
    <t>Ìtem</t>
  </si>
  <si>
    <t>Angiologista (consulta)</t>
  </si>
  <si>
    <t>Cardiologista (consulta)</t>
  </si>
  <si>
    <t>Endocrinologista (consulta)</t>
  </si>
  <si>
    <t>Neurologista (consulta)</t>
  </si>
  <si>
    <t>Ortopedista (consulta)</t>
  </si>
  <si>
    <t>Reumatologuista (consulta)</t>
  </si>
  <si>
    <t>Urologista (consulta)</t>
  </si>
  <si>
    <t>Dermatologista (consulta)</t>
  </si>
  <si>
    <t>Gastroenterologista (consulta)</t>
  </si>
  <si>
    <t>Pneumologista (consulta)</t>
  </si>
  <si>
    <t>Angiologista (12h)</t>
  </si>
  <si>
    <t>Cardiologista (12h)</t>
  </si>
  <si>
    <t>Endocrinologista (12h)</t>
  </si>
  <si>
    <t>Neurologista (12h)</t>
  </si>
  <si>
    <t>Ortopedista (12h)</t>
  </si>
  <si>
    <t>Urologista (12h)</t>
  </si>
  <si>
    <t>Dermatologista (12h)</t>
  </si>
  <si>
    <t>Gastroenterologista (12h)</t>
  </si>
  <si>
    <t>Pneumologista (12h)</t>
  </si>
  <si>
    <t>Enfermerio (40h)</t>
  </si>
  <si>
    <t>Enfermerio (36h)</t>
  </si>
  <si>
    <t>Psiquiatra (20h) CAPS</t>
  </si>
  <si>
    <t>Psicologo (36h) CAPS</t>
  </si>
  <si>
    <t>Assistente Social (30h) CAPS</t>
  </si>
  <si>
    <t>Psicopedagogo (36) CAPS</t>
  </si>
  <si>
    <t>Enfermeiro (40h) CAPS</t>
  </si>
  <si>
    <t>Enfermeiro (30h) CAPS</t>
  </si>
  <si>
    <t>Terapeuta Ocupacional (20h) CAPS</t>
  </si>
  <si>
    <t>Farmacêutico (40h) CAPS</t>
  </si>
  <si>
    <t>Fonoaudiólogo (30h) CAPS</t>
  </si>
  <si>
    <t>Nutricionista (40h) CAPS</t>
  </si>
  <si>
    <t>Acompanhante da Pessoa com Deficiência (40h) APD</t>
  </si>
  <si>
    <t>Enfermeiro (40h) APD</t>
  </si>
  <si>
    <t>Fonoaudiólogo (40h) APD</t>
  </si>
  <si>
    <t>Psicologo (40h) APD</t>
  </si>
  <si>
    <t>Terapeuta Ocupacional (30h) APD</t>
  </si>
  <si>
    <t>Nº pacientes em acompanhamento APD</t>
  </si>
  <si>
    <t>Pacientes com cadastro ativo CPS</t>
  </si>
  <si>
    <t>Casos novos/mês (avaliação multidisciplinar em reabilitação) CER</t>
  </si>
  <si>
    <t>Nº pacientes em terapia/mês CER</t>
  </si>
  <si>
    <t>Neurologista (AD/INF) (20h) CER</t>
  </si>
  <si>
    <t>Assistente Social (30h) CER</t>
  </si>
  <si>
    <t>Enfermeiro (30h) CER</t>
  </si>
  <si>
    <t>Fisioterapeuta (30h) CER</t>
  </si>
  <si>
    <t>Nutricionista (30h) CER</t>
  </si>
  <si>
    <t>Psicologo (30h) CER</t>
  </si>
  <si>
    <t>Terapeuta Ocupacional (30h) CER</t>
  </si>
  <si>
    <t>Otorrinolaringologista (20h) CER</t>
  </si>
  <si>
    <t>Ortopedista (20h) CER</t>
  </si>
  <si>
    <t>Enfermeiro (40h) EMAD</t>
  </si>
  <si>
    <t>Fisioterapeuta (30h) EMAD</t>
  </si>
  <si>
    <t>Auxiliar de Enfermagem (30h) EMAD</t>
  </si>
  <si>
    <t>Enfermeiro (pacientes ativos em atendimento)</t>
  </si>
  <si>
    <t>Fisioterapeuta (pacientes ativos em atendimento)</t>
  </si>
  <si>
    <t>Auxiliar de Enfermagem (pacientes ativos em atendimento)</t>
  </si>
  <si>
    <t>Clínico Geral (20h) EMAD</t>
  </si>
  <si>
    <t>Clínico Geral (pacientes ativos em atendimento)</t>
  </si>
  <si>
    <t>MAPA</t>
  </si>
  <si>
    <t>HOLTER</t>
  </si>
  <si>
    <t>TESTE ERGOMÉTRICO</t>
  </si>
  <si>
    <t>ELETROENCEFALOGRAMA</t>
  </si>
  <si>
    <t>ULTRASSONOGRAFIA GERAL</t>
  </si>
  <si>
    <t>ULTRASSONOGRAFIA DOPLER VASCULAR</t>
  </si>
  <si>
    <t>ECOCARDIOGRAMA</t>
  </si>
  <si>
    <t>Médico Clínico (12h) - Segunda e Terça</t>
  </si>
  <si>
    <t>Cirúrgião Dentista - Semiologia (disponível/procura) (20h)</t>
  </si>
  <si>
    <t>Meta / Mês TA</t>
  </si>
  <si>
    <t>Equipe Mínima TA</t>
  </si>
  <si>
    <t>Cirurgião Dentista (24h) UBS</t>
  </si>
  <si>
    <t>Enfermeiro (36h) UBS</t>
  </si>
  <si>
    <t>Nutricionista (40 hs) UBS</t>
  </si>
  <si>
    <t>Psicologo (36h) UBS</t>
  </si>
  <si>
    <t>Farmaceutico (40 hs) UBS</t>
  </si>
  <si>
    <t>Neurologista (12hs) UBS - SADT</t>
  </si>
  <si>
    <t>Radiologista (12hs) UBS - SADT</t>
  </si>
  <si>
    <t>Enfermeiro (30h) EMAD</t>
  </si>
  <si>
    <t>Psiquiatra (20hs) UBS</t>
  </si>
  <si>
    <t>Fisioterapeuta (30h) UBS (Emad)</t>
  </si>
  <si>
    <t xml:space="preserve"> OSS/SPDM – Associação Paulista para o Desenvolvimento da Medicina</t>
  </si>
  <si>
    <t>Clínica Médica - Diarista (30 hs)</t>
  </si>
  <si>
    <t>Clinico (12hs) AMA</t>
  </si>
  <si>
    <t>Pediadra (12h) AMA</t>
  </si>
  <si>
    <t xml:space="preserve">Clínica Médica (12h) </t>
  </si>
  <si>
    <t>Clínico Cirurgica - 12h</t>
  </si>
  <si>
    <t xml:space="preserve">Pediatra (12h) </t>
  </si>
  <si>
    <t>Pediatra - Diarista (30 hs)</t>
  </si>
  <si>
    <t>Reumatologista (12h)</t>
  </si>
  <si>
    <t>Homeopata (20h) UBS</t>
  </si>
  <si>
    <t xml:space="preserve">Homeopata (consulta) UBS </t>
  </si>
  <si>
    <t xml:space="preserve">Médico Clínico (12h) </t>
  </si>
  <si>
    <t>REDE ASSISTENCIAL DA STS  VILA MARIA / VILA GUILHERME  - ANO 2015</t>
  </si>
  <si>
    <t>OSS/SPDM – Associação Paulista para o Desenvolvimento da Medicina</t>
  </si>
  <si>
    <t>Indicadores conforme o Contrato/SMS s/ as alterações do TA</t>
  </si>
  <si>
    <t>-</t>
  </si>
  <si>
    <t>Psiquiatra (consulta) UBS (não esta no Edital)</t>
  </si>
  <si>
    <t>Equipe Minima conforme o Contrato/SMS s/ as alterações do TA</t>
  </si>
  <si>
    <t>Fonoaudiologo (40h) UBS</t>
  </si>
  <si>
    <t>JAN</t>
  </si>
  <si>
    <t>FEV</t>
  </si>
  <si>
    <t>% Trim</t>
  </si>
  <si>
    <t>2º Trimestre</t>
  </si>
  <si>
    <t xml:space="preserve">Equipe Mínima </t>
  </si>
  <si>
    <t>Fisioterapeuta (30h) UBS (Emad) - TA</t>
  </si>
  <si>
    <t>Enfermeiro (30h) EMAD - TA</t>
  </si>
  <si>
    <t>Cardiologista (10h) UBS</t>
  </si>
  <si>
    <t>Fonoaudiólogo (40h) CER</t>
  </si>
  <si>
    <t>PRODUÇÃO - UBS MISTA</t>
  </si>
  <si>
    <t xml:space="preserve">Cardiologista (consulta) UBS </t>
  </si>
  <si>
    <t xml:space="preserve">Pneumologista(consulta) UBS </t>
  </si>
  <si>
    <t>PRODUÇÃO - UBS TRADICIONAL</t>
  </si>
  <si>
    <t>QUANTIDADE DE ATENDIMENTOS DE ODONTOLOGIA - REDE ASSISTENCIAL VILA MARIA/ VILA GUILHERME</t>
  </si>
  <si>
    <t>UBS PARQUE NOVO MUNDO I</t>
  </si>
  <si>
    <t>UBS JARDIM BRASIL</t>
  </si>
  <si>
    <t>UBS VILA MEDEIROS</t>
  </si>
  <si>
    <t>UBS VILA IZOLINA</t>
  </si>
  <si>
    <t>UBS JARDIM JAPÃO</t>
  </si>
  <si>
    <t>UBS VILA EDE</t>
  </si>
  <si>
    <t>UBS VILA LEONOR</t>
  </si>
  <si>
    <t>UBS VILA SABRINA</t>
  </si>
  <si>
    <t>UBS CARANDIRU</t>
  </si>
  <si>
    <t>UBS PAULO GNECCO</t>
  </si>
  <si>
    <t>UBS PARQUE NOVO MUNDO II - UBS</t>
  </si>
  <si>
    <t>UBS PARQUE NOVO MUNDO II - ESF</t>
  </si>
  <si>
    <t>TOTAL GERAL</t>
  </si>
  <si>
    <t>QUANTIDADE DE PROCEDIMENTOS DE ODONTOLOGIA - REDE ASSISTENCIAL VILA MARIA/ VILA GUILHERME</t>
  </si>
  <si>
    <t>Carga Horária</t>
  </si>
  <si>
    <t>Total Horas</t>
  </si>
  <si>
    <t>Saldo Trim</t>
  </si>
  <si>
    <t>Saldo Set</t>
  </si>
  <si>
    <t>Saldo Out</t>
  </si>
  <si>
    <t>Saldo Nov</t>
  </si>
  <si>
    <t>Saldo Dez</t>
  </si>
  <si>
    <t>Saldo Jan</t>
  </si>
  <si>
    <t>Saldo Fev</t>
  </si>
  <si>
    <r>
      <t xml:space="preserve">Fonoaudiólogo </t>
    </r>
    <r>
      <rPr>
        <sz val="9"/>
        <color rgb="FFFF0000"/>
        <rFont val="Arial"/>
        <family val="2"/>
      </rPr>
      <t>(40h)</t>
    </r>
    <r>
      <rPr>
        <sz val="9"/>
        <rFont val="Arial"/>
        <family val="2"/>
      </rPr>
      <t xml:space="preserve"> CER</t>
    </r>
  </si>
  <si>
    <t>UBS PARQUE NOVO MUNDO I - MISTA  - 5 ESF – 2015</t>
  </si>
  <si>
    <t>UBS PARQUE NOVO MUNDO II - MISTA  - 5 ESF + 2 ESB MODALIDADE 1– 2015</t>
  </si>
  <si>
    <t>UBS PARQUE NOVO MUNDO II - NASF  – 2015</t>
  </si>
  <si>
    <t>AMA/UBS JARDIM BRASIL - TRADICIONAL – 2015</t>
  </si>
  <si>
    <t>AMA/UBS VILA GUILHERME - TRADICIONAL – 2015</t>
  </si>
  <si>
    <t>AMA/UBS VILA MEDEIROS - TRADICIONAL – 2015</t>
  </si>
  <si>
    <t>UBS IZOLINA MAZZEI - TRADICIONAL – 2015</t>
  </si>
  <si>
    <t>UBS JARDIM JAPÃO - TRADICIONAL – 2015</t>
  </si>
  <si>
    <t xml:space="preserve"> EMAD JARDIM JAPÃO – 2015</t>
  </si>
  <si>
    <t>UBS VILA EDE - TRADICIONAL – 2015</t>
  </si>
  <si>
    <t>UBS VILA LEONOR - TRADICIONAL – 2015</t>
  </si>
  <si>
    <t>UBS VILA SABRINA - TRADICIONAL – 2015</t>
  </si>
  <si>
    <t>UBS CARANDIRU - TRADICIONAL – 2015</t>
  </si>
  <si>
    <t xml:space="preserve">  CER - III Carandiru – 2015</t>
  </si>
  <si>
    <t xml:space="preserve"> URSI CARANDIRU – 2015</t>
  </si>
  <si>
    <t>UBS VILA MARIA - DR. PAULO GNECCO - TRADICIONAL – 2015</t>
  </si>
  <si>
    <t>UBS JARDIM JULIETA - TRADICIONAL – 2015</t>
  </si>
  <si>
    <t xml:space="preserve"> CAPS INFANTIL II VILA MARIA/VILA GUILERME – 2015</t>
  </si>
  <si>
    <t xml:space="preserve"> AMA DE ESPECIALIDADE ISOLINA MAZZEI – 2015</t>
  </si>
  <si>
    <t>AMA 12 HORAS - JARDIM BRASIL – 2015</t>
  </si>
  <si>
    <t>AMA 12 HORAS - VL. GUILHERME – 2015</t>
  </si>
  <si>
    <t>AMA 12 HORAS - VILA MEDEIROS – 2015</t>
  </si>
  <si>
    <t>Cardiologista (10h) UBS - CARANDIRU</t>
  </si>
  <si>
    <t>Pneumologista (20h) UBS - CARANDIRU</t>
  </si>
  <si>
    <t>Homeopata (20h) UBS - IZOLINA</t>
  </si>
  <si>
    <t>RESUMO GERAL - EQUIPE MINÍMA DE MÉDICOS UBS</t>
  </si>
  <si>
    <t>RESUMO GERAL - EQUIPE MINÍMA DE MÉDICOS AMA ESPECIALIDADES</t>
  </si>
  <si>
    <t>Clinico (20h) UBS + EMAD</t>
  </si>
  <si>
    <t>Psiquiatra (20h) UBS + NASF + CAPS</t>
  </si>
  <si>
    <t>RESUMO GERAL - EQUIPE MINÍMA DE MÉDICOS AMA'S</t>
  </si>
  <si>
    <t xml:space="preserve">PRONTO SOCORRO MUNICIPAL VILA MARIA BAIXA </t>
  </si>
  <si>
    <t>EQUIPE MINÍMA - URGÊNCIA EMERGÊNCIA - PSM VILA MARIA BAIXA – 2015/2016 - PROPOSTA TA</t>
  </si>
  <si>
    <t>MATRIZ DE INDICADORES DE QUALIDADE - 2015/2016</t>
  </si>
  <si>
    <t>PRODUÇÃO - ATENÇÃO BÁSICA - UBS PARQUE NOVO MUNDO I - MISTA  - 5 ESF – 2015/2016</t>
  </si>
  <si>
    <t>EQUIPE MINÍMA -  ATENÇÃO BÁSICA - UBS PARQUE NOVO MUNDO I - MISTA  - 5 ESF – 2015/2016</t>
  </si>
  <si>
    <t>PRODUÇÃO - ATENÇÃO BÁSICA - UBS PARQUE NOVO MUNDO II - MISTA  - 5 ESF + 2 ESB MODALIDADE 1 – 2015/2016</t>
  </si>
  <si>
    <t>EQUIPE MINÍMA -  ATENÇÃO BÁSICA - UBS PARQUE NOVO MUNDO II - NASF  – 2015/2016</t>
  </si>
  <si>
    <t>PRODUÇÃO - AMA/UBS JARDIM BRASIL - TRADICIONAL – 2015/2016</t>
  </si>
  <si>
    <t>EQUIPE MINIMA - AMA/UBS JARDIM BRASIL - TRADICIONAL – 2015/2016</t>
  </si>
  <si>
    <t>PRODUÇÃO - AMA/UBS VILA GUILHERME - TRADICIONAL – 2015/2016 (PROPOSTA TA)</t>
  </si>
  <si>
    <t>EQUIPE MINÍMA - AMA/UBS VILA GUILHERME - TRADICIONAL – 2015/2016</t>
  </si>
  <si>
    <t>PRODUÇÃO - AMBULATORIAL ESPECIALIZADA - CEO II VILA GUILHERME – 2015/2016</t>
  </si>
  <si>
    <t>EQUIPE MINÍMA -  AMBULATORIAL ESPECIALIZADA - CEO II VILA GUILHERME  – 2015/2016</t>
  </si>
  <si>
    <t>PRODUÇÃO - AMA/UBS VILA MEDEIROS - TRADICIONAL – 2015/2016</t>
  </si>
  <si>
    <t>EQUIPE MINÍMA - AMA/UBS VILA MEDEIROS - TRADICIONAL – 2015/2016</t>
  </si>
  <si>
    <t>PRODUÇÃO - UBS IZOLINA MAZZEI - TRADICIONAL – 2015/2016</t>
  </si>
  <si>
    <t>EQUIPE MINÍMA - UBS IZOLINA MAZZEI - TRADICIONAL – 2015/2016</t>
  </si>
  <si>
    <t>PRODUÇÃO - UBS JARDIM JAPÃO - TRADICIONAL – 2015/2016</t>
  </si>
  <si>
    <t>EQUIPE MINÍMA - UBS JARDIM JAPÃO - TRADICIONAL – 2015/2016</t>
  </si>
  <si>
    <t>PRODUÇÃO - EMAD - sediada na UBS JARDIM JAPÃO – 2015/2016</t>
  </si>
  <si>
    <t>PRODUÇÃO - UBS VILA EDE - TRADICIONAL – 2015/2016</t>
  </si>
  <si>
    <t>EQUIPE MINÍMA - UBS VILA EDE - TRADICIONAL – 2015/2016</t>
  </si>
  <si>
    <t>PRODUÇÃO - UBS VILA LEONOR- TRADICIONAL – 2015/2016</t>
  </si>
  <si>
    <t>EQUIPE MINÍMA - UBS VILA LEONOR - TRADICIONAL – 2015/2016</t>
  </si>
  <si>
    <t>PRODUÇÃO - UBS VILA SABRINA - TRADICIONAL – 2015/2016</t>
  </si>
  <si>
    <t>EQUIPE MINÍMA - UBS VILA SABRINA - TRADICIONAL – 2015/2016</t>
  </si>
  <si>
    <t>PRODUÇÃO - UBS CARANDIRU - TRADICIONAL – 2015/2016</t>
  </si>
  <si>
    <t>EQUIPE MINÍMA - UBS CARANDIRU - TRADICIONAL – 2015/2016</t>
  </si>
  <si>
    <t>PRODUÇÃO - URSI CARANDIRU – 2015/2016</t>
  </si>
  <si>
    <t>EQUIPE MINÍMA -  URSI CARANDIRU – 2015/2016</t>
  </si>
  <si>
    <t>PRODUÇÃO - CER - III Carandiru – 2015/2016</t>
  </si>
  <si>
    <t>EQUIPE MINÍMA -   CER - III Carandiru – 2015/2016</t>
  </si>
  <si>
    <t>PRODUÇÃO - APD sediado no CER - III Carandiru – 2015/2016</t>
  </si>
  <si>
    <t>EQUIPE MINÍMA -   APD sediado no CER - III Carandiru – 2015/2016</t>
  </si>
  <si>
    <t>PRODUÇÃO - UBS VILA MARIA - DR. PAULO GNECCO - TRADICIONAL – 2015/2016</t>
  </si>
  <si>
    <t>EQUIPE MINÍMA - UBS VILA MARIA - DR. PAULO GNECCO - TRADICIONAL – 2015/2016</t>
  </si>
  <si>
    <t>PRODUÇÃO - UBS JARDIM JULIETA - TRADICIONAL – 2015/2016</t>
  </si>
  <si>
    <t>EQUIPE MINÍMA - UBS JARDIM JULIETA - TRADICIONAL – 2015/2016</t>
  </si>
  <si>
    <t>PRODUÇÃO - CAPS INFANTIL II VILA MARIA/VILA GUILERME – 2015/2016</t>
  </si>
  <si>
    <t>EQUIPE MINÍMA -  CAPS INFANTIL II VILA MARIA/VILA GUILERME – 2015/2016</t>
  </si>
  <si>
    <t>PRODUÇÃO - AMA DE ESPECIALIDADE ISOLINA MAZZEI – 2015/2016</t>
  </si>
  <si>
    <t>EQUIPE MINÍMA -  AMA DE ESPECIALIDADE ISOLINA MAZZEI – 2015/2016</t>
  </si>
  <si>
    <t>SERVIÇO DE APOIO DIAGNÓSTICO E TERAPÊUTICO -  AMA DE ESPECIALIDADE ISOLINA MAZZEI – 2015/2016</t>
  </si>
  <si>
    <t>EQUIPE MINÍMA - AMA 12 HORAS - JARDIM BRASIL – 2015/2016</t>
  </si>
  <si>
    <t>EQUIPE MINÍMA - AMA 12 HORAS - VL. GUILHERME – 2015/2016</t>
  </si>
  <si>
    <t>EQUIPE MINÍMA - AMA 12 HORAS - VILA MEDEIROS – 2015/2016</t>
  </si>
  <si>
    <t>EQUIPE MINÍMA -  EMAD JARDIM JAPÃO – 2015/2016</t>
  </si>
  <si>
    <t>RESUMO GERAL - EQUIPE MINÍMA ODONTOLOGIA UBS</t>
  </si>
  <si>
    <t>UBS Parque Novo Mundo I</t>
  </si>
  <si>
    <t>UBS Parque Novo Mundo II</t>
  </si>
  <si>
    <t>UBS Jardim Brasil</t>
  </si>
  <si>
    <t>UBS Vila Medeiros</t>
  </si>
  <si>
    <t>UBS Vila Izolina</t>
  </si>
  <si>
    <t>UBS Jardim Japão</t>
  </si>
  <si>
    <t>UBS Vila EDE</t>
  </si>
  <si>
    <t xml:space="preserve">UBS Vila Leonor </t>
  </si>
  <si>
    <t>UBS Vila Sabrina</t>
  </si>
  <si>
    <t>UBS Carandiru</t>
  </si>
  <si>
    <t>UBS Paulo Gnecco</t>
  </si>
  <si>
    <t>UBS Parque Novo Mundo II - UBS</t>
  </si>
  <si>
    <t>UBS Parque Novo Mundo II - ESF</t>
  </si>
  <si>
    <t>Periodontia (20h)</t>
  </si>
  <si>
    <t>Semiologia (Estomatologia) (20h)</t>
  </si>
  <si>
    <t>Cirurgia Oral Menor (20h)</t>
  </si>
  <si>
    <t>Endodontia (20h)</t>
  </si>
  <si>
    <t>Paciente Especial (20h)</t>
  </si>
  <si>
    <t>Protesista (20h)</t>
  </si>
  <si>
    <t>Ortodontia (20h)</t>
  </si>
  <si>
    <t>RESUMO GERAL - EQUIPE MINÍMA ENFERMAGEM</t>
  </si>
  <si>
    <t>UBS Parque Novo Mundo I - ESF</t>
  </si>
  <si>
    <t>CER III Carandiru</t>
  </si>
  <si>
    <t>URSI Carandiru</t>
  </si>
  <si>
    <t>UBS Jardim Japão (30 hrs)</t>
  </si>
  <si>
    <t>UBS Jardim Japão (40 hrs)</t>
  </si>
  <si>
    <t>EMAD (40 hrs)</t>
  </si>
  <si>
    <t>APD - Carandiru (40 hrs)</t>
  </si>
  <si>
    <t>CAPS Infantil (30 hrs)</t>
  </si>
  <si>
    <t>CAPS Infantil (40 hrs)</t>
  </si>
  <si>
    <t>AMA Especialidades Izolina (36 hrs)</t>
  </si>
  <si>
    <t>AMA Especialidades Izolina (40 hrs)</t>
  </si>
  <si>
    <t>Saldo Parque I</t>
  </si>
  <si>
    <t>Saldo Parque II</t>
  </si>
  <si>
    <t>Saldo Jardim Japão</t>
  </si>
  <si>
    <t>Saldo CAPS Infantil</t>
  </si>
  <si>
    <t>Saldo AMA-E</t>
  </si>
  <si>
    <t>UBS Jardim Julieta</t>
  </si>
  <si>
    <t>UBS Vila Izolina (30 hrs)</t>
  </si>
  <si>
    <t>UBS Vila Izolina (40 hrs)</t>
  </si>
  <si>
    <t>Saldo Izolina Mazzei</t>
  </si>
  <si>
    <t>UBS/AMA Jardim Brasil</t>
  </si>
  <si>
    <t>UBS/AMA Vila Guilherme</t>
  </si>
  <si>
    <t>UBS/AMA Vila Medeiros</t>
  </si>
  <si>
    <t>Psiquiatra (consulta) UBS (TA)</t>
  </si>
  <si>
    <t>Contrato de Gestão: REDE ASSISTENCIAL DA STS VILA MARIA/VILA GUILHERME - ANO 2015</t>
  </si>
  <si>
    <t>Contrato de Gestão: REDE ASSISTENCIAL DA STS VILA MARIA/VILA GUILHERME - ANO 2016</t>
  </si>
  <si>
    <t>SIM</t>
  </si>
  <si>
    <t>Total Enfermagem</t>
  </si>
  <si>
    <t>Homeopata (consulta) UBS IZOLINA</t>
  </si>
  <si>
    <t>Pneumologista (consulta) UBS CARANDIRU</t>
  </si>
  <si>
    <t>Cardiologista (consulta) UBS CARANDIRU</t>
  </si>
  <si>
    <t>Meta Trimestre</t>
  </si>
  <si>
    <t>UBS Parque NM I (Mista)</t>
  </si>
  <si>
    <t>UBS Parque NM II (Mista)</t>
  </si>
  <si>
    <t>UBS Vila Guilherme</t>
  </si>
  <si>
    <t>CEO Vila Guilherme</t>
  </si>
  <si>
    <t>UBS Vila Izolina Mazzei</t>
  </si>
  <si>
    <t>EMAD Jd Japão</t>
  </si>
  <si>
    <t>UBS Vila Leonor</t>
  </si>
  <si>
    <t>APD - Carandiru</t>
  </si>
  <si>
    <t>URSI - Carandiru</t>
  </si>
  <si>
    <t>SADT - AMA Especialidades</t>
  </si>
  <si>
    <t xml:space="preserve"> UBS PARQUE NOVO MUNDO I - MISTA  - 4 ESF </t>
  </si>
  <si>
    <t>CAPS Infantil</t>
  </si>
  <si>
    <t>CONSOLIDADO GERAL COM TODOS OS INDICADORES DE PRODUÇÃO</t>
  </si>
  <si>
    <t>UBS MISTA + TRADICIONAL</t>
  </si>
  <si>
    <t>EMAD Jardim Japão</t>
  </si>
  <si>
    <t>APD CARANDIRU</t>
  </si>
  <si>
    <t>URSI CARANDIRU</t>
  </si>
  <si>
    <t>CAPS INFANTIL VMVG</t>
  </si>
  <si>
    <t xml:space="preserve">                  REDE ASSISTENCIAL DA STS  VILA MARIA / VILA GUILHERME  - ANO 2016</t>
  </si>
  <si>
    <t>EQUIPE MINÍMA -  ATENÇÃO BÁSICA - UBS PARQUE NOVO MUNDO II - MISTA  - 5 ESF + 2 ESB MODALIDADE 1– 2016</t>
  </si>
  <si>
    <t>MAR</t>
  </si>
  <si>
    <t>ABR</t>
  </si>
  <si>
    <t>MAI</t>
  </si>
  <si>
    <t>JUN</t>
  </si>
  <si>
    <t>JUL</t>
  </si>
  <si>
    <t>AGO</t>
  </si>
  <si>
    <t>Saldo Mar</t>
  </si>
  <si>
    <t>Saldo Abr</t>
  </si>
  <si>
    <t>Saldo Mai</t>
  </si>
  <si>
    <t>Saldo Jun</t>
  </si>
  <si>
    <t>Saldo Jul</t>
  </si>
  <si>
    <t>Saldo Ago</t>
  </si>
  <si>
    <t>3º Trimestre</t>
  </si>
  <si>
    <t xml:space="preserve"> Realizado 3º Trimestre</t>
  </si>
  <si>
    <t>4º Trimestre</t>
  </si>
  <si>
    <t>Cirurgião Dentista (atend individual) UBS</t>
  </si>
  <si>
    <t>Cirurgião Dentista (atend. individual) UBS</t>
  </si>
  <si>
    <t>Cirurgião Dentista (atend. individual) ESB</t>
  </si>
  <si>
    <t>REDE ASSISTENCIAL DA STS  VILA MARIA / VILA GUILHERME  - ANO 2016</t>
  </si>
  <si>
    <t xml:space="preserve"> Realizado 4º Trimestre</t>
  </si>
  <si>
    <t>PRODUÇÃO TOTAL DE TODAS AS UNIDADES BASICAS (UBS)</t>
  </si>
  <si>
    <t xml:space="preserve">MAR </t>
  </si>
  <si>
    <t>EQUIPE MINÍMA -  ATENÇÃO BÁSICA - UBS PARQUE NOVO MUNDO II - NASF  – 2016</t>
  </si>
  <si>
    <t>EQUIPE MINIMA - AMA/UBS JARDIM BRASIL - TRADICIONAL – 2016</t>
  </si>
  <si>
    <t>EQUIPE MINÍMA - AMA/UBS VILA GUILHERME - TRADICIONAL – 2016</t>
  </si>
  <si>
    <t>EQUIPE MINÍMA -  AMBULATORIAL ESPECIALIZADA - CEO II VILA GUILHERME  – 2016</t>
  </si>
  <si>
    <t>EQUIPE MINÍMA - AMA/UBS VILA MEDEIROS - TRADICIONAL – 2016</t>
  </si>
  <si>
    <t>EQUIPE MINÍMA - UBS IZOLINA MAZZEI - TRADICIONAL – 2016</t>
  </si>
  <si>
    <t>EQUIPE MINÍMA - UBS JARDIM JAPÃO - TRADICIONAL – 2016</t>
  </si>
  <si>
    <t>EQUIPE MINÍMA -  EMAD JD JAPÃO – 2016</t>
  </si>
  <si>
    <t>EQUIPE MINÍMA - UBS VILA EDE - TRADICIONAL – 2016</t>
  </si>
  <si>
    <t>EQUIPE MINÍMA - UBS VILA LEONOR - TRADICIONAL – 2016</t>
  </si>
  <si>
    <t>EQUIPE MINÍMA - UBS VILA SABRINA - TRADICIONAL – 2016</t>
  </si>
  <si>
    <t>EQUIPE MINÍMA - UBS CARANDIRU - TRADICIONAL – 2016</t>
  </si>
  <si>
    <t>EQUIPE MINÍMA -  URSI CARANDIRU – 2016</t>
  </si>
  <si>
    <t>EQUIPE MINÍMA -   CER - III Carandiru – 2016</t>
  </si>
  <si>
    <t>EQUIPE MINÍMA -   APD sediado no CER - III Carandiru – 2016</t>
  </si>
  <si>
    <t>EQUIPE MINÍMA - UBS VILA MARIA - DR. PAULO GNECCO - TRADICIONAL – 2016</t>
  </si>
  <si>
    <t>EQUIPE MINÍMA - UBS JARDIM JULIETA - TRADICIONAL – 2016</t>
  </si>
  <si>
    <t>EQUIPE MINÍMA -  CAPS INFANTIL II VILA MARIA/VILA GUILERME – 2016</t>
  </si>
  <si>
    <t>EQUIPE MINÍMA - AMA 12 HORAS - JARDIM BRASIL – 2016</t>
  </si>
  <si>
    <t>EQUIPE MINÍMA - AMA 12 HORAS - VL. GUILHERME – 2016</t>
  </si>
  <si>
    <t>EQUIPE MINÍMA - AMA 12 HORAS - VILA MEDEIROS – 2016</t>
  </si>
  <si>
    <t>% Meta Trim. (Min. 85%)</t>
  </si>
  <si>
    <t>Meta Trim</t>
  </si>
  <si>
    <t>Ortopedia funcional dos maxilares / Ortodontia</t>
  </si>
  <si>
    <t>CONSOLIDADO</t>
  </si>
  <si>
    <t>Total de Consulta Ambulatoriais (UBS's)</t>
  </si>
  <si>
    <t>Total de Atendimentos Odontológicos (UBS's)</t>
  </si>
  <si>
    <t>Total de Procedimentos Odontológicos (UBS's)</t>
  </si>
  <si>
    <t>Total Consultas Ambulatóriais (ESF)</t>
  </si>
  <si>
    <t>Total de Atendimentos Odontológicos (ESF)</t>
  </si>
  <si>
    <t>Total de Procedimentos Odontológicos (ESF)</t>
  </si>
  <si>
    <t>Total Exames Realizados (SADT)</t>
  </si>
  <si>
    <t>Meta Mês</t>
  </si>
  <si>
    <t>Total SADT</t>
  </si>
  <si>
    <t>Total Acumulado</t>
  </si>
  <si>
    <t>% Acomulada</t>
  </si>
  <si>
    <t>Total de Visitas ACS (ESF)</t>
  </si>
  <si>
    <t>Total Outros Indicadores</t>
  </si>
  <si>
    <t>Total Geral UBS/ESF/AMAE</t>
  </si>
  <si>
    <t>Assistente Social (30h) EMAD</t>
  </si>
  <si>
    <t>Trimestre</t>
  </si>
  <si>
    <t>Próteses (entregue no mês)</t>
  </si>
  <si>
    <t>Aparelhos (entregue no mês)</t>
  </si>
  <si>
    <t>Aparelhos Ortodônticos</t>
  </si>
  <si>
    <t>Pneumologista (12hrs)</t>
  </si>
  <si>
    <t>Pneumologista (20hrs)</t>
  </si>
  <si>
    <t>Radiologia Simples</t>
  </si>
  <si>
    <t>Ultrassonografia Geral</t>
  </si>
  <si>
    <t>Ultrassonografia Doppler Vascular</t>
  </si>
  <si>
    <t>Ultrassonografia Obstétrico</t>
  </si>
  <si>
    <t>Eletroencefalograma</t>
  </si>
  <si>
    <t>Cirurgia Geral (consulta)</t>
  </si>
  <si>
    <t>Ginecologia (consulta)</t>
  </si>
  <si>
    <t>Proctologia (consulta)</t>
  </si>
  <si>
    <t>Cirurgia Vascular (procedimentos)</t>
  </si>
  <si>
    <t>Cirurgia Geral (procedimentos)</t>
  </si>
  <si>
    <t>Cirurgia Geral Infantil (procedimentos)</t>
  </si>
  <si>
    <t>Cirurgia Ginecologica (procedimentos)</t>
  </si>
  <si>
    <t>Cirurgia Ortopedica (procedimentos)</t>
  </si>
  <si>
    <t>Cirurgia Proctologia (procedimentos)</t>
  </si>
  <si>
    <t>Cirurgia Urologia (procedimentos)</t>
  </si>
  <si>
    <t>SOMA GERAL</t>
  </si>
  <si>
    <t>SOMA CONSULTAS</t>
  </si>
  <si>
    <t>SOMA CIRURGIAS</t>
  </si>
  <si>
    <t>HORA CERTA CONSULTAS</t>
  </si>
  <si>
    <t>HORA CERTA PROCED.</t>
  </si>
  <si>
    <t>HORA CERTA + SADT</t>
  </si>
  <si>
    <t>SADT (HR CERTA + IZOLINA)</t>
  </si>
  <si>
    <t xml:space="preserve">RAIO-X </t>
  </si>
  <si>
    <t>PAI</t>
  </si>
  <si>
    <t xml:space="preserve">PAI </t>
  </si>
  <si>
    <t>Total de Cirurgias (Hora Certa)</t>
  </si>
  <si>
    <t>Total Consultas Ambulatoriais (Hora Certa)</t>
  </si>
  <si>
    <t>Total de Consultas Medicas (URSI)</t>
  </si>
  <si>
    <t>Atendimento com Observação</t>
  </si>
  <si>
    <t>Nº Idosos em acompanhamento</t>
  </si>
  <si>
    <t>Atendimento com Remoção</t>
  </si>
  <si>
    <t>EQUIPE MINÍMA -  AMA DE ESPECIALIDADE ISOLINA MAZZEI - 2017</t>
  </si>
  <si>
    <t>EQUIPE MINÍMA - URGÊNCIA EMERGÊNCIA - PSM VILA MARIA BAIXA - 2017</t>
  </si>
  <si>
    <t>ÍTEM</t>
  </si>
  <si>
    <t>Atendimento de Urgencia</t>
  </si>
  <si>
    <t>CD Protesista (Atendimentos)</t>
  </si>
  <si>
    <t>Cirurgião Dentista (atendimento individual) ESF</t>
  </si>
  <si>
    <t>Cirurgião Dentista (procedimento) ESF</t>
  </si>
  <si>
    <t>Cirurgião Dentista (atend. individual) ESF</t>
  </si>
  <si>
    <t>Ultrassonografia Obstétrico com Doppler e Morfológico</t>
  </si>
  <si>
    <t>Cirurgia Pediatrica (consulta)</t>
  </si>
  <si>
    <t>Cirurgião Dentista (atend individual) ESF</t>
  </si>
  <si>
    <t>Clinico (consulta) AMA</t>
  </si>
  <si>
    <t>Pediatra (consulta) AMA</t>
  </si>
  <si>
    <t>PRODUÇÃO - ATENÇÃO BÁSICA - UBS PARQUE NOVO MUNDO I - MISTA  - 5 ESF - 2019</t>
  </si>
  <si>
    <t>JAN_19</t>
  </si>
  <si>
    <t>FEV_19</t>
  </si>
  <si>
    <t>MAR_19</t>
  </si>
  <si>
    <t>ABR_19</t>
  </si>
  <si>
    <t>MAIO_19</t>
  </si>
  <si>
    <t>JUN_19</t>
  </si>
  <si>
    <t>JUL_19</t>
  </si>
  <si>
    <t>AGO_19</t>
  </si>
  <si>
    <t>SET_19</t>
  </si>
  <si>
    <t>OUT_19</t>
  </si>
  <si>
    <t>NOV_19</t>
  </si>
  <si>
    <t>DEZ_19</t>
  </si>
  <si>
    <t>PRODUÇÃO - AMA/UBS JARDIM BRASIL - TRADICIONAL - 2019</t>
  </si>
  <si>
    <t xml:space="preserve">                  REDE ASSISTENCIAL DA STS  VILA MARIA / VILA GUILHERME  - ANO 2019</t>
  </si>
  <si>
    <t>PRODUÇÃO - AMBULATORIAL ESPECIALIZADA - CEO II VILA GUILHERME - 2019</t>
  </si>
  <si>
    <t>PRODUÇÃO - AMA/UBS VILA MEDEIROS - TRADICIONAL - 2019</t>
  </si>
  <si>
    <t>PRODUÇÃO - UBS JARDIM JAPÃO - TRADICIONAL - 2019</t>
  </si>
  <si>
    <t>PRODUÇÃO - EMAD - sediada na UBS JARDIM JAPÃO - 2019</t>
  </si>
  <si>
    <t>PRODUÇÃO - UBS VILA EDE - TRADICIONAL - 2019</t>
  </si>
  <si>
    <t>PRODUÇÃO - UBS VILA LEONOR- TRADICIONAL - 2019</t>
  </si>
  <si>
    <t>PRODUÇÃO - UBS VILA SABRINA - TRADICIONAL - 2019</t>
  </si>
  <si>
    <t>PRODUÇÃO - UBS CARANDIRU - TRADICIONAL - 2019</t>
  </si>
  <si>
    <t>PRODUÇÃO - URSI CARANDIRU - 2019</t>
  </si>
  <si>
    <t>PRODUÇÃO - CER - III Carandiru - 2019</t>
  </si>
  <si>
    <t>PRODUÇÃO - APD sediado no CER - III Carandiru - 2019</t>
  </si>
  <si>
    <t>PRODUÇÃO - UBS VILA MARIA - DR. PAULO GNECCO - TRADICIONAL - 2019</t>
  </si>
  <si>
    <t>PRODUÇÃO - UBS JARDIM JULIETA - TRADICIONAL - 2019</t>
  </si>
  <si>
    <t>PRODUÇÃO - CAPS INFANTIL II VILA MARIA/VILA GUILERME - 2019</t>
  </si>
  <si>
    <t>PRODUÇÃO - PAI - 2019</t>
  </si>
  <si>
    <t>PRODUÇÃO - UBS IZOLINA MAZZEI - TRADICIONAL - 2019</t>
  </si>
  <si>
    <t>SERVIÇO DE APOIO DIAGNÓSTICO E TERAPÊUTICO -  UBS INTEGRAL IZOLINA MAZZEI – 2019</t>
  </si>
  <si>
    <t>PRODUÇÃO - HORA CERTA VILA GUILHERME - 2019</t>
  </si>
  <si>
    <t>SERVIÇO DE APOIO DIAGNÓSTICO E TERAPÊUTICO -  HORA CERTA VILA GUILHERME - 2019</t>
  </si>
  <si>
    <t>PRODUÇÃO - ATENÇÃO BÁSICA - UBS PARQUE NOVO MUNDO I - MISTA  - 5 ESF – 2019</t>
  </si>
  <si>
    <t xml:space="preserve"> UBS PARQUE NOVO MUNDO II - MISTA  - 5 ESF + 2 ESB MODALIDADE 1 – 2019</t>
  </si>
  <si>
    <t>PRODUÇÃO - AMA/UBS JARDIM BRASIL - TRADICIONAL – 2019</t>
  </si>
  <si>
    <t>PRODUÇÃO - AMA/UBS VILA GUILHERME - TRADICIONAL – 2019 (PROPOSTA TA)</t>
  </si>
  <si>
    <t>PRODUÇÃO - AMBULATORIAL ESPECIALIZADA - CEO II VILA GUILHERME – 2019</t>
  </si>
  <si>
    <t>PRODUÇÃO - AMA/UBS VILA MEDEIROS - TRADICIONAL – 2019</t>
  </si>
  <si>
    <t>PRODUÇÃO - UBS IZOLINA MAZZEI - TRADICIONAL – 2019</t>
  </si>
  <si>
    <t>PRODUÇÃO - UBS JARDIM JAPÃO - TRADICIONAL – 2019</t>
  </si>
  <si>
    <t>PRODUÇÃO - EMAD - sediada na UBS JARDIM JAPÃO – 2019</t>
  </si>
  <si>
    <t>PRODUÇÃO - UBS VILA EDE - TRADICIONAL – 2019</t>
  </si>
  <si>
    <t>PRODUÇÃO - UBS VILA LEONOR- TRADICIONAL – 2019</t>
  </si>
  <si>
    <t>PRODUÇÃO - UBS VILA SABRINA - TRADICIONAL – 2019</t>
  </si>
  <si>
    <t>PRODUÇÃO - UBS CARANDIRU - TRADICIONAL – 2019</t>
  </si>
  <si>
    <t>PRODUÇÃO - CER - III Carandiru – 2019</t>
  </si>
  <si>
    <t>PRODUÇÃO - APD sediado no CER - III Carandiru – 2019</t>
  </si>
  <si>
    <t>PRODUÇÃO - URSI CARANDIRU – 2019</t>
  </si>
  <si>
    <t>PRODUÇÃO - UBS VILA MARIA - DR. PAULO GNECCO - TRADICIONAL – 2019</t>
  </si>
  <si>
    <t>PRODUÇÃO - UBS JARDIM JULIETA - TRADICIONAL – 2019</t>
  </si>
  <si>
    <t>PRODUÇÃO - CAPS INFANTIL II VILA MARIA/VILA GUILERME – 2019</t>
  </si>
  <si>
    <t>PRODUÇÃO - AMA DE ESPECIALIDADE ISOLINA MAZZEI – 2019</t>
  </si>
  <si>
    <t>REDE ASSISTENCIAL DA STS  VILA MARIA / VILA GUILHERME  - ANO 2019</t>
  </si>
  <si>
    <t>EQUIPE MINÍMA -  ATENÇÃO BÁSICA - UBS PARQUE NOVO MUNDO I - MISTA  - 5 ESF - 2019</t>
  </si>
  <si>
    <t>Farmacêutico Jr. (40h) UBS</t>
  </si>
  <si>
    <t>Cirurgião Dentista (40h) ESF</t>
  </si>
  <si>
    <t>PRODUÇÃO - ATENÇÃO BÁSICA - UBS PARQUE NOVO MUNDO II - MISTA  - 5 ESF + 2 ESB MODALIDADE 1 – 2019</t>
  </si>
  <si>
    <t>PRODUÇÃO - AMA/UBS VILA GUILHERME - TRADICIONAL –2019 (PROPOSTA TA)</t>
  </si>
  <si>
    <t>PRODUÇÃO - UBS INTEGRAL IZOLINA MAZZEI - MISTA – 2019</t>
  </si>
  <si>
    <t>PRODUÇÃO - PAI  - 2019</t>
  </si>
  <si>
    <t>PRODUÇÃO - HORA CERTA VL GUILHERME – 2019</t>
  </si>
  <si>
    <t>SERVIÇO DE APOIO DIAGNÓSTICO E TERAPÊUTICO -  HORA CERTA – 2019</t>
  </si>
  <si>
    <t xml:space="preserve"> PSM VILA MARIA BAIXA - 2019 - PROPOSTA TA</t>
  </si>
  <si>
    <t>s/ meta</t>
  </si>
  <si>
    <t>Cirurgia Dermatologica (somente procedimentos)</t>
  </si>
  <si>
    <t>PRODUÇÃO - ATENÇÃO BÁSICA - UBS PARQUE NOVO MUNDO II - MISTA  - 5 ESF + 2 ESB I - 2019</t>
  </si>
  <si>
    <t>PRODUÇÃO - AMA/UBS VILA GUILHERME - TRADICIONAL - 2019</t>
  </si>
  <si>
    <t>EQUIPE MINÍMA - URGÊNCIA EMERGÊNCIA - PSM VILA MARIA BAIXA - 2019</t>
  </si>
  <si>
    <t>Ultrassonografia Obstétrico (com ou sem Doppler  + Morfológico)</t>
  </si>
  <si>
    <t>Pneumologista (18hrs)</t>
  </si>
  <si>
    <t>COLONOSCOPIA</t>
  </si>
  <si>
    <t>ENDOSCOPIA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</si>
</sst>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0.0%"/>
    <numFmt numFmtId="165" formatCode="_-* #,##0_-;\-* #,##0_-;_-* &quot;-&quot;??_-;_-@_-"/>
    <numFmt numFmtId="166" formatCode="#,##0.0"/>
    <numFmt numFmtId="167" formatCode="0_ ;[Red]\-0\ "/>
    <numFmt numFmtId="168" formatCode="0.0"/>
  </numFmts>
  <fonts count="5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12"/>
      <color rgb="FF000000"/>
      <name val="Trebuchet MS"/>
      <family val="2"/>
    </font>
    <font>
      <i/>
      <sz val="9"/>
      <name val="Arial"/>
      <family val="2"/>
    </font>
    <font>
      <b/>
      <u/>
      <sz val="12"/>
      <color rgb="FFFF0000"/>
      <name val="Arial"/>
      <family val="2"/>
    </font>
    <font>
      <sz val="11"/>
      <color theme="1"/>
      <name val="Times New Roman"/>
      <family val="2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b/>
      <sz val="8"/>
      <name val="Arial"/>
      <family val="2"/>
    </font>
    <font>
      <b/>
      <i/>
      <sz val="11"/>
      <color rgb="FF0000FF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0000FF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14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FF"/>
      <name val="Trebuchet MS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rgb="FF000000"/>
      <name val="Trebuchet MS"/>
      <family val="2"/>
    </font>
    <font>
      <b/>
      <sz val="10"/>
      <color rgb="FF0000FF"/>
      <name val="Trebuchet MS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b/>
      <i/>
      <sz val="9"/>
      <color theme="0"/>
      <name val="Arial"/>
      <family val="2"/>
    </font>
    <font>
      <i/>
      <u/>
      <sz val="9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9"/>
      <color indexed="81"/>
      <name val="Segoe UI"/>
      <family val="2"/>
    </font>
  </fonts>
  <fills count="39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51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0"/>
        <bgColor indexed="31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51"/>
      </patternFill>
    </fill>
    <fill>
      <patternFill patternType="solid">
        <fgColor theme="0" tint="-0.14999847407452621"/>
        <bgColor indexed="26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FF9999"/>
        <bgColor indexed="51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indexed="26"/>
      </patternFill>
    </fill>
    <fill>
      <patternFill patternType="solid">
        <fgColor theme="8" tint="0.59999389629810485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51"/>
      </patternFill>
    </fill>
    <fill>
      <patternFill patternType="solid">
        <fgColor rgb="FFFFFF99"/>
        <bgColor indexed="31"/>
      </patternFill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31"/>
      </patternFill>
    </fill>
    <fill>
      <patternFill patternType="solid">
        <fgColor theme="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/>
        <bgColor indexed="26"/>
      </patternFill>
    </fill>
    <fill>
      <patternFill patternType="solid">
        <fgColor theme="3"/>
        <bgColor indexed="9"/>
      </patternFill>
    </fill>
    <fill>
      <patternFill patternType="solid">
        <fgColor theme="1"/>
        <bgColor indexed="26"/>
      </patternFill>
    </fill>
    <fill>
      <patternFill patternType="solid">
        <fgColor theme="1"/>
        <bgColor indexed="9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499984740745262"/>
        <bgColor indexed="9"/>
      </patternFill>
    </fill>
  </fills>
  <borders count="249">
    <border>
      <left/>
      <right/>
      <top/>
      <bottom/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58"/>
      </left>
      <right style="thin">
        <color indexed="58"/>
      </right>
      <top/>
      <bottom style="thin">
        <color indexed="58"/>
      </bottom>
      <diagonal/>
    </border>
    <border>
      <left style="thin">
        <color indexed="58"/>
      </left>
      <right/>
      <top style="thin">
        <color indexed="58"/>
      </top>
      <bottom style="thin">
        <color indexed="5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58"/>
      </left>
      <right style="thin">
        <color indexed="58"/>
      </right>
      <top/>
      <bottom style="medium">
        <color auto="1"/>
      </bottom>
      <diagonal/>
    </border>
    <border>
      <left style="thin">
        <color indexed="58"/>
      </left>
      <right style="thin">
        <color indexed="58"/>
      </right>
      <top style="thin">
        <color auto="1"/>
      </top>
      <bottom style="double">
        <color auto="1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medium">
        <color auto="1"/>
      </bottom>
      <diagonal/>
    </border>
    <border>
      <left style="thin">
        <color indexed="58"/>
      </left>
      <right style="thin">
        <color indexed="58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indexed="58"/>
      </left>
      <right style="thin">
        <color indexed="58"/>
      </right>
      <top style="double">
        <color auto="1"/>
      </top>
      <bottom style="medium">
        <color auto="1"/>
      </bottom>
      <diagonal/>
    </border>
    <border>
      <left style="thin">
        <color indexed="58"/>
      </left>
      <right/>
      <top style="thin">
        <color indexed="58"/>
      </top>
      <bottom style="medium">
        <color auto="1"/>
      </bottom>
      <diagonal/>
    </border>
    <border>
      <left style="thin">
        <color indexed="58"/>
      </left>
      <right style="thin">
        <color indexed="58"/>
      </right>
      <top style="medium">
        <color auto="1"/>
      </top>
      <bottom style="medium">
        <color auto="1"/>
      </bottom>
      <diagonal/>
    </border>
    <border>
      <left style="thin">
        <color indexed="58"/>
      </left>
      <right/>
      <top/>
      <bottom style="thin">
        <color indexed="58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58"/>
      </left>
      <right style="thin">
        <color indexed="58"/>
      </right>
      <top/>
      <bottom style="thin">
        <color auto="1"/>
      </bottom>
      <diagonal/>
    </border>
    <border>
      <left style="thin">
        <color indexed="58"/>
      </left>
      <right style="thin">
        <color indexed="58"/>
      </right>
      <top style="double">
        <color auto="1"/>
      </top>
      <bottom style="thin">
        <color indexed="58"/>
      </bottom>
      <diagonal/>
    </border>
    <border>
      <left style="thin">
        <color indexed="58"/>
      </left>
      <right style="thin">
        <color indexed="58"/>
      </right>
      <top style="medium">
        <color indexed="58"/>
      </top>
      <bottom style="medium">
        <color indexed="5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/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58"/>
      </left>
      <right style="thin">
        <color indexed="58"/>
      </right>
      <top style="double">
        <color auto="1"/>
      </top>
      <bottom/>
      <diagonal/>
    </border>
    <border>
      <left style="thin">
        <color indexed="58"/>
      </left>
      <right style="thin">
        <color indexed="58"/>
      </right>
      <top style="thin">
        <color indexed="58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58"/>
      </left>
      <right style="thin">
        <color indexed="58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indexed="58"/>
      </left>
      <right/>
      <top style="thin">
        <color indexed="58"/>
      </top>
      <bottom style="thin">
        <color indexed="5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8"/>
      </left>
      <right/>
      <top style="thin">
        <color indexed="58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58"/>
      </left>
      <right style="thin">
        <color indexed="58"/>
      </right>
      <top style="thin">
        <color indexed="58"/>
      </top>
      <bottom style="medium">
        <color indexed="5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medium">
        <color indexed="58"/>
      </bottom>
      <diagonal/>
    </border>
    <border>
      <left/>
      <right style="thin">
        <color indexed="58"/>
      </right>
      <top/>
      <bottom/>
      <diagonal/>
    </border>
    <border>
      <left style="medium">
        <color indexed="58"/>
      </left>
      <right style="thin">
        <color indexed="58"/>
      </right>
      <top style="thin">
        <color indexed="58"/>
      </top>
      <bottom/>
      <diagonal/>
    </border>
    <border>
      <left style="medium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58"/>
      </right>
      <top/>
      <bottom style="thin">
        <color indexed="58"/>
      </bottom>
      <diagonal/>
    </border>
    <border>
      <left style="thin">
        <color indexed="58"/>
      </left>
      <right style="thin">
        <color indexed="58"/>
      </right>
      <top style="thin">
        <color auto="1"/>
      </top>
      <bottom/>
      <diagonal/>
    </border>
    <border>
      <left style="thin">
        <color indexed="64"/>
      </left>
      <right style="thin">
        <color indexed="58"/>
      </right>
      <top style="medium">
        <color indexed="64"/>
      </top>
      <bottom style="medium">
        <color indexed="64"/>
      </bottom>
      <diagonal/>
    </border>
    <border>
      <left style="thin">
        <color indexed="58"/>
      </left>
      <right style="thin">
        <color indexed="58"/>
      </right>
      <top style="medium">
        <color indexed="64"/>
      </top>
      <bottom style="medium">
        <color indexed="64"/>
      </bottom>
      <diagonal/>
    </border>
    <border>
      <left style="thin">
        <color indexed="58"/>
      </left>
      <right style="thin">
        <color indexed="58"/>
      </right>
      <top style="medium">
        <color theme="1"/>
      </top>
      <bottom style="medium">
        <color auto="1"/>
      </bottom>
      <diagonal/>
    </border>
    <border>
      <left style="thin">
        <color indexed="58"/>
      </left>
      <right style="thin">
        <color indexed="58"/>
      </right>
      <top style="medium">
        <color theme="1"/>
      </top>
      <bottom style="medium">
        <color theme="1"/>
      </bottom>
      <diagonal/>
    </border>
    <border>
      <left style="medium">
        <color indexed="58"/>
      </left>
      <right style="thin">
        <color indexed="58"/>
      </right>
      <top style="medium">
        <color indexed="58"/>
      </top>
      <bottom style="medium">
        <color auto="1"/>
      </bottom>
      <diagonal/>
    </border>
    <border>
      <left style="thin">
        <color indexed="58"/>
      </left>
      <right style="thin">
        <color indexed="58"/>
      </right>
      <top style="medium">
        <color indexed="58"/>
      </top>
      <bottom style="medium">
        <color auto="1"/>
      </bottom>
      <diagonal/>
    </border>
    <border>
      <left style="medium">
        <color theme="1"/>
      </left>
      <right style="thin">
        <color indexed="58"/>
      </right>
      <top style="medium">
        <color theme="1"/>
      </top>
      <bottom style="medium">
        <color auto="1"/>
      </bottom>
      <diagonal/>
    </border>
    <border>
      <left style="thin">
        <color indexed="58"/>
      </left>
      <right style="thin">
        <color indexed="58"/>
      </right>
      <top style="medium">
        <color theme="1"/>
      </top>
      <bottom style="thin">
        <color indexed="58"/>
      </bottom>
      <diagonal/>
    </border>
    <border>
      <left style="medium">
        <color indexed="64"/>
      </left>
      <right style="thin">
        <color indexed="58"/>
      </right>
      <top style="thin">
        <color indexed="58"/>
      </top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indexed="58"/>
      </right>
      <top style="medium">
        <color indexed="64"/>
      </top>
      <bottom style="double">
        <color auto="1"/>
      </bottom>
      <diagonal/>
    </border>
    <border>
      <left style="thin">
        <color indexed="58"/>
      </left>
      <right style="thin">
        <color indexed="58"/>
      </right>
      <top style="medium">
        <color indexed="64"/>
      </top>
      <bottom style="double">
        <color auto="1"/>
      </bottom>
      <diagonal/>
    </border>
    <border>
      <left style="medium">
        <color indexed="64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medium">
        <color indexed="64"/>
      </left>
      <right style="thin">
        <color indexed="58"/>
      </right>
      <top/>
      <bottom style="thin">
        <color indexed="58"/>
      </bottom>
      <diagonal/>
    </border>
    <border>
      <left style="medium">
        <color indexed="64"/>
      </left>
      <right style="thin">
        <color indexed="58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thin">
        <color indexed="58"/>
      </right>
      <top style="medium">
        <color indexed="64"/>
      </top>
      <bottom style="thin">
        <color indexed="64"/>
      </bottom>
      <diagonal/>
    </border>
    <border>
      <left style="thin">
        <color indexed="58"/>
      </left>
      <right style="thin">
        <color indexed="58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58"/>
      </right>
      <top style="thin">
        <color indexed="64"/>
      </top>
      <bottom style="medium">
        <color indexed="64"/>
      </bottom>
      <diagonal/>
    </border>
    <border>
      <left style="thin">
        <color indexed="58"/>
      </left>
      <right style="thin">
        <color indexed="58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58"/>
      </right>
      <top style="thin">
        <color indexed="64"/>
      </top>
      <bottom style="medium">
        <color theme="1"/>
      </bottom>
      <diagonal/>
    </border>
    <border>
      <left style="thin">
        <color indexed="58"/>
      </left>
      <right style="thin">
        <color indexed="58"/>
      </right>
      <top style="thin">
        <color indexed="64"/>
      </top>
      <bottom style="medium">
        <color theme="1"/>
      </bottom>
      <diagonal/>
    </border>
    <border>
      <left style="medium">
        <color indexed="64"/>
      </left>
      <right style="thin">
        <color indexed="58"/>
      </right>
      <top style="medium">
        <color indexed="64"/>
      </top>
      <bottom style="medium">
        <color indexed="64"/>
      </bottom>
      <diagonal/>
    </border>
    <border>
      <left style="thin">
        <color indexed="5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58"/>
      </right>
      <top style="medium">
        <color indexed="64"/>
      </top>
      <bottom style="thin">
        <color indexed="64"/>
      </bottom>
      <diagonal/>
    </border>
    <border>
      <left style="thin">
        <color indexed="58"/>
      </left>
      <right style="thin">
        <color indexed="58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58"/>
      </right>
      <top style="thin">
        <color indexed="64"/>
      </top>
      <bottom style="thin">
        <color indexed="64"/>
      </bottom>
      <diagonal/>
    </border>
    <border>
      <left style="thin">
        <color indexed="58"/>
      </left>
      <right style="thin">
        <color indexed="5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58"/>
      </right>
      <top style="thin">
        <color indexed="64"/>
      </top>
      <bottom/>
      <diagonal/>
    </border>
    <border>
      <left style="thin">
        <color indexed="58"/>
      </left>
      <right style="thin">
        <color indexed="58"/>
      </right>
      <top style="thin">
        <color indexed="64"/>
      </top>
      <bottom/>
      <diagonal/>
    </border>
    <border>
      <left style="thin">
        <color indexed="58"/>
      </left>
      <right style="thin">
        <color indexed="58"/>
      </right>
      <top style="medium">
        <color indexed="64"/>
      </top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58"/>
      </left>
      <right style="thin">
        <color indexed="58"/>
      </right>
      <top/>
      <bottom style="thin">
        <color indexed="58"/>
      </bottom>
      <diagonal/>
    </border>
    <border>
      <left style="thin">
        <color indexed="58"/>
      </left>
      <right style="thin">
        <color indexed="58"/>
      </right>
      <top/>
      <bottom style="double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indexed="64"/>
      </bottom>
      <diagonal/>
    </border>
    <border>
      <left style="thin">
        <color indexed="58"/>
      </left>
      <right style="thin">
        <color indexed="58"/>
      </right>
      <top style="thin">
        <color theme="1"/>
      </top>
      <bottom style="thin">
        <color theme="1"/>
      </bottom>
      <diagonal/>
    </border>
    <border>
      <left style="thin">
        <color indexed="58"/>
      </left>
      <right style="thin">
        <color indexed="58"/>
      </right>
      <top/>
      <bottom style="thin">
        <color theme="1"/>
      </bottom>
      <diagonal/>
    </border>
    <border>
      <left style="thin">
        <color indexed="58"/>
      </left>
      <right/>
      <top style="medium">
        <color indexed="64"/>
      </top>
      <bottom style="medium">
        <color indexed="64"/>
      </bottom>
      <diagonal/>
    </border>
    <border>
      <left style="thin">
        <color indexed="58"/>
      </left>
      <right/>
      <top/>
      <bottom style="thin">
        <color theme="1"/>
      </bottom>
      <diagonal/>
    </border>
    <border>
      <left style="thin">
        <color indexed="58"/>
      </left>
      <right/>
      <top style="thin">
        <color theme="1"/>
      </top>
      <bottom style="thin">
        <color theme="1"/>
      </bottom>
      <diagonal/>
    </border>
    <border>
      <left style="medium">
        <color indexed="64"/>
      </left>
      <right style="thin">
        <color indexed="58"/>
      </right>
      <top/>
      <bottom style="thin">
        <color theme="1"/>
      </bottom>
      <diagonal/>
    </border>
    <border>
      <left style="thin">
        <color indexed="58"/>
      </left>
      <right style="medium">
        <color indexed="64"/>
      </right>
      <top/>
      <bottom style="thin">
        <color theme="1"/>
      </bottom>
      <diagonal/>
    </border>
    <border>
      <left style="medium">
        <color indexed="64"/>
      </left>
      <right style="thin">
        <color indexed="58"/>
      </right>
      <top style="thin">
        <color theme="1"/>
      </top>
      <bottom style="thin">
        <color theme="1"/>
      </bottom>
      <diagonal/>
    </border>
    <border>
      <left style="thin">
        <color indexed="58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thin">
        <color indexed="58"/>
      </right>
      <top style="thin">
        <color theme="1"/>
      </top>
      <bottom style="medium">
        <color indexed="64"/>
      </bottom>
      <diagonal/>
    </border>
    <border>
      <left style="thin">
        <color indexed="58"/>
      </left>
      <right style="medium">
        <color indexed="64"/>
      </right>
      <top style="thin">
        <color theme="1"/>
      </top>
      <bottom style="medium">
        <color indexed="64"/>
      </bottom>
      <diagonal/>
    </border>
    <border>
      <left/>
      <right style="thin">
        <color indexed="58"/>
      </right>
      <top style="thin">
        <color theme="1"/>
      </top>
      <bottom style="thin">
        <color theme="1"/>
      </bottom>
      <diagonal/>
    </border>
    <border>
      <left/>
      <right style="thin">
        <color indexed="58"/>
      </right>
      <top style="thin">
        <color theme="1"/>
      </top>
      <bottom style="medium">
        <color indexed="64"/>
      </bottom>
      <diagonal/>
    </border>
    <border>
      <left style="thin">
        <color indexed="58"/>
      </left>
      <right style="thin">
        <color indexed="58"/>
      </right>
      <top style="thin">
        <color theme="1"/>
      </top>
      <bottom style="medium">
        <color indexed="64"/>
      </bottom>
      <diagonal/>
    </border>
    <border>
      <left style="thin">
        <color indexed="58"/>
      </left>
      <right/>
      <top style="thin">
        <color theme="1"/>
      </top>
      <bottom style="medium">
        <color indexed="64"/>
      </bottom>
      <diagonal/>
    </border>
    <border>
      <left style="medium">
        <color theme="1"/>
      </left>
      <right style="thin">
        <color indexed="58"/>
      </right>
      <top style="thin">
        <color theme="1"/>
      </top>
      <bottom style="medium">
        <color theme="1"/>
      </bottom>
      <diagonal/>
    </border>
    <border>
      <left style="thin">
        <color indexed="58"/>
      </left>
      <right style="thin">
        <color indexed="58"/>
      </right>
      <top style="thin">
        <color theme="1"/>
      </top>
      <bottom style="medium">
        <color theme="1"/>
      </bottom>
      <diagonal/>
    </border>
    <border>
      <left style="thin">
        <color auto="1"/>
      </left>
      <right style="thin">
        <color auto="1"/>
      </right>
      <top style="thin">
        <color theme="1"/>
      </top>
      <bottom style="medium">
        <color theme="1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 style="thin">
        <color theme="1"/>
      </top>
      <bottom style="medium">
        <color indexed="64"/>
      </bottom>
      <diagonal/>
    </border>
    <border>
      <left/>
      <right/>
      <top style="medium">
        <color auto="1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/>
      <diagonal/>
    </border>
    <border>
      <left style="thin">
        <color indexed="58"/>
      </left>
      <right style="thin">
        <color indexed="58"/>
      </right>
      <top style="thin">
        <color indexed="64"/>
      </top>
      <bottom/>
      <diagonal/>
    </border>
    <border>
      <left style="thin">
        <color indexed="58"/>
      </left>
      <right style="thin">
        <color indexed="58"/>
      </right>
      <top style="thin">
        <color indexed="64"/>
      </top>
      <bottom/>
      <diagonal/>
    </border>
    <border>
      <left style="thin">
        <color indexed="58"/>
      </left>
      <right style="thin">
        <color indexed="5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58"/>
      </left>
      <right style="thin">
        <color indexed="58"/>
      </right>
      <top style="medium">
        <color indexed="58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medium">
        <color auto="1"/>
      </bottom>
      <diagonal/>
    </border>
    <border>
      <left style="medium">
        <color theme="1"/>
      </left>
      <right style="thin">
        <color indexed="58"/>
      </right>
      <top/>
      <bottom/>
      <diagonal/>
    </border>
    <border>
      <left style="medium">
        <color indexed="64"/>
      </left>
      <right style="thin">
        <color indexed="58"/>
      </right>
      <top/>
      <bottom/>
      <diagonal/>
    </border>
    <border>
      <left style="thin">
        <color indexed="58"/>
      </left>
      <right/>
      <top style="thin">
        <color indexed="58"/>
      </top>
      <bottom/>
      <diagonal/>
    </border>
    <border>
      <left style="thin">
        <color indexed="58"/>
      </left>
      <right/>
      <top style="thin">
        <color indexed="58"/>
      </top>
      <bottom style="thin">
        <color indexed="58"/>
      </bottom>
      <diagonal/>
    </border>
    <border>
      <left style="thin">
        <color auto="1"/>
      </left>
      <right style="thin">
        <color auto="1"/>
      </right>
      <top style="thin">
        <color indexed="58"/>
      </top>
      <bottom style="thin">
        <color indexed="5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5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58"/>
      </left>
      <right style="thin">
        <color indexed="58"/>
      </right>
      <top style="thin">
        <color auto="1"/>
      </top>
      <bottom style="double">
        <color auto="1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/>
      <diagonal/>
    </border>
    <border>
      <left style="thin">
        <color indexed="58"/>
      </left>
      <right style="thin">
        <color indexed="58"/>
      </right>
      <top style="medium">
        <color indexed="58"/>
      </top>
      <bottom style="medium">
        <color indexed="5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medium">
        <color auto="1"/>
      </bottom>
      <diagonal/>
    </border>
    <border>
      <left style="thin">
        <color indexed="58"/>
      </left>
      <right style="thin">
        <color indexed="58"/>
      </right>
      <top style="medium">
        <color auto="1"/>
      </top>
      <bottom style="medium">
        <color auto="1"/>
      </bottom>
      <diagonal/>
    </border>
    <border>
      <left style="thin">
        <color indexed="58"/>
      </left>
      <right style="thin">
        <color indexed="58"/>
      </right>
      <top style="thin">
        <color auto="1"/>
      </top>
      <bottom style="double">
        <color auto="1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/>
      <diagonal/>
    </border>
    <border>
      <left style="thin">
        <color indexed="58"/>
      </left>
      <right style="thin">
        <color indexed="58"/>
      </right>
      <top style="thin">
        <color indexed="64"/>
      </top>
      <bottom/>
      <diagonal/>
    </border>
    <border>
      <left style="thin">
        <color indexed="58"/>
      </left>
      <right/>
      <top style="thin">
        <color indexed="58"/>
      </top>
      <bottom/>
      <diagonal/>
    </border>
    <border>
      <left style="thin">
        <color auto="1"/>
      </left>
      <right style="thin">
        <color auto="1"/>
      </right>
      <top style="thin">
        <color indexed="58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indexed="58"/>
      </left>
      <right style="thin">
        <color indexed="58"/>
      </right>
      <top style="thin">
        <color indexed="5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8"/>
      </left>
      <right/>
      <top style="medium">
        <color auto="1"/>
      </top>
      <bottom style="thin">
        <color indexed="58"/>
      </bottom>
      <diagonal/>
    </border>
    <border>
      <left style="thin">
        <color indexed="58"/>
      </left>
      <right/>
      <top/>
      <bottom/>
      <diagonal/>
    </border>
    <border>
      <left/>
      <right style="thin">
        <color indexed="58"/>
      </right>
      <top style="medium">
        <color auto="1"/>
      </top>
      <bottom style="thin">
        <color indexed="5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8"/>
      </left>
      <right/>
      <top style="thin">
        <color indexed="58"/>
      </top>
      <bottom/>
      <diagonal/>
    </border>
    <border>
      <left style="thin">
        <color indexed="58"/>
      </left>
      <right style="thin">
        <color indexed="58"/>
      </right>
      <top style="thin">
        <color indexed="58"/>
      </top>
      <bottom/>
      <diagonal/>
    </border>
    <border>
      <left style="thin">
        <color indexed="58"/>
      </left>
      <right/>
      <top style="thin">
        <color indexed="58"/>
      </top>
      <bottom/>
      <diagonal/>
    </border>
    <border>
      <left style="thin">
        <color auto="1"/>
      </left>
      <right style="thin">
        <color auto="1"/>
      </right>
      <top style="thin">
        <color indexed="58"/>
      </top>
      <bottom/>
      <diagonal/>
    </border>
    <border>
      <left style="medium">
        <color indexed="64"/>
      </left>
      <right style="thin">
        <color indexed="58"/>
      </right>
      <top style="medium">
        <color indexed="64"/>
      </top>
      <bottom style="thin">
        <color theme="1"/>
      </bottom>
      <diagonal/>
    </border>
    <border>
      <left style="thin">
        <color indexed="58"/>
      </left>
      <right style="medium">
        <color indexed="64"/>
      </right>
      <top style="medium">
        <color indexed="64"/>
      </top>
      <bottom style="thin">
        <color theme="1"/>
      </bottom>
      <diagonal/>
    </border>
    <border>
      <left/>
      <right style="thin">
        <color indexed="58"/>
      </right>
      <top style="medium">
        <color indexed="64"/>
      </top>
      <bottom style="thin">
        <color theme="1"/>
      </bottom>
      <diagonal/>
    </border>
    <border>
      <left style="thin">
        <color indexed="58"/>
      </left>
      <right style="thin">
        <color indexed="58"/>
      </right>
      <top style="medium">
        <color indexed="64"/>
      </top>
      <bottom style="thin">
        <color theme="1"/>
      </bottom>
      <diagonal/>
    </border>
    <border>
      <left style="thin">
        <color indexed="58"/>
      </left>
      <right/>
      <top style="medium">
        <color indexed="64"/>
      </top>
      <bottom style="thin">
        <color theme="1"/>
      </bottom>
      <diagonal/>
    </border>
    <border>
      <left style="thin">
        <color indexed="58"/>
      </left>
      <right style="medium">
        <color indexed="64"/>
      </right>
      <top/>
      <bottom/>
      <diagonal/>
    </border>
    <border>
      <left style="medium">
        <color theme="1"/>
      </left>
      <right style="thin">
        <color indexed="58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8"/>
      </left>
      <right style="thin">
        <color indexed="58"/>
      </right>
      <top style="medium">
        <color auto="1"/>
      </top>
      <bottom style="thin">
        <color indexed="58"/>
      </bottom>
      <diagonal/>
    </border>
    <border>
      <left style="thin">
        <color indexed="58"/>
      </left>
      <right/>
      <top/>
      <bottom style="thin">
        <color indexed="58"/>
      </bottom>
      <diagonal/>
    </border>
    <border>
      <left style="thin">
        <color indexed="58"/>
      </left>
      <right/>
      <top style="thin">
        <color indexed="58"/>
      </top>
      <bottom style="thin">
        <color indexed="58"/>
      </bottom>
      <diagonal/>
    </border>
    <border>
      <left/>
      <right style="thin">
        <color indexed="58"/>
      </right>
      <top/>
      <bottom style="thin">
        <color indexed="58"/>
      </bottom>
      <diagonal/>
    </border>
    <border>
      <left/>
      <right style="thin">
        <color indexed="58"/>
      </right>
      <top style="thin">
        <color indexed="58"/>
      </top>
      <bottom style="thin">
        <color indexed="58"/>
      </bottom>
      <diagonal/>
    </border>
    <border>
      <left/>
      <right style="thin">
        <color indexed="58"/>
      </right>
      <top style="thin">
        <color indexed="5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58"/>
      </left>
      <right/>
      <top style="medium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58"/>
      </right>
      <top style="medium">
        <color indexed="64"/>
      </top>
      <bottom style="medium">
        <color indexed="64"/>
      </bottom>
      <diagonal/>
    </border>
    <border>
      <left style="thin">
        <color indexed="58"/>
      </left>
      <right style="thin">
        <color indexed="5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8"/>
      </left>
      <right style="thin">
        <color indexed="58"/>
      </right>
      <top/>
      <bottom style="thin">
        <color indexed="58"/>
      </bottom>
      <diagonal/>
    </border>
    <border>
      <left/>
      <right style="thin">
        <color indexed="58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58"/>
      </left>
      <right/>
      <top style="thin">
        <color indexed="58"/>
      </top>
      <bottom style="thin">
        <color indexed="5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medium">
        <color auto="1"/>
      </bottom>
      <diagonal/>
    </border>
    <border>
      <left style="thin">
        <color indexed="58"/>
      </left>
      <right style="thin">
        <color indexed="64"/>
      </right>
      <top style="thin">
        <color indexed="58"/>
      </top>
      <bottom/>
      <diagonal/>
    </border>
    <border>
      <left style="thin">
        <color indexed="58"/>
      </left>
      <right style="thin">
        <color indexed="64"/>
      </right>
      <top/>
      <bottom style="thin">
        <color indexed="5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8"/>
      </left>
      <right style="thin">
        <color indexed="58"/>
      </right>
      <top style="thin">
        <color indexed="5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58"/>
      </top>
      <bottom style="thin">
        <color indexed="58"/>
      </bottom>
      <diagonal/>
    </border>
    <border>
      <left style="thin">
        <color auto="1"/>
      </left>
      <right style="thin">
        <color auto="1"/>
      </right>
      <top style="thin">
        <color indexed="58"/>
      </top>
      <bottom/>
      <diagonal/>
    </border>
    <border>
      <left/>
      <right style="thin">
        <color indexed="58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theme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5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auto="1"/>
      </top>
      <bottom style="medium">
        <color indexed="64"/>
      </bottom>
      <diagonal/>
    </border>
    <border>
      <left/>
      <right/>
      <top style="double">
        <color auto="1"/>
      </top>
      <bottom style="medium">
        <color indexed="64"/>
      </bottom>
      <diagonal/>
    </border>
    <border>
      <left style="thin">
        <color indexed="58"/>
      </left>
      <right/>
      <top style="medium">
        <color indexed="58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indexed="58"/>
      </left>
      <right/>
      <top style="double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6">
    <xf numFmtId="0" fontId="0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29" fillId="0" borderId="0" applyFont="0" applyFill="0" applyBorder="0" applyAlignment="0" applyProtection="0"/>
    <xf numFmtId="43" fontId="29" fillId="0" borderId="0" applyFont="0" applyFill="0" applyBorder="0" applyAlignment="0" applyProtection="0"/>
  </cellStyleXfs>
  <cellXfs count="1400">
    <xf numFmtId="0" fontId="0" fillId="0" borderId="0" xfId="0"/>
    <xf numFmtId="0" fontId="1" fillId="0" borderId="0" xfId="1"/>
    <xf numFmtId="0" fontId="4" fillId="0" borderId="1" xfId="1" applyFont="1" applyBorder="1" applyAlignment="1">
      <alignment vertical="center"/>
    </xf>
    <xf numFmtId="3" fontId="4" fillId="2" borderId="1" xfId="1" applyNumberFormat="1" applyFont="1" applyFill="1" applyBorder="1" applyAlignment="1">
      <alignment horizontal="center" vertical="center" wrapText="1"/>
    </xf>
    <xf numFmtId="3" fontId="4" fillId="0" borderId="1" xfId="1" applyNumberFormat="1" applyFont="1" applyBorder="1" applyAlignment="1" applyProtection="1">
      <alignment horizontal="center" vertical="center" wrapText="1"/>
      <protection locked="0"/>
    </xf>
    <xf numFmtId="3" fontId="3" fillId="2" borderId="1" xfId="1" applyNumberFormat="1" applyFont="1" applyFill="1" applyBorder="1" applyAlignment="1">
      <alignment horizontal="center" vertical="center" wrapText="1"/>
    </xf>
    <xf numFmtId="0" fontId="3" fillId="0" borderId="9" xfId="1" applyFont="1" applyBorder="1"/>
    <xf numFmtId="3" fontId="3" fillId="2" borderId="9" xfId="1" applyNumberFormat="1" applyFont="1" applyFill="1" applyBorder="1" applyAlignment="1">
      <alignment horizontal="center" vertical="center" wrapText="1"/>
    </xf>
    <xf numFmtId="3" fontId="3" fillId="0" borderId="9" xfId="1" applyNumberFormat="1" applyFont="1" applyBorder="1" applyAlignment="1">
      <alignment horizontal="center" wrapText="1"/>
    </xf>
    <xf numFmtId="0" fontId="4" fillId="0" borderId="4" xfId="1" applyFont="1" applyBorder="1" applyAlignment="1">
      <alignment vertical="center"/>
    </xf>
    <xf numFmtId="3" fontId="3" fillId="2" borderId="4" xfId="1" applyNumberFormat="1" applyFont="1" applyFill="1" applyBorder="1" applyAlignment="1">
      <alignment horizontal="center" vertical="center" wrapText="1"/>
    </xf>
    <xf numFmtId="3" fontId="4" fillId="0" borderId="4" xfId="1" applyNumberFormat="1" applyFont="1" applyBorder="1" applyAlignment="1" applyProtection="1">
      <alignment horizontal="center" vertical="center" wrapText="1"/>
      <protection locked="0"/>
    </xf>
    <xf numFmtId="0" fontId="3" fillId="2" borderId="10" xfId="1" applyFont="1" applyFill="1" applyBorder="1" applyAlignment="1">
      <alignment horizontal="center" vertical="center" wrapText="1"/>
    </xf>
    <xf numFmtId="0" fontId="3" fillId="6" borderId="10" xfId="1" applyFont="1" applyFill="1" applyBorder="1" applyAlignment="1">
      <alignment horizontal="center" vertical="center"/>
    </xf>
    <xf numFmtId="0" fontId="3" fillId="8" borderId="10" xfId="1" applyFont="1" applyFill="1" applyBorder="1" applyAlignment="1">
      <alignment horizontal="center" vertical="center"/>
    </xf>
    <xf numFmtId="0" fontId="3" fillId="10" borderId="10" xfId="1" applyFont="1" applyFill="1" applyBorder="1" applyAlignment="1">
      <alignment horizontal="center" vertical="center"/>
    </xf>
    <xf numFmtId="0" fontId="4" fillId="0" borderId="11" xfId="1" applyFont="1" applyBorder="1" applyAlignment="1">
      <alignment vertical="center"/>
    </xf>
    <xf numFmtId="3" fontId="3" fillId="2" borderId="11" xfId="1" applyNumberFormat="1" applyFont="1" applyFill="1" applyBorder="1" applyAlignment="1">
      <alignment horizontal="center" vertical="center" wrapText="1"/>
    </xf>
    <xf numFmtId="3" fontId="4" fillId="0" borderId="11" xfId="1" applyNumberFormat="1" applyFont="1" applyBorder="1" applyAlignment="1" applyProtection="1">
      <alignment horizontal="center" vertical="center" wrapText="1"/>
      <protection locked="0"/>
    </xf>
    <xf numFmtId="164" fontId="5" fillId="3" borderId="4" xfId="1" applyNumberFormat="1" applyFont="1" applyFill="1" applyBorder="1" applyAlignment="1">
      <alignment horizontal="center" vertical="center" wrapText="1"/>
    </xf>
    <xf numFmtId="164" fontId="5" fillId="3" borderId="1" xfId="1" applyNumberFormat="1" applyFont="1" applyFill="1" applyBorder="1" applyAlignment="1">
      <alignment horizontal="center" vertical="center" wrapText="1"/>
    </xf>
    <xf numFmtId="164" fontId="5" fillId="3" borderId="11" xfId="1" applyNumberFormat="1" applyFont="1" applyFill="1" applyBorder="1" applyAlignment="1">
      <alignment horizontal="center" vertical="center" wrapText="1"/>
    </xf>
    <xf numFmtId="164" fontId="5" fillId="3" borderId="9" xfId="1" applyNumberFormat="1" applyFont="1" applyFill="1" applyBorder="1" applyAlignment="1">
      <alignment horizontal="center" vertical="center" wrapText="1"/>
    </xf>
    <xf numFmtId="3" fontId="3" fillId="0" borderId="9" xfId="1" applyNumberFormat="1" applyFont="1" applyBorder="1" applyAlignment="1">
      <alignment horizontal="center" vertical="center" wrapText="1"/>
    </xf>
    <xf numFmtId="0" fontId="4" fillId="8" borderId="2" xfId="1" applyFont="1" applyFill="1" applyBorder="1" applyAlignment="1">
      <alignment horizontal="left" vertical="center"/>
    </xf>
    <xf numFmtId="0" fontId="3" fillId="0" borderId="0" xfId="1" applyFont="1"/>
    <xf numFmtId="3" fontId="3" fillId="0" borderId="0" xfId="1" applyNumberFormat="1" applyFont="1" applyAlignment="1">
      <alignment horizontal="center" vertical="center" wrapText="1"/>
    </xf>
    <xf numFmtId="164" fontId="5" fillId="0" borderId="0" xfId="1" applyNumberFormat="1" applyFont="1" applyAlignment="1">
      <alignment horizontal="center" vertical="center" wrapText="1"/>
    </xf>
    <xf numFmtId="164" fontId="5" fillId="3" borderId="2" xfId="1" applyNumberFormat="1" applyFont="1" applyFill="1" applyBorder="1" applyAlignment="1">
      <alignment horizontal="center" vertical="center" wrapText="1"/>
    </xf>
    <xf numFmtId="3" fontId="3" fillId="2" borderId="2" xfId="1" applyNumberFormat="1" applyFont="1" applyFill="1" applyBorder="1" applyAlignment="1">
      <alignment horizontal="center" vertical="center" wrapText="1"/>
    </xf>
    <xf numFmtId="3" fontId="4" fillId="0" borderId="2" xfId="1" applyNumberFormat="1" applyFont="1" applyBorder="1" applyAlignment="1" applyProtection="1">
      <alignment horizontal="center" vertical="center" wrapText="1"/>
      <protection locked="0"/>
    </xf>
    <xf numFmtId="3" fontId="4" fillId="0" borderId="7" xfId="1" applyNumberFormat="1" applyFont="1" applyBorder="1" applyAlignment="1" applyProtection="1">
      <alignment horizontal="center" vertical="center" wrapText="1"/>
      <protection locked="0"/>
    </xf>
    <xf numFmtId="0" fontId="4" fillId="0" borderId="2" xfId="1" applyFont="1" applyBorder="1" applyAlignment="1">
      <alignment vertical="center"/>
    </xf>
    <xf numFmtId="0" fontId="4" fillId="0" borderId="4" xfId="1" applyFont="1" applyBorder="1" applyAlignment="1">
      <alignment vertical="center" wrapText="1"/>
    </xf>
    <xf numFmtId="0" fontId="4" fillId="0" borderId="1" xfId="1" applyFont="1" applyBorder="1" applyAlignment="1">
      <alignment vertical="center" wrapText="1"/>
    </xf>
    <xf numFmtId="0" fontId="8" fillId="0" borderId="0" xfId="1" applyFont="1" applyAlignment="1">
      <alignment vertical="center" wrapText="1"/>
    </xf>
    <xf numFmtId="0" fontId="9" fillId="0" borderId="0" xfId="4"/>
    <xf numFmtId="0" fontId="12" fillId="0" borderId="0" xfId="4" applyFont="1" applyAlignment="1">
      <alignment horizontal="left" vertical="center" wrapText="1"/>
    </xf>
    <xf numFmtId="0" fontId="12" fillId="0" borderId="0" xfId="4" applyFont="1"/>
    <xf numFmtId="0" fontId="4" fillId="0" borderId="16" xfId="1" applyFont="1" applyBorder="1" applyAlignment="1">
      <alignment horizontal="left" vertical="center"/>
    </xf>
    <xf numFmtId="3" fontId="3" fillId="4" borderId="9" xfId="1" applyNumberFormat="1" applyFont="1" applyFill="1" applyBorder="1" applyAlignment="1">
      <alignment horizontal="center" vertical="center" wrapText="1"/>
    </xf>
    <xf numFmtId="0" fontId="4" fillId="0" borderId="11" xfId="1" applyFont="1" applyBorder="1" applyAlignment="1">
      <alignment vertical="center" wrapText="1"/>
    </xf>
    <xf numFmtId="0" fontId="4" fillId="8" borderId="15" xfId="1" applyFont="1" applyFill="1" applyBorder="1" applyAlignment="1">
      <alignment horizontal="left" vertical="center" wrapText="1"/>
    </xf>
    <xf numFmtId="0" fontId="4" fillId="0" borderId="5" xfId="1" applyFont="1" applyBorder="1" applyAlignment="1">
      <alignment vertical="center"/>
    </xf>
    <xf numFmtId="3" fontId="3" fillId="0" borderId="2" xfId="1" applyNumberFormat="1" applyFont="1" applyBorder="1" applyAlignment="1">
      <alignment horizontal="center" wrapText="1"/>
    </xf>
    <xf numFmtId="0" fontId="4" fillId="0" borderId="18" xfId="1" applyFont="1" applyBorder="1" applyAlignment="1">
      <alignment vertical="center"/>
    </xf>
    <xf numFmtId="3" fontId="3" fillId="0" borderId="13" xfId="1" applyNumberFormat="1" applyFont="1" applyBorder="1" applyAlignment="1">
      <alignment horizontal="center" wrapText="1"/>
    </xf>
    <xf numFmtId="164" fontId="5" fillId="3" borderId="13" xfId="1" applyNumberFormat="1" applyFont="1" applyFill="1" applyBorder="1" applyAlignment="1">
      <alignment horizontal="center" vertical="center" wrapText="1"/>
    </xf>
    <xf numFmtId="0" fontId="3" fillId="0" borderId="19" xfId="1" applyFont="1" applyBorder="1"/>
    <xf numFmtId="3" fontId="3" fillId="2" borderId="19" xfId="1" applyNumberFormat="1" applyFont="1" applyFill="1" applyBorder="1" applyAlignment="1">
      <alignment horizontal="center" vertical="center" wrapText="1"/>
    </xf>
    <xf numFmtId="3" fontId="3" fillId="0" borderId="19" xfId="1" applyNumberFormat="1" applyFont="1" applyBorder="1" applyAlignment="1">
      <alignment horizontal="center" wrapText="1"/>
    </xf>
    <xf numFmtId="164" fontId="5" fillId="3" borderId="19" xfId="1" applyNumberFormat="1" applyFont="1" applyFill="1" applyBorder="1" applyAlignment="1">
      <alignment horizontal="center" vertical="center" wrapText="1"/>
    </xf>
    <xf numFmtId="0" fontId="4" fillId="0" borderId="20" xfId="1" applyFont="1" applyBorder="1" applyAlignment="1">
      <alignment vertical="center"/>
    </xf>
    <xf numFmtId="3" fontId="3" fillId="2" borderId="15" xfId="1" applyNumberFormat="1" applyFont="1" applyFill="1" applyBorder="1" applyAlignment="1">
      <alignment horizontal="center" vertical="center" wrapText="1"/>
    </xf>
    <xf numFmtId="3" fontId="4" fillId="0" borderId="15" xfId="1" applyNumberFormat="1" applyFont="1" applyBorder="1" applyAlignment="1" applyProtection="1">
      <alignment horizontal="center" vertical="center" wrapText="1"/>
      <protection locked="0"/>
    </xf>
    <xf numFmtId="164" fontId="5" fillId="3" borderId="15" xfId="1" applyNumberFormat="1" applyFont="1" applyFill="1" applyBorder="1" applyAlignment="1">
      <alignment horizontal="center" vertical="center" wrapText="1"/>
    </xf>
    <xf numFmtId="0" fontId="4" fillId="0" borderId="15" xfId="1" applyFont="1" applyBorder="1" applyAlignment="1">
      <alignment vertical="center"/>
    </xf>
    <xf numFmtId="0" fontId="4" fillId="0" borderId="13" xfId="1" applyFont="1" applyBorder="1" applyAlignment="1">
      <alignment vertical="center"/>
    </xf>
    <xf numFmtId="3" fontId="4" fillId="0" borderId="13" xfId="1" applyNumberFormat="1" applyFont="1" applyBorder="1" applyAlignment="1" applyProtection="1">
      <alignment horizontal="center" vertical="center" wrapText="1"/>
      <protection locked="0"/>
    </xf>
    <xf numFmtId="0" fontId="4" fillId="8" borderId="15" xfId="1" applyFont="1" applyFill="1" applyBorder="1" applyAlignment="1">
      <alignment horizontal="left" vertical="center"/>
    </xf>
    <xf numFmtId="0" fontId="4" fillId="0" borderId="7" xfId="1" applyFont="1" applyBorder="1" applyAlignment="1">
      <alignment vertical="center"/>
    </xf>
    <xf numFmtId="0" fontId="4" fillId="2" borderId="15" xfId="1" applyFont="1" applyFill="1" applyBorder="1" applyAlignment="1">
      <alignment horizontal="center" vertical="center" wrapText="1"/>
    </xf>
    <xf numFmtId="0" fontId="4" fillId="8" borderId="15" xfId="1" applyFont="1" applyFill="1" applyBorder="1" applyAlignment="1">
      <alignment horizontal="center" vertical="center"/>
    </xf>
    <xf numFmtId="164" fontId="4" fillId="3" borderId="22" xfId="1" applyNumberFormat="1" applyFont="1" applyFill="1" applyBorder="1" applyAlignment="1">
      <alignment horizontal="center" vertical="center" wrapText="1"/>
    </xf>
    <xf numFmtId="3" fontId="4" fillId="2" borderId="9" xfId="1" applyNumberFormat="1" applyFont="1" applyFill="1" applyBorder="1" applyAlignment="1">
      <alignment horizontal="center" vertical="center" wrapText="1"/>
    </xf>
    <xf numFmtId="164" fontId="7" fillId="3" borderId="15" xfId="1" applyNumberFormat="1" applyFont="1" applyFill="1" applyBorder="1" applyAlignment="1">
      <alignment horizontal="center" vertical="center" wrapText="1"/>
    </xf>
    <xf numFmtId="0" fontId="4" fillId="8" borderId="2" xfId="1" applyFont="1" applyFill="1" applyBorder="1" applyAlignment="1">
      <alignment horizontal="center" vertical="center"/>
    </xf>
    <xf numFmtId="164" fontId="7" fillId="3" borderId="2" xfId="1" applyNumberFormat="1" applyFont="1" applyFill="1" applyBorder="1" applyAlignment="1">
      <alignment horizontal="center" vertical="center" wrapText="1"/>
    </xf>
    <xf numFmtId="3" fontId="4" fillId="2" borderId="4" xfId="1" applyNumberFormat="1" applyFont="1" applyFill="1" applyBorder="1" applyAlignment="1">
      <alignment horizontal="center" vertical="center" wrapText="1"/>
    </xf>
    <xf numFmtId="164" fontId="7" fillId="3" borderId="4" xfId="1" applyNumberFormat="1" applyFont="1" applyFill="1" applyBorder="1" applyAlignment="1">
      <alignment horizontal="center" vertical="center" wrapText="1"/>
    </xf>
    <xf numFmtId="164" fontId="7" fillId="3" borderId="7" xfId="1" applyNumberFormat="1" applyFont="1" applyFill="1" applyBorder="1" applyAlignment="1">
      <alignment horizontal="center" vertical="center" wrapText="1"/>
    </xf>
    <xf numFmtId="164" fontId="7" fillId="3" borderId="1" xfId="1" applyNumberFormat="1" applyFont="1" applyFill="1" applyBorder="1" applyAlignment="1">
      <alignment horizontal="center" vertical="center" wrapText="1"/>
    </xf>
    <xf numFmtId="3" fontId="4" fillId="2" borderId="11" xfId="1" applyNumberFormat="1" applyFont="1" applyFill="1" applyBorder="1" applyAlignment="1">
      <alignment horizontal="center" vertical="center" wrapText="1"/>
    </xf>
    <xf numFmtId="164" fontId="7" fillId="3" borderId="11" xfId="1" applyNumberFormat="1" applyFont="1" applyFill="1" applyBorder="1" applyAlignment="1">
      <alignment horizontal="center" vertical="center" wrapText="1"/>
    </xf>
    <xf numFmtId="164" fontId="7" fillId="3" borderId="17" xfId="1" applyNumberFormat="1" applyFont="1" applyFill="1" applyBorder="1" applyAlignment="1">
      <alignment horizontal="center" vertical="center" wrapText="1"/>
    </xf>
    <xf numFmtId="164" fontId="7" fillId="7" borderId="17" xfId="1" applyNumberFormat="1" applyFont="1" applyFill="1" applyBorder="1" applyAlignment="1">
      <alignment horizontal="center" vertical="center" wrapText="1"/>
    </xf>
    <xf numFmtId="164" fontId="7" fillId="9" borderId="4" xfId="1" applyNumberFormat="1" applyFont="1" applyFill="1" applyBorder="1" applyAlignment="1">
      <alignment horizontal="center" vertical="center" wrapText="1"/>
    </xf>
    <xf numFmtId="0" fontId="4" fillId="0" borderId="23" xfId="1" applyFont="1" applyBorder="1" applyAlignment="1">
      <alignment vertical="center"/>
    </xf>
    <xf numFmtId="3" fontId="4" fillId="0" borderId="23" xfId="1" applyNumberFormat="1" applyFont="1" applyBorder="1" applyAlignment="1" applyProtection="1">
      <alignment horizontal="center" vertical="center" wrapText="1"/>
      <protection locked="0"/>
    </xf>
    <xf numFmtId="3" fontId="4" fillId="2" borderId="23" xfId="1" applyNumberFormat="1" applyFont="1" applyFill="1" applyBorder="1" applyAlignment="1">
      <alignment horizontal="center" vertical="center" wrapText="1"/>
    </xf>
    <xf numFmtId="164" fontId="7" fillId="3" borderId="23" xfId="1" applyNumberFormat="1" applyFont="1" applyFill="1" applyBorder="1" applyAlignment="1">
      <alignment horizontal="center" vertical="center" wrapText="1"/>
    </xf>
    <xf numFmtId="166" fontId="4" fillId="0" borderId="1" xfId="1" applyNumberFormat="1" applyFont="1" applyBorder="1" applyAlignment="1" applyProtection="1">
      <alignment horizontal="center" vertical="center" wrapText="1"/>
      <protection locked="0"/>
    </xf>
    <xf numFmtId="0" fontId="4" fillId="9" borderId="1" xfId="1" applyFont="1" applyFill="1" applyBorder="1" applyAlignment="1">
      <alignment vertical="center" wrapText="1"/>
    </xf>
    <xf numFmtId="0" fontId="4" fillId="0" borderId="25" xfId="1" applyFont="1" applyBorder="1" applyAlignment="1">
      <alignment vertical="center"/>
    </xf>
    <xf numFmtId="3" fontId="3" fillId="2" borderId="25" xfId="1" applyNumberFormat="1" applyFont="1" applyFill="1" applyBorder="1" applyAlignment="1">
      <alignment horizontal="center" vertical="center" wrapText="1"/>
    </xf>
    <xf numFmtId="3" fontId="4" fillId="0" borderId="25" xfId="1" applyNumberFormat="1" applyFont="1" applyBorder="1" applyAlignment="1" applyProtection="1">
      <alignment horizontal="center" vertical="center" wrapText="1"/>
      <protection locked="0"/>
    </xf>
    <xf numFmtId="164" fontId="5" fillId="3" borderId="25" xfId="1" applyNumberFormat="1" applyFont="1" applyFill="1" applyBorder="1" applyAlignment="1">
      <alignment horizontal="center" vertical="center" wrapText="1"/>
    </xf>
    <xf numFmtId="0" fontId="3" fillId="0" borderId="24" xfId="1" applyFont="1" applyBorder="1"/>
    <xf numFmtId="3" fontId="3" fillId="0" borderId="24" xfId="1" applyNumberFormat="1" applyFont="1" applyBorder="1" applyAlignment="1">
      <alignment horizontal="center" wrapText="1"/>
    </xf>
    <xf numFmtId="164" fontId="5" fillId="3" borderId="24" xfId="1" applyNumberFormat="1" applyFont="1" applyFill="1" applyBorder="1" applyAlignment="1">
      <alignment horizontal="center" vertical="center" wrapText="1"/>
    </xf>
    <xf numFmtId="0" fontId="4" fillId="14" borderId="1" xfId="1" applyFont="1" applyFill="1" applyBorder="1" applyAlignment="1">
      <alignment vertical="center"/>
    </xf>
    <xf numFmtId="0" fontId="22" fillId="2" borderId="10" xfId="1" applyFont="1" applyFill="1" applyBorder="1" applyAlignment="1">
      <alignment horizontal="center" vertical="center" wrapText="1"/>
    </xf>
    <xf numFmtId="3" fontId="21" fillId="2" borderId="4" xfId="1" applyNumberFormat="1" applyFont="1" applyFill="1" applyBorder="1" applyAlignment="1">
      <alignment horizontal="center" vertical="center" wrapText="1"/>
    </xf>
    <xf numFmtId="3" fontId="21" fillId="2" borderId="26" xfId="1" applyNumberFormat="1" applyFont="1" applyFill="1" applyBorder="1" applyAlignment="1">
      <alignment horizontal="center" vertical="center" wrapText="1"/>
    </xf>
    <xf numFmtId="3" fontId="4" fillId="0" borderId="26" xfId="1" applyNumberFormat="1" applyFont="1" applyBorder="1" applyAlignment="1" applyProtection="1">
      <alignment horizontal="center" vertical="center" wrapText="1"/>
      <protection locked="0"/>
    </xf>
    <xf numFmtId="0" fontId="4" fillId="14" borderId="26" xfId="1" applyFont="1" applyFill="1" applyBorder="1" applyAlignment="1">
      <alignment vertical="center"/>
    </xf>
    <xf numFmtId="0" fontId="4" fillId="14" borderId="4" xfId="1" applyFont="1" applyFill="1" applyBorder="1" applyAlignment="1">
      <alignment vertical="center"/>
    </xf>
    <xf numFmtId="0" fontId="4" fillId="15" borderId="1" xfId="1" applyFont="1" applyFill="1" applyBorder="1" applyAlignment="1">
      <alignment vertical="center"/>
    </xf>
    <xf numFmtId="3" fontId="4" fillId="4" borderId="4" xfId="1" applyNumberFormat="1" applyFont="1" applyFill="1" applyBorder="1" applyAlignment="1">
      <alignment horizontal="center" vertical="center" wrapText="1"/>
    </xf>
    <xf numFmtId="164" fontId="7" fillId="7" borderId="4" xfId="1" applyNumberFormat="1" applyFont="1" applyFill="1" applyBorder="1" applyAlignment="1">
      <alignment horizontal="center" vertical="center" wrapText="1"/>
    </xf>
    <xf numFmtId="3" fontId="4" fillId="4" borderId="1" xfId="1" applyNumberFormat="1" applyFont="1" applyFill="1" applyBorder="1" applyAlignment="1">
      <alignment horizontal="center" vertical="center" wrapText="1"/>
    </xf>
    <xf numFmtId="3" fontId="4" fillId="4" borderId="11" xfId="1" applyNumberFormat="1" applyFont="1" applyFill="1" applyBorder="1" applyAlignment="1">
      <alignment horizontal="center" vertical="center" wrapText="1"/>
    </xf>
    <xf numFmtId="164" fontId="7" fillId="7" borderId="11" xfId="1" applyNumberFormat="1" applyFont="1" applyFill="1" applyBorder="1" applyAlignment="1">
      <alignment horizontal="center" vertical="center" wrapText="1"/>
    </xf>
    <xf numFmtId="3" fontId="3" fillId="4" borderId="9" xfId="1" applyNumberFormat="1" applyFont="1" applyFill="1" applyBorder="1" applyAlignment="1">
      <alignment horizontal="center" wrapText="1"/>
    </xf>
    <xf numFmtId="164" fontId="5" fillId="7" borderId="9" xfId="1" applyNumberFormat="1" applyFont="1" applyFill="1" applyBorder="1" applyAlignment="1">
      <alignment horizontal="center" vertical="center" wrapText="1"/>
    </xf>
    <xf numFmtId="166" fontId="21" fillId="2" borderId="4" xfId="1" applyNumberFormat="1" applyFont="1" applyFill="1" applyBorder="1" applyAlignment="1">
      <alignment horizontal="center" vertical="center" wrapText="1"/>
    </xf>
    <xf numFmtId="0" fontId="22" fillId="2" borderId="12" xfId="1" applyFont="1" applyFill="1" applyBorder="1" applyAlignment="1">
      <alignment horizontal="center" vertical="center" wrapText="1"/>
    </xf>
    <xf numFmtId="3" fontId="3" fillId="2" borderId="26" xfId="1" applyNumberFormat="1" applyFont="1" applyFill="1" applyBorder="1" applyAlignment="1">
      <alignment horizontal="center" vertical="center" wrapText="1"/>
    </xf>
    <xf numFmtId="166" fontId="4" fillId="0" borderId="26" xfId="1" applyNumberFormat="1" applyFont="1" applyBorder="1" applyAlignment="1" applyProtection="1">
      <alignment horizontal="center" vertical="center" wrapText="1"/>
      <protection locked="0"/>
    </xf>
    <xf numFmtId="3" fontId="4" fillId="0" borderId="28" xfId="1" applyNumberFormat="1" applyFont="1" applyBorder="1" applyAlignment="1" applyProtection="1">
      <alignment horizontal="center" vertical="center" wrapText="1"/>
      <protection locked="0"/>
    </xf>
    <xf numFmtId="0" fontId="3" fillId="8" borderId="31" xfId="1" applyFont="1" applyFill="1" applyBorder="1" applyAlignment="1">
      <alignment horizontal="center" vertical="center"/>
    </xf>
    <xf numFmtId="0" fontId="3" fillId="10" borderId="31" xfId="1" applyFont="1" applyFill="1" applyBorder="1" applyAlignment="1">
      <alignment horizontal="center" vertical="center"/>
    </xf>
    <xf numFmtId="3" fontId="24" fillId="2" borderId="4" xfId="1" applyNumberFormat="1" applyFont="1" applyFill="1" applyBorder="1" applyAlignment="1">
      <alignment horizontal="center" vertical="center" wrapText="1"/>
    </xf>
    <xf numFmtId="0" fontId="4" fillId="0" borderId="26" xfId="1" applyFont="1" applyBorder="1" applyAlignment="1">
      <alignment vertical="center"/>
    </xf>
    <xf numFmtId="3" fontId="24" fillId="2" borderId="26" xfId="1" applyNumberFormat="1" applyFont="1" applyFill="1" applyBorder="1" applyAlignment="1">
      <alignment horizontal="center" vertical="center" wrapText="1"/>
    </xf>
    <xf numFmtId="3" fontId="24" fillId="2" borderId="25" xfId="1" applyNumberFormat="1" applyFont="1" applyFill="1" applyBorder="1" applyAlignment="1">
      <alignment horizontal="center" vertical="center" wrapText="1"/>
    </xf>
    <xf numFmtId="3" fontId="4" fillId="2" borderId="26" xfId="1" applyNumberFormat="1" applyFont="1" applyFill="1" applyBorder="1" applyAlignment="1">
      <alignment horizontal="center" vertical="center" wrapText="1"/>
    </xf>
    <xf numFmtId="3" fontId="3" fillId="2" borderId="28" xfId="1" applyNumberFormat="1" applyFont="1" applyFill="1" applyBorder="1" applyAlignment="1">
      <alignment horizontal="center" vertical="center" wrapText="1"/>
    </xf>
    <xf numFmtId="0" fontId="4" fillId="14" borderId="28" xfId="1" applyFont="1" applyFill="1" applyBorder="1" applyAlignment="1">
      <alignment vertical="center"/>
    </xf>
    <xf numFmtId="0" fontId="4" fillId="2" borderId="29" xfId="1" applyFont="1" applyFill="1" applyBorder="1" applyAlignment="1">
      <alignment horizontal="center" vertical="center" wrapText="1"/>
    </xf>
    <xf numFmtId="3" fontId="4" fillId="2" borderId="29" xfId="1" applyNumberFormat="1" applyFont="1" applyFill="1" applyBorder="1" applyAlignment="1">
      <alignment horizontal="center" vertical="center" wrapText="1"/>
    </xf>
    <xf numFmtId="3" fontId="4" fillId="2" borderId="25" xfId="1" applyNumberFormat="1" applyFont="1" applyFill="1" applyBorder="1" applyAlignment="1">
      <alignment horizontal="center" vertical="center" wrapText="1"/>
    </xf>
    <xf numFmtId="3" fontId="3" fillId="2" borderId="29" xfId="1" applyNumberFormat="1" applyFont="1" applyFill="1" applyBorder="1" applyAlignment="1">
      <alignment horizontal="center" vertical="center" wrapText="1"/>
    </xf>
    <xf numFmtId="3" fontId="3" fillId="2" borderId="30" xfId="1" applyNumberFormat="1" applyFont="1" applyFill="1" applyBorder="1" applyAlignment="1">
      <alignment horizontal="center" vertical="center" wrapText="1"/>
    </xf>
    <xf numFmtId="0" fontId="27" fillId="0" borderId="26" xfId="1" applyFont="1" applyBorder="1" applyAlignment="1">
      <alignment vertical="center"/>
    </xf>
    <xf numFmtId="3" fontId="24" fillId="2" borderId="29" xfId="1" applyNumberFormat="1" applyFont="1" applyFill="1" applyBorder="1" applyAlignment="1">
      <alignment horizontal="center" vertical="center" wrapText="1"/>
    </xf>
    <xf numFmtId="3" fontId="24" fillId="2" borderId="15" xfId="1" applyNumberFormat="1" applyFont="1" applyFill="1" applyBorder="1" applyAlignment="1">
      <alignment horizontal="center" vertical="center" wrapText="1"/>
    </xf>
    <xf numFmtId="3" fontId="24" fillId="2" borderId="30" xfId="1" applyNumberFormat="1" applyFont="1" applyFill="1" applyBorder="1" applyAlignment="1">
      <alignment horizontal="center" vertical="center" wrapText="1"/>
    </xf>
    <xf numFmtId="0" fontId="3" fillId="6" borderId="10" xfId="1" applyFont="1" applyFill="1" applyBorder="1" applyAlignment="1">
      <alignment horizontal="center" vertical="center" wrapText="1"/>
    </xf>
    <xf numFmtId="0" fontId="1" fillId="4" borderId="16" xfId="1" applyFill="1" applyBorder="1" applyAlignment="1">
      <alignment horizontal="center" vertical="center"/>
    </xf>
    <xf numFmtId="164" fontId="5" fillId="3" borderId="38" xfId="1" applyNumberFormat="1" applyFont="1" applyFill="1" applyBorder="1" applyAlignment="1">
      <alignment horizontal="center" vertical="center" wrapText="1"/>
    </xf>
    <xf numFmtId="0" fontId="23" fillId="0" borderId="0" xfId="0" applyFont="1"/>
    <xf numFmtId="0" fontId="22" fillId="2" borderId="31" xfId="1" applyFont="1" applyFill="1" applyBorder="1" applyAlignment="1">
      <alignment horizontal="center" vertical="center" wrapText="1"/>
    </xf>
    <xf numFmtId="3" fontId="4" fillId="0" borderId="4" xfId="1" applyNumberFormat="1" applyFont="1" applyBorder="1" applyAlignment="1">
      <alignment horizontal="center" vertical="center" wrapText="1"/>
    </xf>
    <xf numFmtId="3" fontId="4" fillId="0" borderId="26" xfId="1" applyNumberFormat="1" applyFont="1" applyBorder="1" applyAlignment="1">
      <alignment horizontal="center" vertical="center" wrapText="1"/>
    </xf>
    <xf numFmtId="164" fontId="7" fillId="3" borderId="26" xfId="1" applyNumberFormat="1" applyFont="1" applyFill="1" applyBorder="1" applyAlignment="1">
      <alignment horizontal="center" vertical="center" wrapText="1"/>
    </xf>
    <xf numFmtId="3" fontId="4" fillId="4" borderId="26" xfId="1" applyNumberFormat="1" applyFont="1" applyFill="1" applyBorder="1" applyAlignment="1">
      <alignment horizontal="center" vertical="center" wrapText="1"/>
    </xf>
    <xf numFmtId="166" fontId="4" fillId="0" borderId="26" xfId="1" applyNumberFormat="1" applyFont="1" applyBorder="1" applyAlignment="1">
      <alignment horizontal="center" vertical="center" wrapText="1"/>
    </xf>
    <xf numFmtId="0" fontId="4" fillId="0" borderId="28" xfId="1" applyFont="1" applyBorder="1" applyAlignment="1">
      <alignment vertical="center"/>
    </xf>
    <xf numFmtId="3" fontId="4" fillId="0" borderId="28" xfId="1" applyNumberFormat="1" applyFont="1" applyBorder="1" applyAlignment="1">
      <alignment horizontal="center" vertical="center" wrapText="1"/>
    </xf>
    <xf numFmtId="164" fontId="7" fillId="3" borderId="28" xfId="1" applyNumberFormat="1" applyFont="1" applyFill="1" applyBorder="1" applyAlignment="1">
      <alignment horizontal="center" vertical="center" wrapText="1"/>
    </xf>
    <xf numFmtId="3" fontId="4" fillId="4" borderId="28" xfId="1" applyNumberFormat="1" applyFont="1" applyFill="1" applyBorder="1" applyAlignment="1">
      <alignment horizontal="center" vertical="center" wrapText="1"/>
    </xf>
    <xf numFmtId="3" fontId="4" fillId="0" borderId="23" xfId="1" applyNumberFormat="1" applyFont="1" applyBorder="1" applyAlignment="1">
      <alignment horizontal="center" vertical="center" wrapText="1"/>
    </xf>
    <xf numFmtId="3" fontId="4" fillId="4" borderId="23" xfId="1" applyNumberFormat="1" applyFont="1" applyFill="1" applyBorder="1" applyAlignment="1">
      <alignment horizontal="center" vertical="center" wrapText="1"/>
    </xf>
    <xf numFmtId="164" fontId="7" fillId="7" borderId="23" xfId="1" applyNumberFormat="1" applyFont="1" applyFill="1" applyBorder="1" applyAlignment="1">
      <alignment horizontal="center" vertical="center" wrapText="1"/>
    </xf>
    <xf numFmtId="3" fontId="4" fillId="0" borderId="25" xfId="1" applyNumberFormat="1" applyFont="1" applyBorder="1" applyAlignment="1">
      <alignment horizontal="center" vertical="center" wrapText="1"/>
    </xf>
    <xf numFmtId="164" fontId="5" fillId="7" borderId="4" xfId="1" applyNumberFormat="1" applyFont="1" applyFill="1" applyBorder="1" applyAlignment="1">
      <alignment horizontal="center" vertical="center" wrapText="1"/>
    </xf>
    <xf numFmtId="164" fontId="5" fillId="3" borderId="26" xfId="1" applyNumberFormat="1" applyFont="1" applyFill="1" applyBorder="1" applyAlignment="1">
      <alignment horizontal="center" vertical="center" wrapText="1"/>
    </xf>
    <xf numFmtId="164" fontId="5" fillId="7" borderId="26" xfId="1" applyNumberFormat="1" applyFont="1" applyFill="1" applyBorder="1" applyAlignment="1">
      <alignment horizontal="center" vertical="center" wrapText="1"/>
    </xf>
    <xf numFmtId="0" fontId="4" fillId="0" borderId="26" xfId="1" applyFont="1" applyBorder="1" applyAlignment="1">
      <alignment vertical="center" wrapText="1"/>
    </xf>
    <xf numFmtId="0" fontId="4" fillId="0" borderId="28" xfId="1" applyFont="1" applyBorder="1" applyAlignment="1">
      <alignment vertical="center" wrapText="1"/>
    </xf>
    <xf numFmtId="164" fontId="5" fillId="3" borderId="28" xfId="1" applyNumberFormat="1" applyFont="1" applyFill="1" applyBorder="1" applyAlignment="1">
      <alignment horizontal="center" vertical="center" wrapText="1"/>
    </xf>
    <xf numFmtId="164" fontId="5" fillId="7" borderId="28" xfId="1" applyNumberFormat="1" applyFont="1" applyFill="1" applyBorder="1" applyAlignment="1">
      <alignment horizontal="center" vertical="center" wrapText="1"/>
    </xf>
    <xf numFmtId="166" fontId="21" fillId="2" borderId="26" xfId="1" applyNumberFormat="1" applyFont="1" applyFill="1" applyBorder="1" applyAlignment="1">
      <alignment horizontal="center" vertical="center" wrapText="1"/>
    </xf>
    <xf numFmtId="0" fontId="4" fillId="6" borderId="15" xfId="1" applyFont="1" applyFill="1" applyBorder="1" applyAlignment="1">
      <alignment horizontal="center" vertical="center"/>
    </xf>
    <xf numFmtId="164" fontId="7" fillId="7" borderId="15" xfId="1" applyNumberFormat="1" applyFont="1" applyFill="1" applyBorder="1" applyAlignment="1">
      <alignment horizontal="center" vertical="center" wrapText="1"/>
    </xf>
    <xf numFmtId="0" fontId="4" fillId="8" borderId="29" xfId="1" applyFont="1" applyFill="1" applyBorder="1" applyAlignment="1">
      <alignment horizontal="left" vertical="center"/>
    </xf>
    <xf numFmtId="0" fontId="4" fillId="8" borderId="29" xfId="1" applyFont="1" applyFill="1" applyBorder="1" applyAlignment="1">
      <alignment horizontal="center" vertical="center"/>
    </xf>
    <xf numFmtId="164" fontId="7" fillId="3" borderId="29" xfId="1" applyNumberFormat="1" applyFont="1" applyFill="1" applyBorder="1" applyAlignment="1">
      <alignment horizontal="center" vertical="center" wrapText="1"/>
    </xf>
    <xf numFmtId="3" fontId="4" fillId="0" borderId="29" xfId="1" applyNumberFormat="1" applyFont="1" applyBorder="1" applyAlignment="1">
      <alignment horizontal="center" vertical="center" wrapText="1"/>
    </xf>
    <xf numFmtId="164" fontId="7" fillId="3" borderId="25" xfId="1" applyNumberFormat="1" applyFont="1" applyFill="1" applyBorder="1" applyAlignment="1">
      <alignment horizontal="center" vertical="center" wrapText="1"/>
    </xf>
    <xf numFmtId="3" fontId="4" fillId="4" borderId="25" xfId="1" applyNumberFormat="1" applyFont="1" applyFill="1" applyBorder="1" applyAlignment="1">
      <alignment horizontal="center" vertical="center" wrapText="1"/>
    </xf>
    <xf numFmtId="3" fontId="4" fillId="0" borderId="15" xfId="1" applyNumberFormat="1" applyFont="1" applyBorder="1" applyAlignment="1">
      <alignment horizontal="center" vertical="center" wrapText="1"/>
    </xf>
    <xf numFmtId="3" fontId="4" fillId="4" borderId="15" xfId="1" applyNumberFormat="1" applyFont="1" applyFill="1" applyBorder="1" applyAlignment="1">
      <alignment horizontal="center" vertical="center" wrapText="1"/>
    </xf>
    <xf numFmtId="164" fontId="5" fillId="7" borderId="15" xfId="1" applyNumberFormat="1" applyFont="1" applyFill="1" applyBorder="1" applyAlignment="1">
      <alignment horizontal="center" vertical="center" wrapText="1"/>
    </xf>
    <xf numFmtId="0" fontId="4" fillId="0" borderId="29" xfId="1" applyFont="1" applyBorder="1" applyAlignment="1">
      <alignment vertical="center"/>
    </xf>
    <xf numFmtId="164" fontId="5" fillId="3" borderId="29" xfId="1" applyNumberFormat="1" applyFont="1" applyFill="1" applyBorder="1" applyAlignment="1">
      <alignment horizontal="center" vertical="center" wrapText="1"/>
    </xf>
    <xf numFmtId="164" fontId="5" fillId="7" borderId="29" xfId="1" applyNumberFormat="1" applyFont="1" applyFill="1" applyBorder="1" applyAlignment="1">
      <alignment horizontal="center" vertical="center" wrapText="1"/>
    </xf>
    <xf numFmtId="0" fontId="4" fillId="0" borderId="30" xfId="1" applyFont="1" applyBorder="1" applyAlignment="1">
      <alignment vertical="center"/>
    </xf>
    <xf numFmtId="3" fontId="4" fillId="0" borderId="30" xfId="1" applyNumberFormat="1" applyFont="1" applyBorder="1" applyAlignment="1">
      <alignment horizontal="center" vertical="center" wrapText="1"/>
    </xf>
    <xf numFmtId="164" fontId="5" fillId="3" borderId="30" xfId="1" applyNumberFormat="1" applyFont="1" applyFill="1" applyBorder="1" applyAlignment="1">
      <alignment horizontal="center" vertical="center" wrapText="1"/>
    </xf>
    <xf numFmtId="164" fontId="5" fillId="7" borderId="30" xfId="1" applyNumberFormat="1" applyFont="1" applyFill="1" applyBorder="1" applyAlignment="1">
      <alignment horizontal="center" vertical="center" wrapText="1"/>
    </xf>
    <xf numFmtId="0" fontId="4" fillId="0" borderId="33" xfId="1" applyFont="1" applyBorder="1" applyAlignment="1">
      <alignment vertical="center"/>
    </xf>
    <xf numFmtId="3" fontId="4" fillId="0" borderId="34" xfId="1" applyNumberFormat="1" applyFont="1" applyBorder="1" applyAlignment="1">
      <alignment horizontal="center" vertical="center" wrapText="1"/>
    </xf>
    <xf numFmtId="164" fontId="5" fillId="3" borderId="34" xfId="1" applyNumberFormat="1" applyFont="1" applyFill="1" applyBorder="1" applyAlignment="1">
      <alignment horizontal="center" vertical="center" wrapText="1"/>
    </xf>
    <xf numFmtId="164" fontId="5" fillId="7" borderId="34" xfId="1" applyNumberFormat="1" applyFont="1" applyFill="1" applyBorder="1" applyAlignment="1">
      <alignment horizontal="center" vertical="center" wrapText="1"/>
    </xf>
    <xf numFmtId="3" fontId="3" fillId="0" borderId="34" xfId="1" applyNumberFormat="1" applyFont="1" applyBorder="1" applyAlignment="1">
      <alignment horizontal="center" wrapText="1"/>
    </xf>
    <xf numFmtId="3" fontId="3" fillId="4" borderId="34" xfId="1" applyNumberFormat="1" applyFont="1" applyFill="1" applyBorder="1" applyAlignment="1">
      <alignment horizontal="center" wrapText="1"/>
    </xf>
    <xf numFmtId="0" fontId="4" fillId="0" borderId="35" xfId="1" applyFont="1" applyBorder="1" applyAlignment="1">
      <alignment vertical="center"/>
    </xf>
    <xf numFmtId="3" fontId="3" fillId="0" borderId="30" xfId="1" applyNumberFormat="1" applyFont="1" applyBorder="1" applyAlignment="1">
      <alignment horizontal="center" wrapText="1"/>
    </xf>
    <xf numFmtId="3" fontId="3" fillId="4" borderId="30" xfId="1" applyNumberFormat="1" applyFont="1" applyFill="1" applyBorder="1" applyAlignment="1">
      <alignment horizontal="center" wrapText="1"/>
    </xf>
    <xf numFmtId="3" fontId="3" fillId="4" borderId="19" xfId="1" applyNumberFormat="1" applyFont="1" applyFill="1" applyBorder="1" applyAlignment="1">
      <alignment horizontal="center" wrapText="1"/>
    </xf>
    <xf numFmtId="164" fontId="5" fillId="7" borderId="19" xfId="1" applyNumberFormat="1" applyFont="1" applyFill="1" applyBorder="1" applyAlignment="1">
      <alignment horizontal="center" vertical="center" wrapText="1"/>
    </xf>
    <xf numFmtId="0" fontId="4" fillId="15" borderId="26" xfId="1" applyFont="1" applyFill="1" applyBorder="1" applyAlignment="1">
      <alignment vertical="center"/>
    </xf>
    <xf numFmtId="0" fontId="3" fillId="2" borderId="31" xfId="1" applyFont="1" applyFill="1" applyBorder="1" applyAlignment="1">
      <alignment horizontal="center" vertical="center" wrapText="1"/>
    </xf>
    <xf numFmtId="0" fontId="19" fillId="0" borderId="0" xfId="0" applyFont="1"/>
    <xf numFmtId="0" fontId="24" fillId="2" borderId="31" xfId="1" applyFont="1" applyFill="1" applyBorder="1" applyAlignment="1">
      <alignment horizontal="center" vertical="center" wrapText="1"/>
    </xf>
    <xf numFmtId="0" fontId="25" fillId="10" borderId="31" xfId="1" applyFont="1" applyFill="1" applyBorder="1" applyAlignment="1">
      <alignment horizontal="center" vertical="center"/>
    </xf>
    <xf numFmtId="164" fontId="5" fillId="9" borderId="4" xfId="1" applyNumberFormat="1" applyFont="1" applyFill="1" applyBorder="1" applyAlignment="1">
      <alignment horizontal="center" vertical="center" wrapText="1"/>
    </xf>
    <xf numFmtId="164" fontId="5" fillId="4" borderId="4" xfId="1" applyNumberFormat="1" applyFont="1" applyFill="1" applyBorder="1" applyAlignment="1">
      <alignment horizontal="center" vertical="center" wrapText="1"/>
    </xf>
    <xf numFmtId="3" fontId="24" fillId="2" borderId="28" xfId="1" applyNumberFormat="1" applyFont="1" applyFill="1" applyBorder="1" applyAlignment="1">
      <alignment horizontal="center" vertical="center" wrapText="1"/>
    </xf>
    <xf numFmtId="3" fontId="26" fillId="2" borderId="26" xfId="1" applyNumberFormat="1" applyFont="1" applyFill="1" applyBorder="1" applyAlignment="1">
      <alignment horizontal="center" vertical="center" wrapText="1"/>
    </xf>
    <xf numFmtId="0" fontId="4" fillId="9" borderId="26" xfId="1" applyFont="1" applyFill="1" applyBorder="1" applyAlignment="1">
      <alignment vertical="center" wrapText="1"/>
    </xf>
    <xf numFmtId="0" fontId="3" fillId="8" borderId="32" xfId="1" applyFont="1" applyFill="1" applyBorder="1" applyAlignment="1">
      <alignment horizontal="center" vertical="center"/>
    </xf>
    <xf numFmtId="0" fontId="3" fillId="10" borderId="32" xfId="1" applyFont="1" applyFill="1" applyBorder="1" applyAlignment="1">
      <alignment horizontal="center" vertical="center"/>
    </xf>
    <xf numFmtId="0" fontId="24" fillId="2" borderId="15" xfId="1" applyFont="1" applyFill="1" applyBorder="1" applyAlignment="1">
      <alignment horizontal="center" vertical="center" wrapText="1"/>
    </xf>
    <xf numFmtId="164" fontId="3" fillId="3" borderId="22" xfId="1" applyNumberFormat="1" applyFont="1" applyFill="1" applyBorder="1" applyAlignment="1">
      <alignment horizontal="center" vertical="center" wrapText="1"/>
    </xf>
    <xf numFmtId="164" fontId="3" fillId="7" borderId="22" xfId="1" applyNumberFormat="1" applyFont="1" applyFill="1" applyBorder="1" applyAlignment="1">
      <alignment horizontal="center" vertical="center" wrapText="1"/>
    </xf>
    <xf numFmtId="0" fontId="4" fillId="8" borderId="21" xfId="1" applyFont="1" applyFill="1" applyBorder="1" applyAlignment="1">
      <alignment horizontal="left" vertical="center"/>
    </xf>
    <xf numFmtId="0" fontId="24" fillId="2" borderId="21" xfId="1" applyFont="1" applyFill="1" applyBorder="1" applyAlignment="1">
      <alignment horizontal="center" vertical="center" wrapText="1"/>
    </xf>
    <xf numFmtId="0" fontId="4" fillId="8" borderId="21" xfId="1" applyFont="1" applyFill="1" applyBorder="1" applyAlignment="1">
      <alignment horizontal="center" vertical="center"/>
    </xf>
    <xf numFmtId="164" fontId="3" fillId="3" borderId="9" xfId="1" applyNumberFormat="1" applyFont="1" applyFill="1" applyBorder="1" applyAlignment="1">
      <alignment horizontal="center" vertical="center" wrapText="1"/>
    </xf>
    <xf numFmtId="0" fontId="4" fillId="6" borderId="21" xfId="1" applyFont="1" applyFill="1" applyBorder="1" applyAlignment="1">
      <alignment horizontal="center" vertical="center"/>
    </xf>
    <xf numFmtId="164" fontId="3" fillId="7" borderId="9" xfId="1" applyNumberFormat="1" applyFont="1" applyFill="1" applyBorder="1" applyAlignment="1">
      <alignment horizontal="center" vertical="center" wrapText="1"/>
    </xf>
    <xf numFmtId="0" fontId="13" fillId="0" borderId="16" xfId="1" applyFont="1" applyBorder="1" applyAlignment="1">
      <alignment horizontal="center" vertical="center"/>
    </xf>
    <xf numFmtId="164" fontId="5" fillId="3" borderId="17" xfId="1" applyNumberFormat="1" applyFont="1" applyFill="1" applyBorder="1" applyAlignment="1">
      <alignment horizontal="center" vertical="center" wrapText="1"/>
    </xf>
    <xf numFmtId="0" fontId="13" fillId="4" borderId="16" xfId="1" applyFont="1" applyFill="1" applyBorder="1" applyAlignment="1">
      <alignment horizontal="center" vertical="center"/>
    </xf>
    <xf numFmtId="164" fontId="5" fillId="7" borderId="17" xfId="1" applyNumberFormat="1" applyFont="1" applyFill="1" applyBorder="1" applyAlignment="1">
      <alignment horizontal="center" vertical="center" wrapText="1"/>
    </xf>
    <xf numFmtId="164" fontId="5" fillId="7" borderId="25" xfId="1" applyNumberFormat="1" applyFont="1" applyFill="1" applyBorder="1" applyAlignment="1">
      <alignment horizontal="center" vertical="center" wrapText="1"/>
    </xf>
    <xf numFmtId="3" fontId="24" fillId="2" borderId="24" xfId="1" applyNumberFormat="1" applyFont="1" applyFill="1" applyBorder="1" applyAlignment="1">
      <alignment horizontal="center" vertical="center" wrapText="1"/>
    </xf>
    <xf numFmtId="3" fontId="3" fillId="4" borderId="24" xfId="1" applyNumberFormat="1" applyFont="1" applyFill="1" applyBorder="1" applyAlignment="1">
      <alignment horizontal="center" wrapText="1"/>
    </xf>
    <xf numFmtId="164" fontId="5" fillId="7" borderId="24" xfId="1" applyNumberFormat="1" applyFont="1" applyFill="1" applyBorder="1" applyAlignment="1">
      <alignment horizontal="center" vertical="center" wrapText="1"/>
    </xf>
    <xf numFmtId="0" fontId="4" fillId="0" borderId="17" xfId="1" applyFont="1" applyBorder="1" applyAlignment="1">
      <alignment vertical="center"/>
    </xf>
    <xf numFmtId="3" fontId="24" fillId="2" borderId="17" xfId="1" applyNumberFormat="1" applyFont="1" applyFill="1" applyBorder="1" applyAlignment="1">
      <alignment horizontal="center" vertical="center" wrapText="1"/>
    </xf>
    <xf numFmtId="3" fontId="4" fillId="0" borderId="17" xfId="1" applyNumberFormat="1" applyFont="1" applyBorder="1" applyAlignment="1">
      <alignment horizontal="center" vertical="center" wrapText="1"/>
    </xf>
    <xf numFmtId="3" fontId="4" fillId="4" borderId="17" xfId="1" applyNumberFormat="1" applyFont="1" applyFill="1" applyBorder="1" applyAlignment="1">
      <alignment horizontal="center" vertical="center" wrapText="1"/>
    </xf>
    <xf numFmtId="164" fontId="7" fillId="7" borderId="1" xfId="1" applyNumberFormat="1" applyFont="1" applyFill="1" applyBorder="1" applyAlignment="1">
      <alignment horizontal="center" vertical="center" wrapText="1"/>
    </xf>
    <xf numFmtId="3" fontId="4" fillId="0" borderId="1" xfId="1" applyNumberFormat="1" applyFont="1" applyBorder="1" applyAlignment="1">
      <alignment horizontal="center" vertical="center" wrapText="1"/>
    </xf>
    <xf numFmtId="164" fontId="5" fillId="7" borderId="1" xfId="1" applyNumberFormat="1" applyFont="1" applyFill="1" applyBorder="1" applyAlignment="1">
      <alignment horizontal="center" vertical="center" wrapText="1"/>
    </xf>
    <xf numFmtId="164" fontId="5" fillId="7" borderId="11" xfId="1" applyNumberFormat="1" applyFont="1" applyFill="1" applyBorder="1" applyAlignment="1">
      <alignment horizontal="center" vertical="center" wrapText="1"/>
    </xf>
    <xf numFmtId="164" fontId="4" fillId="7" borderId="22" xfId="1" applyNumberFormat="1" applyFont="1" applyFill="1" applyBorder="1" applyAlignment="1">
      <alignment horizontal="center" vertical="center" wrapText="1"/>
    </xf>
    <xf numFmtId="0" fontId="4" fillId="6" borderId="2" xfId="1" applyFont="1" applyFill="1" applyBorder="1" applyAlignment="1">
      <alignment horizontal="center" vertical="center"/>
    </xf>
    <xf numFmtId="164" fontId="7" fillId="7" borderId="2" xfId="1" applyNumberFormat="1" applyFont="1" applyFill="1" applyBorder="1" applyAlignment="1">
      <alignment horizontal="center" vertical="center" wrapText="1"/>
    </xf>
    <xf numFmtId="3" fontId="4" fillId="4" borderId="2" xfId="1" applyNumberFormat="1" applyFont="1" applyFill="1" applyBorder="1" applyAlignment="1">
      <alignment horizontal="center" vertical="center" wrapText="1"/>
    </xf>
    <xf numFmtId="3" fontId="4" fillId="0" borderId="2" xfId="1" applyNumberFormat="1" applyFont="1" applyBorder="1" applyAlignment="1">
      <alignment horizontal="center" vertical="center" wrapText="1"/>
    </xf>
    <xf numFmtId="3" fontId="4" fillId="4" borderId="7" xfId="1" applyNumberFormat="1" applyFont="1" applyFill="1" applyBorder="1" applyAlignment="1">
      <alignment horizontal="center" vertical="center" wrapText="1"/>
    </xf>
    <xf numFmtId="164" fontId="7" fillId="7" borderId="7" xfId="1" applyNumberFormat="1" applyFont="1" applyFill="1" applyBorder="1" applyAlignment="1">
      <alignment horizontal="center" vertical="center" wrapText="1"/>
    </xf>
    <xf numFmtId="3" fontId="4" fillId="0" borderId="7" xfId="1" applyNumberFormat="1" applyFont="1" applyBorder="1" applyAlignment="1">
      <alignment horizontal="center" vertical="center" wrapText="1"/>
    </xf>
    <xf numFmtId="164" fontId="5" fillId="7" borderId="2" xfId="1" applyNumberFormat="1" applyFont="1" applyFill="1" applyBorder="1" applyAlignment="1">
      <alignment horizontal="center" vertical="center" wrapText="1"/>
    </xf>
    <xf numFmtId="3" fontId="4" fillId="4" borderId="13" xfId="1" applyNumberFormat="1" applyFont="1" applyFill="1" applyBorder="1" applyAlignment="1">
      <alignment horizontal="center" vertical="center" wrapText="1"/>
    </xf>
    <xf numFmtId="164" fontId="5" fillId="7" borderId="13" xfId="1" applyNumberFormat="1" applyFont="1" applyFill="1" applyBorder="1" applyAlignment="1">
      <alignment horizontal="center" vertical="center" wrapText="1"/>
    </xf>
    <xf numFmtId="3" fontId="3" fillId="4" borderId="2" xfId="1" applyNumberFormat="1" applyFont="1" applyFill="1" applyBorder="1" applyAlignment="1">
      <alignment horizontal="center" wrapText="1"/>
    </xf>
    <xf numFmtId="3" fontId="3" fillId="4" borderId="13" xfId="1" applyNumberFormat="1" applyFont="1" applyFill="1" applyBorder="1" applyAlignment="1">
      <alignment horizontal="center" wrapText="1"/>
    </xf>
    <xf numFmtId="164" fontId="5" fillId="7" borderId="38" xfId="1" applyNumberFormat="1" applyFont="1" applyFill="1" applyBorder="1" applyAlignment="1">
      <alignment horizontal="center" vertical="center" wrapText="1"/>
    </xf>
    <xf numFmtId="0" fontId="4" fillId="0" borderId="39" xfId="1" applyFont="1" applyBorder="1" applyAlignment="1">
      <alignment vertical="center"/>
    </xf>
    <xf numFmtId="3" fontId="24" fillId="2" borderId="39" xfId="1" applyNumberFormat="1" applyFont="1" applyFill="1" applyBorder="1" applyAlignment="1">
      <alignment horizontal="center" vertical="center" wrapText="1"/>
    </xf>
    <xf numFmtId="3" fontId="4" fillId="0" borderId="39" xfId="1" applyNumberFormat="1" applyFont="1" applyBorder="1" applyAlignment="1">
      <alignment horizontal="center" vertical="center" wrapText="1"/>
    </xf>
    <xf numFmtId="164" fontId="5" fillId="3" borderId="39" xfId="1" applyNumberFormat="1" applyFont="1" applyFill="1" applyBorder="1" applyAlignment="1">
      <alignment horizontal="center" vertical="center" wrapText="1"/>
    </xf>
    <xf numFmtId="3" fontId="4" fillId="4" borderId="39" xfId="1" applyNumberFormat="1" applyFont="1" applyFill="1" applyBorder="1" applyAlignment="1">
      <alignment horizontal="center" vertical="center" wrapText="1"/>
    </xf>
    <xf numFmtId="164" fontId="5" fillId="7" borderId="39" xfId="1" applyNumberFormat="1" applyFont="1" applyFill="1" applyBorder="1" applyAlignment="1">
      <alignment horizontal="center" vertical="center" wrapText="1"/>
    </xf>
    <xf numFmtId="3" fontId="13" fillId="0" borderId="16" xfId="1" applyNumberFormat="1" applyFont="1" applyBorder="1" applyAlignment="1">
      <alignment horizontal="center" vertical="center"/>
    </xf>
    <xf numFmtId="0" fontId="4" fillId="0" borderId="9" xfId="1" applyFont="1" applyBorder="1" applyAlignment="1">
      <alignment vertical="center"/>
    </xf>
    <xf numFmtId="3" fontId="21" fillId="2" borderId="9" xfId="1" applyNumberFormat="1" applyFont="1" applyFill="1" applyBorder="1" applyAlignment="1">
      <alignment horizontal="center" vertical="center" wrapText="1"/>
    </xf>
    <xf numFmtId="166" fontId="4" fillId="0" borderId="29" xfId="1" applyNumberFormat="1" applyFont="1" applyBorder="1" applyAlignment="1" applyProtection="1">
      <alignment horizontal="center" vertical="center" wrapText="1"/>
      <protection locked="0"/>
    </xf>
    <xf numFmtId="3" fontId="24" fillId="2" borderId="1" xfId="1" applyNumberFormat="1" applyFont="1" applyFill="1" applyBorder="1" applyAlignment="1">
      <alignment horizontal="center" vertical="center" wrapText="1"/>
    </xf>
    <xf numFmtId="3" fontId="24" fillId="2" borderId="34" xfId="1" applyNumberFormat="1" applyFont="1" applyFill="1" applyBorder="1" applyAlignment="1">
      <alignment horizontal="center" vertical="center" wrapText="1"/>
    </xf>
    <xf numFmtId="3" fontId="24" fillId="2" borderId="7" xfId="1" applyNumberFormat="1" applyFont="1" applyFill="1" applyBorder="1" applyAlignment="1">
      <alignment horizontal="center" vertical="center" wrapText="1"/>
    </xf>
    <xf numFmtId="164" fontId="5" fillId="3" borderId="7" xfId="1" applyNumberFormat="1" applyFont="1" applyFill="1" applyBorder="1" applyAlignment="1">
      <alignment horizontal="center" vertical="center" wrapText="1"/>
    </xf>
    <xf numFmtId="164" fontId="5" fillId="7" borderId="7" xfId="1" applyNumberFormat="1" applyFont="1" applyFill="1" applyBorder="1" applyAlignment="1">
      <alignment horizontal="center" vertical="center" wrapText="1"/>
    </xf>
    <xf numFmtId="0" fontId="4" fillId="0" borderId="40" xfId="1" applyFont="1" applyBorder="1" applyAlignment="1">
      <alignment vertical="center"/>
    </xf>
    <xf numFmtId="3" fontId="24" fillId="2" borderId="41" xfId="1" applyNumberFormat="1" applyFont="1" applyFill="1" applyBorder="1" applyAlignment="1">
      <alignment horizontal="center" vertical="center" wrapText="1"/>
    </xf>
    <xf numFmtId="3" fontId="4" fillId="0" borderId="41" xfId="1" applyNumberFormat="1" applyFont="1" applyBorder="1" applyAlignment="1">
      <alignment horizontal="center" vertical="center" wrapText="1"/>
    </xf>
    <xf numFmtId="164" fontId="5" fillId="3" borderId="41" xfId="1" applyNumberFormat="1" applyFont="1" applyFill="1" applyBorder="1" applyAlignment="1">
      <alignment horizontal="center" vertical="center" wrapText="1"/>
    </xf>
    <xf numFmtId="3" fontId="4" fillId="4" borderId="41" xfId="1" applyNumberFormat="1" applyFont="1" applyFill="1" applyBorder="1" applyAlignment="1">
      <alignment horizontal="center" vertical="center" wrapText="1"/>
    </xf>
    <xf numFmtId="164" fontId="5" fillId="7" borderId="41" xfId="1" applyNumberFormat="1" applyFont="1" applyFill="1" applyBorder="1" applyAlignment="1">
      <alignment horizontal="center" vertical="center" wrapText="1"/>
    </xf>
    <xf numFmtId="164" fontId="5" fillId="7" borderId="12" xfId="1" applyNumberFormat="1" applyFont="1" applyFill="1" applyBorder="1" applyAlignment="1">
      <alignment horizontal="center" vertical="center" wrapText="1"/>
    </xf>
    <xf numFmtId="3" fontId="4" fillId="0" borderId="12" xfId="1" applyNumberFormat="1" applyFont="1" applyBorder="1" applyAlignment="1">
      <alignment horizontal="center" vertical="center" wrapText="1"/>
    </xf>
    <xf numFmtId="3" fontId="24" fillId="2" borderId="9" xfId="1" applyNumberFormat="1" applyFont="1" applyFill="1" applyBorder="1" applyAlignment="1">
      <alignment horizontal="center" vertical="center" wrapText="1"/>
    </xf>
    <xf numFmtId="164" fontId="5" fillId="3" borderId="12" xfId="1" applyNumberFormat="1" applyFont="1" applyFill="1" applyBorder="1" applyAlignment="1">
      <alignment horizontal="center" vertical="center" wrapText="1"/>
    </xf>
    <xf numFmtId="0" fontId="2" fillId="5" borderId="37" xfId="1" applyFont="1" applyFill="1" applyBorder="1" applyAlignment="1">
      <alignment horizontal="center" vertical="center"/>
    </xf>
    <xf numFmtId="0" fontId="4" fillId="0" borderId="43" xfId="1" applyFont="1" applyBorder="1" applyAlignment="1">
      <alignment vertical="center"/>
    </xf>
    <xf numFmtId="0" fontId="4" fillId="0" borderId="44" xfId="1" applyFont="1" applyBorder="1" applyAlignment="1">
      <alignment vertical="center"/>
    </xf>
    <xf numFmtId="0" fontId="24" fillId="8" borderId="31" xfId="1" applyFont="1" applyFill="1" applyBorder="1" applyAlignment="1">
      <alignment horizontal="center" vertical="center"/>
    </xf>
    <xf numFmtId="0" fontId="24" fillId="10" borderId="31" xfId="1" applyFont="1" applyFill="1" applyBorder="1" applyAlignment="1">
      <alignment horizontal="center" vertical="center"/>
    </xf>
    <xf numFmtId="0" fontId="24" fillId="8" borderId="10" xfId="1" applyFont="1" applyFill="1" applyBorder="1" applyAlignment="1">
      <alignment horizontal="center" vertical="center"/>
    </xf>
    <xf numFmtId="0" fontId="24" fillId="10" borderId="10" xfId="1" applyFont="1" applyFill="1" applyBorder="1" applyAlignment="1">
      <alignment horizontal="center" vertical="center"/>
    </xf>
    <xf numFmtId="0" fontId="23" fillId="0" borderId="0" xfId="0" applyFont="1" applyAlignment="1">
      <alignment horizontal="left"/>
    </xf>
    <xf numFmtId="0" fontId="2" fillId="5" borderId="36" xfId="1" applyFont="1" applyFill="1" applyBorder="1" applyAlignment="1">
      <alignment horizontal="left" vertical="center"/>
    </xf>
    <xf numFmtId="0" fontId="3" fillId="8" borderId="31" xfId="1" applyFont="1" applyFill="1" applyBorder="1" applyAlignment="1">
      <alignment horizontal="left" vertical="center"/>
    </xf>
    <xf numFmtId="0" fontId="4" fillId="0" borderId="26" xfId="1" applyFont="1" applyBorder="1" applyAlignment="1">
      <alignment horizontal="left" vertical="center"/>
    </xf>
    <xf numFmtId="0" fontId="4" fillId="0" borderId="4" xfId="1" applyFont="1" applyBorder="1" applyAlignment="1">
      <alignment horizontal="left" vertical="center" wrapText="1"/>
    </xf>
    <xf numFmtId="0" fontId="4" fillId="0" borderId="26" xfId="1" applyFont="1" applyBorder="1" applyAlignment="1">
      <alignment horizontal="left" vertical="center" wrapText="1"/>
    </xf>
    <xf numFmtId="0" fontId="4" fillId="9" borderId="26" xfId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3" fontId="24" fillId="2" borderId="46" xfId="1" applyNumberFormat="1" applyFont="1" applyFill="1" applyBorder="1" applyAlignment="1">
      <alignment horizontal="center" vertical="center" wrapText="1"/>
    </xf>
    <xf numFmtId="0" fontId="3" fillId="8" borderId="47" xfId="1" applyFont="1" applyFill="1" applyBorder="1" applyAlignment="1">
      <alignment horizontal="left" vertical="center"/>
    </xf>
    <xf numFmtId="0" fontId="0" fillId="0" borderId="45" xfId="0" applyBorder="1" applyAlignment="1">
      <alignment horizontal="left"/>
    </xf>
    <xf numFmtId="3" fontId="24" fillId="2" borderId="42" xfId="1" applyNumberFormat="1" applyFont="1" applyFill="1" applyBorder="1" applyAlignment="1">
      <alignment horizontal="center" vertical="center" wrapText="1"/>
    </xf>
    <xf numFmtId="164" fontId="5" fillId="3" borderId="49" xfId="1" applyNumberFormat="1" applyFont="1" applyFill="1" applyBorder="1" applyAlignment="1">
      <alignment horizontal="center" vertical="center" wrapText="1"/>
    </xf>
    <xf numFmtId="164" fontId="5" fillId="7" borderId="49" xfId="1" applyNumberFormat="1" applyFont="1" applyFill="1" applyBorder="1" applyAlignment="1">
      <alignment horizontal="center" vertical="center" wrapText="1"/>
    </xf>
    <xf numFmtId="3" fontId="3" fillId="0" borderId="49" xfId="1" applyNumberFormat="1" applyFont="1" applyBorder="1" applyAlignment="1">
      <alignment horizontal="center" vertical="center" wrapText="1"/>
    </xf>
    <xf numFmtId="3" fontId="3" fillId="4" borderId="49" xfId="1" applyNumberFormat="1" applyFont="1" applyFill="1" applyBorder="1" applyAlignment="1">
      <alignment horizontal="center" vertical="center" wrapText="1"/>
    </xf>
    <xf numFmtId="3" fontId="3" fillId="4" borderId="4" xfId="1" applyNumberFormat="1" applyFont="1" applyFill="1" applyBorder="1" applyAlignment="1">
      <alignment horizontal="center" vertical="center" wrapText="1"/>
    </xf>
    <xf numFmtId="3" fontId="3" fillId="4" borderId="12" xfId="1" applyNumberFormat="1" applyFont="1" applyFill="1" applyBorder="1" applyAlignment="1">
      <alignment horizontal="center" vertical="center" wrapText="1"/>
    </xf>
    <xf numFmtId="3" fontId="3" fillId="0" borderId="26" xfId="1" applyNumberFormat="1" applyFont="1" applyBorder="1" applyAlignment="1">
      <alignment horizontal="center" vertical="center" wrapText="1"/>
    </xf>
    <xf numFmtId="3" fontId="3" fillId="0" borderId="4" xfId="1" applyNumberFormat="1" applyFont="1" applyBorder="1" applyAlignment="1">
      <alignment horizontal="center" vertical="center" wrapText="1"/>
    </xf>
    <xf numFmtId="3" fontId="3" fillId="0" borderId="28" xfId="1" applyNumberFormat="1" applyFont="1" applyBorder="1" applyAlignment="1">
      <alignment horizontal="center" vertical="center" wrapText="1"/>
    </xf>
    <xf numFmtId="3" fontId="24" fillId="2" borderId="48" xfId="1" applyNumberFormat="1" applyFont="1" applyFill="1" applyBorder="1" applyAlignment="1">
      <alignment horizontal="center" vertical="center" wrapText="1"/>
    </xf>
    <xf numFmtId="164" fontId="5" fillId="7" borderId="23" xfId="1" applyNumberFormat="1" applyFont="1" applyFill="1" applyBorder="1" applyAlignment="1">
      <alignment horizontal="center" vertical="center" wrapText="1"/>
    </xf>
    <xf numFmtId="3" fontId="3" fillId="2" borderId="23" xfId="1" applyNumberFormat="1" applyFont="1" applyFill="1" applyBorder="1" applyAlignment="1">
      <alignment horizontal="center" vertical="center" wrapText="1"/>
    </xf>
    <xf numFmtId="0" fontId="3" fillId="2" borderId="15" xfId="1" applyFont="1" applyFill="1" applyBorder="1" applyAlignment="1">
      <alignment horizontal="center" vertical="center" wrapText="1"/>
    </xf>
    <xf numFmtId="0" fontId="3" fillId="2" borderId="29" xfId="1" applyFont="1" applyFill="1" applyBorder="1" applyAlignment="1">
      <alignment horizontal="center" vertical="center" wrapText="1"/>
    </xf>
    <xf numFmtId="0" fontId="24" fillId="6" borderId="10" xfId="1" applyFont="1" applyFill="1" applyBorder="1" applyAlignment="1">
      <alignment horizontal="center" vertical="center" wrapText="1"/>
    </xf>
    <xf numFmtId="0" fontId="24" fillId="6" borderId="10" xfId="1" applyFont="1" applyFill="1" applyBorder="1" applyAlignment="1">
      <alignment horizontal="center" vertical="center"/>
    </xf>
    <xf numFmtId="3" fontId="3" fillId="4" borderId="26" xfId="1" applyNumberFormat="1" applyFont="1" applyFill="1" applyBorder="1" applyAlignment="1">
      <alignment horizontal="center" vertical="center" wrapText="1"/>
    </xf>
    <xf numFmtId="3" fontId="3" fillId="4" borderId="28" xfId="1" applyNumberFormat="1" applyFont="1" applyFill="1" applyBorder="1" applyAlignment="1">
      <alignment horizontal="center" vertical="center" wrapText="1"/>
    </xf>
    <xf numFmtId="3" fontId="3" fillId="4" borderId="23" xfId="1" applyNumberFormat="1" applyFont="1" applyFill="1" applyBorder="1" applyAlignment="1">
      <alignment horizontal="center" vertical="center" wrapText="1"/>
    </xf>
    <xf numFmtId="3" fontId="3" fillId="4" borderId="1" xfId="1" applyNumberFormat="1" applyFont="1" applyFill="1" applyBorder="1" applyAlignment="1">
      <alignment horizontal="center" vertical="center" wrapText="1"/>
    </xf>
    <xf numFmtId="3" fontId="3" fillId="4" borderId="11" xfId="1" applyNumberFormat="1" applyFont="1" applyFill="1" applyBorder="1" applyAlignment="1">
      <alignment horizontal="center" vertical="center" wrapText="1"/>
    </xf>
    <xf numFmtId="0" fontId="3" fillId="6" borderId="15" xfId="1" applyFont="1" applyFill="1" applyBorder="1" applyAlignment="1">
      <alignment horizontal="center" vertical="center"/>
    </xf>
    <xf numFmtId="0" fontId="3" fillId="6" borderId="29" xfId="1" applyFont="1" applyFill="1" applyBorder="1" applyAlignment="1">
      <alignment horizontal="center" vertical="center"/>
    </xf>
    <xf numFmtId="3" fontId="3" fillId="4" borderId="29" xfId="1" applyNumberFormat="1" applyFont="1" applyFill="1" applyBorder="1" applyAlignment="1">
      <alignment horizontal="center" vertical="center" wrapText="1"/>
    </xf>
    <xf numFmtId="3" fontId="3" fillId="4" borderId="25" xfId="1" applyNumberFormat="1" applyFont="1" applyFill="1" applyBorder="1" applyAlignment="1">
      <alignment horizontal="center" vertical="center" wrapText="1"/>
    </xf>
    <xf numFmtId="3" fontId="3" fillId="4" borderId="15" xfId="1" applyNumberFormat="1" applyFont="1" applyFill="1" applyBorder="1" applyAlignment="1">
      <alignment horizontal="center" vertical="center" wrapText="1"/>
    </xf>
    <xf numFmtId="3" fontId="3" fillId="4" borderId="30" xfId="1" applyNumberFormat="1" applyFont="1" applyFill="1" applyBorder="1" applyAlignment="1">
      <alignment horizontal="center" vertical="center" wrapText="1"/>
    </xf>
    <xf numFmtId="3" fontId="3" fillId="4" borderId="34" xfId="1" applyNumberFormat="1" applyFont="1" applyFill="1" applyBorder="1" applyAlignment="1">
      <alignment horizontal="center" vertical="center" wrapText="1"/>
    </xf>
    <xf numFmtId="3" fontId="3" fillId="0" borderId="23" xfId="1" applyNumberFormat="1" applyFont="1" applyBorder="1" applyAlignment="1">
      <alignment horizontal="center" vertical="center" wrapText="1"/>
    </xf>
    <xf numFmtId="3" fontId="3" fillId="0" borderId="1" xfId="1" applyNumberFormat="1" applyFont="1" applyBorder="1" applyAlignment="1">
      <alignment horizontal="center" vertical="center" wrapText="1"/>
    </xf>
    <xf numFmtId="0" fontId="3" fillId="8" borderId="15" xfId="1" applyFont="1" applyFill="1" applyBorder="1" applyAlignment="1">
      <alignment horizontal="center" vertical="center"/>
    </xf>
    <xf numFmtId="0" fontId="3" fillId="8" borderId="29" xfId="1" applyFont="1" applyFill="1" applyBorder="1" applyAlignment="1">
      <alignment horizontal="center" vertical="center"/>
    </xf>
    <xf numFmtId="3" fontId="3" fillId="0" borderId="29" xfId="1" applyNumberFormat="1" applyFont="1" applyBorder="1" applyAlignment="1">
      <alignment horizontal="center" vertical="center" wrapText="1"/>
    </xf>
    <xf numFmtId="3" fontId="3" fillId="0" borderId="25" xfId="1" applyNumberFormat="1" applyFont="1" applyBorder="1" applyAlignment="1">
      <alignment horizontal="center" vertical="center" wrapText="1"/>
    </xf>
    <xf numFmtId="3" fontId="3" fillId="0" borderId="15" xfId="1" applyNumberFormat="1" applyFont="1" applyBorder="1" applyAlignment="1">
      <alignment horizontal="center" vertical="center" wrapText="1"/>
    </xf>
    <xf numFmtId="3" fontId="3" fillId="0" borderId="30" xfId="1" applyNumberFormat="1" applyFont="1" applyBorder="1" applyAlignment="1">
      <alignment horizontal="center" vertical="center" wrapText="1"/>
    </xf>
    <xf numFmtId="3" fontId="3" fillId="0" borderId="34" xfId="1" applyNumberFormat="1" applyFont="1" applyBorder="1" applyAlignment="1">
      <alignment horizontal="center" vertical="center" wrapText="1"/>
    </xf>
    <xf numFmtId="0" fontId="22" fillId="8" borderId="31" xfId="1" applyFont="1" applyFill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/>
    </xf>
    <xf numFmtId="0" fontId="4" fillId="0" borderId="26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4" fillId="0" borderId="23" xfId="1" applyFont="1" applyBorder="1" applyAlignment="1">
      <alignment horizontal="center" vertical="center"/>
    </xf>
    <xf numFmtId="0" fontId="4" fillId="14" borderId="26" xfId="1" applyFont="1" applyFill="1" applyBorder="1" applyAlignment="1">
      <alignment horizontal="center" vertical="center"/>
    </xf>
    <xf numFmtId="0" fontId="4" fillId="0" borderId="4" xfId="1" applyFont="1" applyBorder="1" applyAlignment="1">
      <alignment horizontal="center" vertical="center" wrapText="1"/>
    </xf>
    <xf numFmtId="0" fontId="4" fillId="0" borderId="26" xfId="1" applyFont="1" applyBorder="1" applyAlignment="1">
      <alignment horizontal="center" vertical="center" wrapText="1"/>
    </xf>
    <xf numFmtId="0" fontId="4" fillId="14" borderId="4" xfId="1" applyFont="1" applyFill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25" xfId="1" applyFont="1" applyBorder="1" applyAlignment="1">
      <alignment horizontal="center" vertical="center"/>
    </xf>
    <xf numFmtId="0" fontId="4" fillId="0" borderId="15" xfId="1" applyFont="1" applyBorder="1" applyAlignment="1">
      <alignment horizontal="center" vertical="center"/>
    </xf>
    <xf numFmtId="0" fontId="4" fillId="0" borderId="29" xfId="1" applyFont="1" applyBorder="1" applyAlignment="1">
      <alignment horizontal="center" vertical="center"/>
    </xf>
    <xf numFmtId="0" fontId="4" fillId="0" borderId="30" xfId="1" applyFont="1" applyBorder="1" applyAlignment="1">
      <alignment horizontal="center" vertical="center"/>
    </xf>
    <xf numFmtId="0" fontId="4" fillId="0" borderId="20" xfId="1" applyFont="1" applyBorder="1" applyAlignment="1">
      <alignment horizontal="center" vertical="center"/>
    </xf>
    <xf numFmtId="0" fontId="4" fillId="0" borderId="33" xfId="1" applyFont="1" applyBorder="1" applyAlignment="1">
      <alignment horizontal="center" vertical="center"/>
    </xf>
    <xf numFmtId="0" fontId="4" fillId="0" borderId="35" xfId="1" applyFont="1" applyBorder="1" applyAlignment="1">
      <alignment horizontal="center" vertical="center"/>
    </xf>
    <xf numFmtId="0" fontId="4" fillId="15" borderId="26" xfId="1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49" xfId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3" fillId="17" borderId="4" xfId="1" applyNumberFormat="1" applyFont="1" applyFill="1" applyBorder="1" applyAlignment="1">
      <alignment horizontal="center" vertical="center" wrapText="1"/>
    </xf>
    <xf numFmtId="3" fontId="3" fillId="17" borderId="26" xfId="1" applyNumberFormat="1" applyFont="1" applyFill="1" applyBorder="1" applyAlignment="1">
      <alignment horizontal="center" vertical="center" wrapText="1"/>
    </xf>
    <xf numFmtId="3" fontId="21" fillId="17" borderId="26" xfId="1" applyNumberFormat="1" applyFont="1" applyFill="1" applyBorder="1" applyAlignment="1">
      <alignment horizontal="center" vertical="center" wrapText="1"/>
    </xf>
    <xf numFmtId="3" fontId="3" fillId="17" borderId="11" xfId="1" applyNumberFormat="1" applyFont="1" applyFill="1" applyBorder="1" applyAlignment="1">
      <alignment horizontal="center" vertical="center" wrapText="1"/>
    </xf>
    <xf numFmtId="3" fontId="3" fillId="17" borderId="9" xfId="1" applyNumberFormat="1" applyFont="1" applyFill="1" applyBorder="1" applyAlignment="1">
      <alignment horizontal="center" vertical="center" wrapText="1"/>
    </xf>
    <xf numFmtId="3" fontId="3" fillId="17" borderId="23" xfId="1" applyNumberFormat="1" applyFont="1" applyFill="1" applyBorder="1" applyAlignment="1">
      <alignment horizontal="center" vertical="center" wrapText="1"/>
    </xf>
    <xf numFmtId="0" fontId="3" fillId="17" borderId="31" xfId="1" applyFont="1" applyFill="1" applyBorder="1" applyAlignment="1">
      <alignment horizontal="center" vertical="center" wrapText="1"/>
    </xf>
    <xf numFmtId="3" fontId="24" fillId="17" borderId="4" xfId="1" applyNumberFormat="1" applyFont="1" applyFill="1" applyBorder="1" applyAlignment="1">
      <alignment horizontal="center" vertical="center" wrapText="1"/>
    </xf>
    <xf numFmtId="3" fontId="24" fillId="17" borderId="26" xfId="1" applyNumberFormat="1" applyFont="1" applyFill="1" applyBorder="1" applyAlignment="1">
      <alignment horizontal="center" vertical="center" wrapText="1"/>
    </xf>
    <xf numFmtId="3" fontId="21" fillId="17" borderId="4" xfId="1" applyNumberFormat="1" applyFont="1" applyFill="1" applyBorder="1" applyAlignment="1">
      <alignment horizontal="center" vertical="center" wrapText="1"/>
    </xf>
    <xf numFmtId="3" fontId="24" fillId="17" borderId="11" xfId="1" applyNumberFormat="1" applyFont="1" applyFill="1" applyBorder="1" applyAlignment="1">
      <alignment horizontal="center" vertical="center" wrapText="1"/>
    </xf>
    <xf numFmtId="0" fontId="3" fillId="17" borderId="15" xfId="1" applyFont="1" applyFill="1" applyBorder="1" applyAlignment="1">
      <alignment horizontal="center" vertical="center" wrapText="1"/>
    </xf>
    <xf numFmtId="0" fontId="3" fillId="17" borderId="29" xfId="1" applyFont="1" applyFill="1" applyBorder="1" applyAlignment="1">
      <alignment horizontal="center" vertical="center" wrapText="1"/>
    </xf>
    <xf numFmtId="3" fontId="3" fillId="17" borderId="29" xfId="1" applyNumberFormat="1" applyFont="1" applyFill="1" applyBorder="1" applyAlignment="1">
      <alignment horizontal="center" vertical="center" wrapText="1"/>
    </xf>
    <xf numFmtId="3" fontId="3" fillId="17" borderId="25" xfId="1" applyNumberFormat="1" applyFont="1" applyFill="1" applyBorder="1" applyAlignment="1">
      <alignment horizontal="center" vertical="center" wrapText="1"/>
    </xf>
    <xf numFmtId="3" fontId="24" fillId="17" borderId="15" xfId="1" applyNumberFormat="1" applyFont="1" applyFill="1" applyBorder="1" applyAlignment="1">
      <alignment horizontal="center" vertical="center" wrapText="1"/>
    </xf>
    <xf numFmtId="3" fontId="24" fillId="17" borderId="29" xfId="1" applyNumberFormat="1" applyFont="1" applyFill="1" applyBorder="1" applyAlignment="1">
      <alignment horizontal="center" vertical="center" wrapText="1"/>
    </xf>
    <xf numFmtId="3" fontId="24" fillId="17" borderId="30" xfId="1" applyNumberFormat="1" applyFont="1" applyFill="1" applyBorder="1" applyAlignment="1">
      <alignment horizontal="center" vertical="center" wrapText="1"/>
    </xf>
    <xf numFmtId="3" fontId="3" fillId="17" borderId="49" xfId="1" applyNumberFormat="1" applyFont="1" applyFill="1" applyBorder="1" applyAlignment="1">
      <alignment horizontal="center" vertical="center" wrapText="1"/>
    </xf>
    <xf numFmtId="167" fontId="0" fillId="0" borderId="0" xfId="0" applyNumberFormat="1"/>
    <xf numFmtId="167" fontId="7" fillId="3" borderId="4" xfId="1" applyNumberFormat="1" applyFont="1" applyFill="1" applyBorder="1" applyAlignment="1">
      <alignment horizontal="center" vertical="center" wrapText="1"/>
    </xf>
    <xf numFmtId="167" fontId="7" fillId="3" borderId="26" xfId="1" applyNumberFormat="1" applyFont="1" applyFill="1" applyBorder="1" applyAlignment="1">
      <alignment horizontal="center" vertical="center" wrapText="1"/>
    </xf>
    <xf numFmtId="167" fontId="7" fillId="3" borderId="28" xfId="1" applyNumberFormat="1" applyFont="1" applyFill="1" applyBorder="1" applyAlignment="1">
      <alignment horizontal="center" vertical="center" wrapText="1"/>
    </xf>
    <xf numFmtId="167" fontId="5" fillId="3" borderId="9" xfId="1" applyNumberFormat="1" applyFont="1" applyFill="1" applyBorder="1" applyAlignment="1">
      <alignment horizontal="center" vertical="center" wrapText="1"/>
    </xf>
    <xf numFmtId="167" fontId="7" fillId="3" borderId="23" xfId="1" applyNumberFormat="1" applyFont="1" applyFill="1" applyBorder="1" applyAlignment="1">
      <alignment horizontal="center" vertical="center" wrapText="1"/>
    </xf>
    <xf numFmtId="167" fontId="7" fillId="3" borderId="1" xfId="1" applyNumberFormat="1" applyFont="1" applyFill="1" applyBorder="1" applyAlignment="1">
      <alignment horizontal="center" vertical="center" wrapText="1"/>
    </xf>
    <xf numFmtId="167" fontId="7" fillId="3" borderId="11" xfId="1" applyNumberFormat="1" applyFont="1" applyFill="1" applyBorder="1" applyAlignment="1">
      <alignment horizontal="center" vertical="center" wrapText="1"/>
    </xf>
    <xf numFmtId="167" fontId="7" fillId="3" borderId="15" xfId="1" applyNumberFormat="1" applyFont="1" applyFill="1" applyBorder="1" applyAlignment="1">
      <alignment horizontal="center" vertical="center" wrapText="1"/>
    </xf>
    <xf numFmtId="167" fontId="7" fillId="3" borderId="29" xfId="1" applyNumberFormat="1" applyFont="1" applyFill="1" applyBorder="1" applyAlignment="1">
      <alignment horizontal="center" vertical="center" wrapText="1"/>
    </xf>
    <xf numFmtId="167" fontId="7" fillId="3" borderId="25" xfId="1" applyNumberFormat="1" applyFont="1" applyFill="1" applyBorder="1" applyAlignment="1">
      <alignment horizontal="center" vertical="center" wrapText="1"/>
    </xf>
    <xf numFmtId="167" fontId="5" fillId="3" borderId="19" xfId="1" applyNumberFormat="1" applyFont="1" applyFill="1" applyBorder="1" applyAlignment="1">
      <alignment horizontal="center" vertical="center" wrapText="1"/>
    </xf>
    <xf numFmtId="167" fontId="1" fillId="0" borderId="0" xfId="1" applyNumberFormat="1"/>
    <xf numFmtId="167" fontId="19" fillId="0" borderId="0" xfId="0" applyNumberFormat="1" applyFont="1"/>
    <xf numFmtId="167" fontId="5" fillId="7" borderId="4" xfId="1" applyNumberFormat="1" applyFont="1" applyFill="1" applyBorder="1" applyAlignment="1">
      <alignment horizontal="center" vertical="center" wrapText="1"/>
    </xf>
    <xf numFmtId="167" fontId="5" fillId="7" borderId="26" xfId="1" applyNumberFormat="1" applyFont="1" applyFill="1" applyBorder="1" applyAlignment="1">
      <alignment horizontal="center" vertical="center" wrapText="1"/>
    </xf>
    <xf numFmtId="167" fontId="5" fillId="7" borderId="28" xfId="1" applyNumberFormat="1" applyFont="1" applyFill="1" applyBorder="1" applyAlignment="1">
      <alignment horizontal="center" vertical="center" wrapText="1"/>
    </xf>
    <xf numFmtId="167" fontId="5" fillId="7" borderId="9" xfId="1" applyNumberFormat="1" applyFont="1" applyFill="1" applyBorder="1" applyAlignment="1">
      <alignment horizontal="center" vertical="center" wrapText="1"/>
    </xf>
    <xf numFmtId="167" fontId="5" fillId="7" borderId="23" xfId="1" applyNumberFormat="1" applyFont="1" applyFill="1" applyBorder="1" applyAlignment="1">
      <alignment horizontal="center" vertical="center" wrapText="1"/>
    </xf>
    <xf numFmtId="167" fontId="5" fillId="7" borderId="1" xfId="1" applyNumberFormat="1" applyFont="1" applyFill="1" applyBorder="1" applyAlignment="1">
      <alignment horizontal="center" vertical="center" wrapText="1"/>
    </xf>
    <xf numFmtId="167" fontId="5" fillId="7" borderId="11" xfId="1" applyNumberFormat="1" applyFont="1" applyFill="1" applyBorder="1" applyAlignment="1">
      <alignment horizontal="center" vertical="center" wrapText="1"/>
    </xf>
    <xf numFmtId="167" fontId="5" fillId="7" borderId="15" xfId="1" applyNumberFormat="1" applyFont="1" applyFill="1" applyBorder="1" applyAlignment="1">
      <alignment horizontal="center" vertical="center" wrapText="1"/>
    </xf>
    <xf numFmtId="167" fontId="5" fillId="7" borderId="29" xfId="1" applyNumberFormat="1" applyFont="1" applyFill="1" applyBorder="1" applyAlignment="1">
      <alignment horizontal="center" vertical="center" wrapText="1"/>
    </xf>
    <xf numFmtId="167" fontId="5" fillId="7" borderId="25" xfId="1" applyNumberFormat="1" applyFont="1" applyFill="1" applyBorder="1" applyAlignment="1">
      <alignment horizontal="center" vertical="center" wrapText="1"/>
    </xf>
    <xf numFmtId="167" fontId="5" fillId="7" borderId="30" xfId="1" applyNumberFormat="1" applyFont="1" applyFill="1" applyBorder="1" applyAlignment="1">
      <alignment horizontal="center" vertical="center" wrapText="1"/>
    </xf>
    <xf numFmtId="167" fontId="5" fillId="7" borderId="34" xfId="1" applyNumberFormat="1" applyFont="1" applyFill="1" applyBorder="1" applyAlignment="1">
      <alignment horizontal="center" vertical="center" wrapText="1"/>
    </xf>
    <xf numFmtId="167" fontId="5" fillId="7" borderId="19" xfId="1" applyNumberFormat="1" applyFont="1" applyFill="1" applyBorder="1" applyAlignment="1">
      <alignment horizontal="center" vertical="center" wrapText="1"/>
    </xf>
    <xf numFmtId="167" fontId="24" fillId="6" borderId="10" xfId="1" applyNumberFormat="1" applyFont="1" applyFill="1" applyBorder="1" applyAlignment="1">
      <alignment horizontal="center" vertical="center" wrapText="1"/>
    </xf>
    <xf numFmtId="0" fontId="24" fillId="8" borderId="31" xfId="1" applyFont="1" applyFill="1" applyBorder="1" applyAlignment="1">
      <alignment horizontal="center" vertical="center" wrapText="1"/>
    </xf>
    <xf numFmtId="167" fontId="24" fillId="10" borderId="31" xfId="1" applyNumberFormat="1" applyFont="1" applyFill="1" applyBorder="1" applyAlignment="1">
      <alignment horizontal="center" vertical="center" wrapText="1"/>
    </xf>
    <xf numFmtId="0" fontId="24" fillId="8" borderId="10" xfId="1" applyFont="1" applyFill="1" applyBorder="1" applyAlignment="1">
      <alignment horizontal="center" vertical="center" wrapText="1"/>
    </xf>
    <xf numFmtId="3" fontId="21" fillId="2" borderId="25" xfId="1" applyNumberFormat="1" applyFont="1" applyFill="1" applyBorder="1" applyAlignment="1">
      <alignment horizontal="center" vertical="center" wrapText="1"/>
    </xf>
    <xf numFmtId="0" fontId="3" fillId="0" borderId="50" xfId="1" applyFont="1" applyBorder="1"/>
    <xf numFmtId="0" fontId="3" fillId="0" borderId="50" xfId="1" applyFont="1" applyBorder="1" applyAlignment="1">
      <alignment horizontal="center" vertical="center"/>
    </xf>
    <xf numFmtId="3" fontId="3" fillId="2" borderId="50" xfId="1" applyNumberFormat="1" applyFont="1" applyFill="1" applyBorder="1" applyAlignment="1">
      <alignment horizontal="center" vertical="center" wrapText="1"/>
    </xf>
    <xf numFmtId="3" fontId="3" fillId="17" borderId="50" xfId="1" applyNumberFormat="1" applyFont="1" applyFill="1" applyBorder="1" applyAlignment="1">
      <alignment horizontal="center" vertical="center" wrapText="1"/>
    </xf>
    <xf numFmtId="3" fontId="3" fillId="0" borderId="50" xfId="1" applyNumberFormat="1" applyFont="1" applyBorder="1" applyAlignment="1">
      <alignment horizontal="center" wrapText="1"/>
    </xf>
    <xf numFmtId="167" fontId="5" fillId="3" borderId="50" xfId="1" applyNumberFormat="1" applyFont="1" applyFill="1" applyBorder="1" applyAlignment="1">
      <alignment horizontal="center" vertical="center" wrapText="1"/>
    </xf>
    <xf numFmtId="3" fontId="3" fillId="4" borderId="50" xfId="1" applyNumberFormat="1" applyFont="1" applyFill="1" applyBorder="1" applyAlignment="1">
      <alignment horizontal="center" wrapText="1"/>
    </xf>
    <xf numFmtId="3" fontId="24" fillId="17" borderId="25" xfId="1" applyNumberFormat="1" applyFont="1" applyFill="1" applyBorder="1" applyAlignment="1">
      <alignment horizontal="center" vertical="center" wrapText="1"/>
    </xf>
    <xf numFmtId="0" fontId="3" fillId="0" borderId="51" xfId="1" applyFont="1" applyBorder="1"/>
    <xf numFmtId="0" fontId="3" fillId="0" borderId="51" xfId="1" applyFont="1" applyBorder="1" applyAlignment="1">
      <alignment horizontal="center" vertical="center"/>
    </xf>
    <xf numFmtId="3" fontId="3" fillId="0" borderId="51" xfId="1" applyNumberFormat="1" applyFont="1" applyBorder="1" applyAlignment="1">
      <alignment horizontal="center" wrapText="1"/>
    </xf>
    <xf numFmtId="167" fontId="5" fillId="3" borderId="51" xfId="1" applyNumberFormat="1" applyFont="1" applyFill="1" applyBorder="1" applyAlignment="1">
      <alignment horizontal="center" vertical="center" wrapText="1"/>
    </xf>
    <xf numFmtId="3" fontId="3" fillId="4" borderId="51" xfId="1" applyNumberFormat="1" applyFont="1" applyFill="1" applyBorder="1" applyAlignment="1">
      <alignment horizontal="center" wrapText="1"/>
    </xf>
    <xf numFmtId="167" fontId="5" fillId="7" borderId="51" xfId="1" applyNumberFormat="1" applyFont="1" applyFill="1" applyBorder="1" applyAlignment="1">
      <alignment horizontal="center" vertical="center" wrapText="1"/>
    </xf>
    <xf numFmtId="0" fontId="3" fillId="0" borderId="52" xfId="1" applyFont="1" applyBorder="1"/>
    <xf numFmtId="0" fontId="3" fillId="0" borderId="53" xfId="1" applyFont="1" applyBorder="1" applyAlignment="1">
      <alignment horizontal="center" vertical="center"/>
    </xf>
    <xf numFmtId="3" fontId="3" fillId="2" borderId="53" xfId="1" applyNumberFormat="1" applyFont="1" applyFill="1" applyBorder="1" applyAlignment="1">
      <alignment horizontal="center" vertical="center" wrapText="1"/>
    </xf>
    <xf numFmtId="3" fontId="3" fillId="17" borderId="53" xfId="1" applyNumberFormat="1" applyFont="1" applyFill="1" applyBorder="1" applyAlignment="1">
      <alignment horizontal="center" vertical="center" wrapText="1"/>
    </xf>
    <xf numFmtId="3" fontId="3" fillId="0" borderId="53" xfId="1" applyNumberFormat="1" applyFont="1" applyBorder="1" applyAlignment="1">
      <alignment horizontal="center" wrapText="1"/>
    </xf>
    <xf numFmtId="167" fontId="5" fillId="3" borderId="53" xfId="1" applyNumberFormat="1" applyFont="1" applyFill="1" applyBorder="1" applyAlignment="1">
      <alignment horizontal="center" vertical="center" wrapText="1"/>
    </xf>
    <xf numFmtId="3" fontId="3" fillId="4" borderId="53" xfId="1" applyNumberFormat="1" applyFont="1" applyFill="1" applyBorder="1" applyAlignment="1">
      <alignment horizontal="center" wrapText="1"/>
    </xf>
    <xf numFmtId="167" fontId="5" fillId="7" borderId="53" xfId="1" applyNumberFormat="1" applyFont="1" applyFill="1" applyBorder="1" applyAlignment="1">
      <alignment horizontal="center" vertical="center" wrapText="1"/>
    </xf>
    <xf numFmtId="0" fontId="3" fillId="0" borderId="53" xfId="1" applyFont="1" applyBorder="1"/>
    <xf numFmtId="167" fontId="7" fillId="3" borderId="30" xfId="1" applyNumberFormat="1" applyFont="1" applyFill="1" applyBorder="1" applyAlignment="1">
      <alignment horizontal="center" vertical="center" wrapText="1"/>
    </xf>
    <xf numFmtId="167" fontId="7" fillId="3" borderId="34" xfId="1" applyNumberFormat="1" applyFont="1" applyFill="1" applyBorder="1" applyAlignment="1">
      <alignment horizontal="center" vertical="center" wrapText="1"/>
    </xf>
    <xf numFmtId="3" fontId="4" fillId="0" borderId="34" xfId="1" applyNumberFormat="1" applyFont="1" applyBorder="1" applyAlignment="1">
      <alignment horizontal="center" wrapText="1"/>
    </xf>
    <xf numFmtId="3" fontId="4" fillId="0" borderId="30" xfId="1" applyNumberFormat="1" applyFont="1" applyBorder="1" applyAlignment="1">
      <alignment horizontal="center" wrapText="1"/>
    </xf>
    <xf numFmtId="164" fontId="7" fillId="7" borderId="25" xfId="1" applyNumberFormat="1" applyFont="1" applyFill="1" applyBorder="1" applyAlignment="1">
      <alignment horizontal="center" vertical="center" wrapText="1"/>
    </xf>
    <xf numFmtId="164" fontId="5" fillId="3" borderId="53" xfId="1" applyNumberFormat="1" applyFont="1" applyFill="1" applyBorder="1" applyAlignment="1">
      <alignment horizontal="center" vertical="center" wrapText="1"/>
    </xf>
    <xf numFmtId="164" fontId="5" fillId="7" borderId="53" xfId="1" applyNumberFormat="1" applyFont="1" applyFill="1" applyBorder="1" applyAlignment="1">
      <alignment horizontal="center" vertical="center" wrapText="1"/>
    </xf>
    <xf numFmtId="3" fontId="3" fillId="0" borderId="49" xfId="1" applyNumberFormat="1" applyFont="1" applyBorder="1" applyAlignment="1">
      <alignment horizontal="center" wrapText="1"/>
    </xf>
    <xf numFmtId="164" fontId="5" fillId="3" borderId="50" xfId="1" applyNumberFormat="1" applyFont="1" applyFill="1" applyBorder="1" applyAlignment="1">
      <alignment horizontal="center" vertical="center" wrapText="1"/>
    </xf>
    <xf numFmtId="164" fontId="5" fillId="7" borderId="50" xfId="1" applyNumberFormat="1" applyFont="1" applyFill="1" applyBorder="1" applyAlignment="1">
      <alignment horizontal="center" vertical="center" wrapText="1"/>
    </xf>
    <xf numFmtId="3" fontId="24" fillId="2" borderId="51" xfId="1" applyNumberFormat="1" applyFont="1" applyFill="1" applyBorder="1" applyAlignment="1">
      <alignment horizontal="center" vertical="center" wrapText="1"/>
    </xf>
    <xf numFmtId="3" fontId="24" fillId="17" borderId="51" xfId="1" applyNumberFormat="1" applyFont="1" applyFill="1" applyBorder="1" applyAlignment="1">
      <alignment horizontal="center" vertical="center" wrapText="1"/>
    </xf>
    <xf numFmtId="0" fontId="27" fillId="0" borderId="25" xfId="1" applyFont="1" applyBorder="1" applyAlignment="1">
      <alignment vertical="center"/>
    </xf>
    <xf numFmtId="0" fontId="3" fillId="0" borderId="54" xfId="1" applyFont="1" applyBorder="1"/>
    <xf numFmtId="3" fontId="24" fillId="2" borderId="55" xfId="1" applyNumberFormat="1" applyFont="1" applyFill="1" applyBorder="1" applyAlignment="1">
      <alignment horizontal="center" vertical="center" wrapText="1"/>
    </xf>
    <xf numFmtId="3" fontId="3" fillId="2" borderId="51" xfId="1" applyNumberFormat="1" applyFont="1" applyFill="1" applyBorder="1" applyAlignment="1">
      <alignment horizontal="center" vertical="center" wrapText="1"/>
    </xf>
    <xf numFmtId="3" fontId="3" fillId="17" borderId="51" xfId="1" applyNumberFormat="1" applyFont="1" applyFill="1" applyBorder="1" applyAlignment="1">
      <alignment horizontal="center" vertical="center" wrapText="1"/>
    </xf>
    <xf numFmtId="0" fontId="4" fillId="8" borderId="14" xfId="1" applyFont="1" applyFill="1" applyBorder="1" applyAlignment="1">
      <alignment horizontal="left" vertical="center"/>
    </xf>
    <xf numFmtId="0" fontId="4" fillId="0" borderId="14" xfId="1" applyFont="1" applyBorder="1" applyAlignment="1">
      <alignment vertical="center"/>
    </xf>
    <xf numFmtId="0" fontId="4" fillId="0" borderId="14" xfId="1" applyFont="1" applyBorder="1" applyAlignment="1">
      <alignment horizontal="center" vertical="center"/>
    </xf>
    <xf numFmtId="3" fontId="3" fillId="2" borderId="14" xfId="1" applyNumberFormat="1" applyFont="1" applyFill="1" applyBorder="1" applyAlignment="1">
      <alignment horizontal="center" vertical="center" wrapText="1"/>
    </xf>
    <xf numFmtId="3" fontId="3" fillId="17" borderId="14" xfId="1" applyNumberFormat="1" applyFont="1" applyFill="1" applyBorder="1" applyAlignment="1">
      <alignment horizontal="center" vertical="center" wrapText="1"/>
    </xf>
    <xf numFmtId="167" fontId="7" fillId="3" borderId="14" xfId="1" applyNumberFormat="1" applyFont="1" applyFill="1" applyBorder="1" applyAlignment="1">
      <alignment horizontal="center" vertical="center" wrapText="1"/>
    </xf>
    <xf numFmtId="3" fontId="3" fillId="4" borderId="14" xfId="1" applyNumberFormat="1" applyFont="1" applyFill="1" applyBorder="1" applyAlignment="1">
      <alignment horizontal="center" vertical="center" wrapText="1"/>
    </xf>
    <xf numFmtId="167" fontId="5" fillId="7" borderId="14" xfId="1" applyNumberFormat="1" applyFont="1" applyFill="1" applyBorder="1" applyAlignment="1">
      <alignment horizontal="center" vertical="center" wrapText="1"/>
    </xf>
    <xf numFmtId="3" fontId="3" fillId="2" borderId="38" xfId="1" applyNumberFormat="1" applyFont="1" applyFill="1" applyBorder="1" applyAlignment="1">
      <alignment horizontal="center" vertical="center" wrapText="1"/>
    </xf>
    <xf numFmtId="3" fontId="3" fillId="17" borderId="38" xfId="1" applyNumberFormat="1" applyFont="1" applyFill="1" applyBorder="1" applyAlignment="1">
      <alignment horizontal="center" vertical="center" wrapText="1"/>
    </xf>
    <xf numFmtId="167" fontId="7" fillId="3" borderId="38" xfId="1" applyNumberFormat="1" applyFont="1" applyFill="1" applyBorder="1" applyAlignment="1">
      <alignment horizontal="center" vertical="center" wrapText="1"/>
    </xf>
    <xf numFmtId="3" fontId="3" fillId="4" borderId="38" xfId="1" applyNumberFormat="1" applyFont="1" applyFill="1" applyBorder="1" applyAlignment="1">
      <alignment horizontal="center" vertical="center" wrapText="1"/>
    </xf>
    <xf numFmtId="167" fontId="5" fillId="7" borderId="38" xfId="1" applyNumberFormat="1" applyFont="1" applyFill="1" applyBorder="1" applyAlignment="1">
      <alignment horizontal="center" vertical="center" wrapText="1"/>
    </xf>
    <xf numFmtId="0" fontId="3" fillId="0" borderId="38" xfId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168" fontId="0" fillId="0" borderId="0" xfId="0" applyNumberFormat="1"/>
    <xf numFmtId="168" fontId="24" fillId="8" borderId="31" xfId="1" applyNumberFormat="1" applyFont="1" applyFill="1" applyBorder="1" applyAlignment="1">
      <alignment horizontal="center" vertical="center" wrapText="1"/>
    </xf>
    <xf numFmtId="168" fontId="4" fillId="0" borderId="26" xfId="1" applyNumberFormat="1" applyFont="1" applyBorder="1" applyAlignment="1">
      <alignment horizontal="center" vertical="center" wrapText="1"/>
    </xf>
    <xf numFmtId="168" fontId="4" fillId="0" borderId="25" xfId="1" applyNumberFormat="1" applyFont="1" applyBorder="1" applyAlignment="1">
      <alignment horizontal="center" vertical="center" wrapText="1"/>
    </xf>
    <xf numFmtId="168" fontId="4" fillId="0" borderId="14" xfId="1" applyNumberFormat="1" applyFont="1" applyBorder="1" applyAlignment="1">
      <alignment horizontal="center" vertical="center" wrapText="1"/>
    </xf>
    <xf numFmtId="168" fontId="3" fillId="0" borderId="38" xfId="1" applyNumberFormat="1" applyFont="1" applyBorder="1" applyAlignment="1">
      <alignment horizontal="center" vertical="center" wrapText="1"/>
    </xf>
    <xf numFmtId="168" fontId="3" fillId="0" borderId="51" xfId="1" applyNumberFormat="1" applyFont="1" applyBorder="1" applyAlignment="1">
      <alignment horizontal="center" wrapText="1"/>
    </xf>
    <xf numFmtId="168" fontId="3" fillId="0" borderId="50" xfId="1" applyNumberFormat="1" applyFont="1" applyBorder="1" applyAlignment="1">
      <alignment horizontal="center" wrapText="1"/>
    </xf>
    <xf numFmtId="168" fontId="4" fillId="0" borderId="1" xfId="1" applyNumberFormat="1" applyFont="1" applyBorder="1" applyAlignment="1">
      <alignment horizontal="center" vertical="center" wrapText="1"/>
    </xf>
    <xf numFmtId="168" fontId="3" fillId="0" borderId="9" xfId="1" applyNumberFormat="1" applyFont="1" applyBorder="1" applyAlignment="1">
      <alignment horizontal="center" wrapText="1"/>
    </xf>
    <xf numFmtId="168" fontId="3" fillId="0" borderId="53" xfId="1" applyNumberFormat="1" applyFont="1" applyBorder="1" applyAlignment="1">
      <alignment horizontal="center" wrapText="1"/>
    </xf>
    <xf numFmtId="168" fontId="4" fillId="8" borderId="15" xfId="1" applyNumberFormat="1" applyFont="1" applyFill="1" applyBorder="1" applyAlignment="1">
      <alignment horizontal="center" vertical="center"/>
    </xf>
    <xf numFmtId="168" fontId="4" fillId="8" borderId="29" xfId="1" applyNumberFormat="1" applyFont="1" applyFill="1" applyBorder="1" applyAlignment="1">
      <alignment horizontal="center" vertical="center"/>
    </xf>
    <xf numFmtId="168" fontId="4" fillId="0" borderId="4" xfId="1" applyNumberFormat="1" applyFont="1" applyBorder="1" applyAlignment="1">
      <alignment horizontal="center" vertical="center" wrapText="1"/>
    </xf>
    <xf numFmtId="168" fontId="4" fillId="0" borderId="15" xfId="1" applyNumberFormat="1" applyFont="1" applyBorder="1" applyAlignment="1">
      <alignment horizontal="center" vertical="center" wrapText="1"/>
    </xf>
    <xf numFmtId="168" fontId="4" fillId="0" borderId="34" xfId="1" applyNumberFormat="1" applyFont="1" applyBorder="1" applyAlignment="1">
      <alignment horizontal="center" vertical="center" wrapText="1"/>
    </xf>
    <xf numFmtId="168" fontId="4" fillId="0" borderId="34" xfId="1" applyNumberFormat="1" applyFont="1" applyBorder="1" applyAlignment="1">
      <alignment horizontal="center" wrapText="1"/>
    </xf>
    <xf numFmtId="168" fontId="4" fillId="0" borderId="30" xfId="1" applyNumberFormat="1" applyFont="1" applyBorder="1" applyAlignment="1">
      <alignment horizontal="center" wrapText="1"/>
    </xf>
    <xf numFmtId="168" fontId="3" fillId="0" borderId="19" xfId="1" applyNumberFormat="1" applyFont="1" applyBorder="1" applyAlignment="1">
      <alignment horizontal="center" wrapText="1"/>
    </xf>
    <xf numFmtId="168" fontId="4" fillId="0" borderId="28" xfId="1" applyNumberFormat="1" applyFont="1" applyBorder="1" applyAlignment="1">
      <alignment horizontal="center" vertical="center" wrapText="1"/>
    </xf>
    <xf numFmtId="168" fontId="24" fillId="8" borderId="10" xfId="1" applyNumberFormat="1" applyFont="1" applyFill="1" applyBorder="1" applyAlignment="1">
      <alignment horizontal="center" vertical="center" wrapText="1"/>
    </xf>
    <xf numFmtId="168" fontId="1" fillId="0" borderId="0" xfId="1" applyNumberFormat="1"/>
    <xf numFmtId="167" fontId="5" fillId="7" borderId="50" xfId="1" applyNumberFormat="1" applyFont="1" applyFill="1" applyBorder="1" applyAlignment="1">
      <alignment horizontal="center" vertical="center" wrapText="1"/>
    </xf>
    <xf numFmtId="0" fontId="4" fillId="0" borderId="25" xfId="1" applyFont="1" applyBorder="1" applyAlignment="1">
      <alignment vertical="center" wrapText="1"/>
    </xf>
    <xf numFmtId="0" fontId="4" fillId="0" borderId="25" xfId="1" applyFont="1" applyBorder="1" applyAlignment="1">
      <alignment horizontal="center" vertical="center" wrapText="1"/>
    </xf>
    <xf numFmtId="0" fontId="3" fillId="0" borderId="50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center" vertical="center"/>
    </xf>
    <xf numFmtId="3" fontId="3" fillId="0" borderId="0" xfId="1" applyNumberFormat="1" applyFont="1" applyAlignment="1">
      <alignment horizontal="center" wrapText="1"/>
    </xf>
    <xf numFmtId="167" fontId="5" fillId="0" borderId="0" xfId="1" applyNumberFormat="1" applyFont="1" applyAlignment="1">
      <alignment horizontal="center" vertical="center" wrapText="1"/>
    </xf>
    <xf numFmtId="0" fontId="4" fillId="0" borderId="56" xfId="1" applyFont="1" applyBorder="1" applyAlignment="1">
      <alignment vertical="center"/>
    </xf>
    <xf numFmtId="0" fontId="3" fillId="8" borderId="58" xfId="1" applyFont="1" applyFill="1" applyBorder="1" applyAlignment="1">
      <alignment horizontal="center" vertical="center"/>
    </xf>
    <xf numFmtId="0" fontId="22" fillId="8" borderId="59" xfId="1" applyFont="1" applyFill="1" applyBorder="1" applyAlignment="1">
      <alignment horizontal="center" vertical="center" wrapText="1"/>
    </xf>
    <xf numFmtId="0" fontId="22" fillId="2" borderId="59" xfId="1" applyFont="1" applyFill="1" applyBorder="1" applyAlignment="1">
      <alignment horizontal="center" vertical="center" wrapText="1"/>
    </xf>
    <xf numFmtId="0" fontId="3" fillId="17" borderId="59" xfId="1" applyFont="1" applyFill="1" applyBorder="1" applyAlignment="1">
      <alignment horizontal="center" vertical="center" wrapText="1"/>
    </xf>
    <xf numFmtId="0" fontId="24" fillId="8" borderId="59" xfId="1" applyFont="1" applyFill="1" applyBorder="1" applyAlignment="1">
      <alignment horizontal="center" vertical="center" wrapText="1"/>
    </xf>
    <xf numFmtId="167" fontId="24" fillId="10" borderId="59" xfId="1" applyNumberFormat="1" applyFont="1" applyFill="1" applyBorder="1" applyAlignment="1">
      <alignment horizontal="center" vertical="center" wrapText="1"/>
    </xf>
    <xf numFmtId="0" fontId="24" fillId="6" borderId="59" xfId="1" applyFont="1" applyFill="1" applyBorder="1" applyAlignment="1">
      <alignment horizontal="center" vertical="center" wrapText="1"/>
    </xf>
    <xf numFmtId="167" fontId="24" fillId="6" borderId="59" xfId="1" applyNumberFormat="1" applyFont="1" applyFill="1" applyBorder="1" applyAlignment="1">
      <alignment horizontal="center" vertical="center" wrapText="1"/>
    </xf>
    <xf numFmtId="0" fontId="4" fillId="0" borderId="60" xfId="1" applyFont="1" applyBorder="1" applyAlignment="1">
      <alignment vertical="center"/>
    </xf>
    <xf numFmtId="0" fontId="4" fillId="0" borderId="61" xfId="1" applyFont="1" applyBorder="1" applyAlignment="1">
      <alignment vertical="center"/>
    </xf>
    <xf numFmtId="0" fontId="3" fillId="22" borderId="62" xfId="1" applyFont="1" applyFill="1" applyBorder="1" applyAlignment="1">
      <alignment horizontal="center"/>
    </xf>
    <xf numFmtId="0" fontId="3" fillId="22" borderId="50" xfId="1" applyFont="1" applyFill="1" applyBorder="1" applyAlignment="1">
      <alignment horizontal="center" vertical="center"/>
    </xf>
    <xf numFmtId="3" fontId="3" fillId="23" borderId="50" xfId="1" applyNumberFormat="1" applyFont="1" applyFill="1" applyBorder="1" applyAlignment="1">
      <alignment horizontal="center" vertical="center" wrapText="1"/>
    </xf>
    <xf numFmtId="3" fontId="3" fillId="22" borderId="50" xfId="1" applyNumberFormat="1" applyFont="1" applyFill="1" applyBorder="1" applyAlignment="1">
      <alignment horizontal="center" wrapText="1"/>
    </xf>
    <xf numFmtId="167" fontId="5" fillId="24" borderId="50" xfId="1" applyNumberFormat="1" applyFont="1" applyFill="1" applyBorder="1" applyAlignment="1">
      <alignment horizontal="center" vertical="center" wrapText="1"/>
    </xf>
    <xf numFmtId="0" fontId="4" fillId="0" borderId="63" xfId="1" applyFont="1" applyBorder="1" applyAlignment="1">
      <alignment vertical="center"/>
    </xf>
    <xf numFmtId="0" fontId="4" fillId="0" borderId="64" xfId="1" applyFont="1" applyBorder="1" applyAlignment="1">
      <alignment horizontal="center" vertical="center"/>
    </xf>
    <xf numFmtId="3" fontId="3" fillId="2" borderId="64" xfId="1" applyNumberFormat="1" applyFont="1" applyFill="1" applyBorder="1" applyAlignment="1">
      <alignment horizontal="center" vertical="center" wrapText="1"/>
    </xf>
    <xf numFmtId="3" fontId="3" fillId="17" borderId="64" xfId="1" applyNumberFormat="1" applyFont="1" applyFill="1" applyBorder="1" applyAlignment="1">
      <alignment horizontal="center" vertical="center" wrapText="1"/>
    </xf>
    <xf numFmtId="3" fontId="4" fillId="0" borderId="64" xfId="1" applyNumberFormat="1" applyFont="1" applyBorder="1" applyAlignment="1">
      <alignment horizontal="center" vertical="center" wrapText="1"/>
    </xf>
    <xf numFmtId="167" fontId="7" fillId="3" borderId="64" xfId="1" applyNumberFormat="1" applyFont="1" applyFill="1" applyBorder="1" applyAlignment="1">
      <alignment horizontal="center" vertical="center" wrapText="1"/>
    </xf>
    <xf numFmtId="3" fontId="3" fillId="4" borderId="64" xfId="1" applyNumberFormat="1" applyFont="1" applyFill="1" applyBorder="1" applyAlignment="1">
      <alignment horizontal="center" vertical="center" wrapText="1"/>
    </xf>
    <xf numFmtId="167" fontId="5" fillId="7" borderId="64" xfId="1" applyNumberFormat="1" applyFont="1" applyFill="1" applyBorder="1" applyAlignment="1">
      <alignment horizontal="center" vertical="center" wrapText="1"/>
    </xf>
    <xf numFmtId="0" fontId="4" fillId="0" borderId="65" xfId="1" applyFont="1" applyBorder="1" applyAlignment="1">
      <alignment vertical="center"/>
    </xf>
    <xf numFmtId="0" fontId="4" fillId="0" borderId="66" xfId="1" applyFont="1" applyBorder="1" applyAlignment="1">
      <alignment horizontal="center" vertical="center"/>
    </xf>
    <xf numFmtId="3" fontId="3" fillId="2" borderId="66" xfId="1" applyNumberFormat="1" applyFont="1" applyFill="1" applyBorder="1" applyAlignment="1">
      <alignment horizontal="center" vertical="center" wrapText="1"/>
    </xf>
    <xf numFmtId="3" fontId="3" fillId="17" borderId="66" xfId="1" applyNumberFormat="1" applyFont="1" applyFill="1" applyBorder="1" applyAlignment="1">
      <alignment horizontal="center" vertical="center" wrapText="1"/>
    </xf>
    <xf numFmtId="3" fontId="4" fillId="0" borderId="66" xfId="1" applyNumberFormat="1" applyFont="1" applyBorder="1" applyAlignment="1">
      <alignment horizontal="center" vertical="center" wrapText="1"/>
    </xf>
    <xf numFmtId="167" fontId="7" fillId="3" borderId="66" xfId="1" applyNumberFormat="1" applyFont="1" applyFill="1" applyBorder="1" applyAlignment="1">
      <alignment horizontal="center" vertical="center" wrapText="1"/>
    </xf>
    <xf numFmtId="3" fontId="3" fillId="4" borderId="66" xfId="1" applyNumberFormat="1" applyFont="1" applyFill="1" applyBorder="1" applyAlignment="1">
      <alignment horizontal="center" vertical="center" wrapText="1"/>
    </xf>
    <xf numFmtId="167" fontId="5" fillId="7" borderId="66" xfId="1" applyNumberFormat="1" applyFont="1" applyFill="1" applyBorder="1" applyAlignment="1">
      <alignment horizontal="center" vertical="center" wrapText="1"/>
    </xf>
    <xf numFmtId="0" fontId="4" fillId="0" borderId="67" xfId="1" applyFont="1" applyBorder="1" applyAlignment="1">
      <alignment vertical="center"/>
    </xf>
    <xf numFmtId="0" fontId="4" fillId="0" borderId="68" xfId="1" applyFont="1" applyBorder="1" applyAlignment="1">
      <alignment horizontal="center" vertical="center"/>
    </xf>
    <xf numFmtId="3" fontId="3" fillId="2" borderId="68" xfId="1" applyNumberFormat="1" applyFont="1" applyFill="1" applyBorder="1" applyAlignment="1">
      <alignment horizontal="center" vertical="center" wrapText="1"/>
    </xf>
    <xf numFmtId="3" fontId="3" fillId="17" borderId="68" xfId="1" applyNumberFormat="1" applyFont="1" applyFill="1" applyBorder="1" applyAlignment="1">
      <alignment horizontal="center" vertical="center" wrapText="1"/>
    </xf>
    <xf numFmtId="3" fontId="4" fillId="0" borderId="68" xfId="1" applyNumberFormat="1" applyFont="1" applyBorder="1" applyAlignment="1">
      <alignment horizontal="center" vertical="center" wrapText="1"/>
    </xf>
    <xf numFmtId="167" fontId="7" fillId="3" borderId="68" xfId="1" applyNumberFormat="1" applyFont="1" applyFill="1" applyBorder="1" applyAlignment="1">
      <alignment horizontal="center" vertical="center" wrapText="1"/>
    </xf>
    <xf numFmtId="3" fontId="3" fillId="4" borderId="68" xfId="1" applyNumberFormat="1" applyFont="1" applyFill="1" applyBorder="1" applyAlignment="1">
      <alignment horizontal="center" vertical="center" wrapText="1"/>
    </xf>
    <xf numFmtId="167" fontId="5" fillId="7" borderId="68" xfId="1" applyNumberFormat="1" applyFont="1" applyFill="1" applyBorder="1" applyAlignment="1">
      <alignment horizontal="center" vertical="center" wrapText="1"/>
    </xf>
    <xf numFmtId="167" fontId="5" fillId="7" borderId="49" xfId="1" applyNumberFormat="1" applyFont="1" applyFill="1" applyBorder="1" applyAlignment="1">
      <alignment horizontal="center" vertical="center" wrapText="1"/>
    </xf>
    <xf numFmtId="0" fontId="3" fillId="4" borderId="69" xfId="1" applyFont="1" applyFill="1" applyBorder="1" applyAlignment="1">
      <alignment horizontal="center" vertical="center"/>
    </xf>
    <xf numFmtId="0" fontId="3" fillId="4" borderId="49" xfId="1" applyFont="1" applyFill="1" applyBorder="1" applyAlignment="1">
      <alignment horizontal="center" vertical="center"/>
    </xf>
    <xf numFmtId="0" fontId="4" fillId="0" borderId="71" xfId="1" applyFont="1" applyBorder="1" applyAlignment="1">
      <alignment vertical="center"/>
    </xf>
    <xf numFmtId="0" fontId="4" fillId="0" borderId="72" xfId="1" applyFont="1" applyBorder="1" applyAlignment="1">
      <alignment horizontal="center" vertical="center"/>
    </xf>
    <xf numFmtId="3" fontId="3" fillId="2" borderId="72" xfId="1" applyNumberFormat="1" applyFont="1" applyFill="1" applyBorder="1" applyAlignment="1">
      <alignment horizontal="center" vertical="center" wrapText="1"/>
    </xf>
    <xf numFmtId="3" fontId="3" fillId="17" borderId="72" xfId="1" applyNumberFormat="1" applyFont="1" applyFill="1" applyBorder="1" applyAlignment="1">
      <alignment horizontal="center" vertical="center" wrapText="1"/>
    </xf>
    <xf numFmtId="3" fontId="4" fillId="0" borderId="72" xfId="1" applyNumberFormat="1" applyFont="1" applyBorder="1" applyAlignment="1">
      <alignment horizontal="center" vertical="center" wrapText="1"/>
    </xf>
    <xf numFmtId="167" fontId="7" fillId="3" borderId="72" xfId="1" applyNumberFormat="1" applyFont="1" applyFill="1" applyBorder="1" applyAlignment="1">
      <alignment horizontal="center" vertical="center" wrapText="1"/>
    </xf>
    <xf numFmtId="3" fontId="3" fillId="4" borderId="72" xfId="1" applyNumberFormat="1" applyFont="1" applyFill="1" applyBorder="1" applyAlignment="1">
      <alignment horizontal="center" vertical="center" wrapText="1"/>
    </xf>
    <xf numFmtId="167" fontId="5" fillId="7" borderId="72" xfId="1" applyNumberFormat="1" applyFont="1" applyFill="1" applyBorder="1" applyAlignment="1">
      <alignment horizontal="center" vertical="center" wrapText="1"/>
    </xf>
    <xf numFmtId="0" fontId="4" fillId="0" borderId="73" xfId="1" applyFont="1" applyBorder="1" applyAlignment="1">
      <alignment vertical="center"/>
    </xf>
    <xf numFmtId="0" fontId="4" fillId="0" borderId="74" xfId="1" applyFont="1" applyBorder="1" applyAlignment="1">
      <alignment horizontal="center" vertical="center"/>
    </xf>
    <xf numFmtId="3" fontId="3" fillId="2" borderId="74" xfId="1" applyNumberFormat="1" applyFont="1" applyFill="1" applyBorder="1" applyAlignment="1">
      <alignment horizontal="center" vertical="center" wrapText="1"/>
    </xf>
    <xf numFmtId="3" fontId="3" fillId="17" borderId="74" xfId="1" applyNumberFormat="1" applyFont="1" applyFill="1" applyBorder="1" applyAlignment="1">
      <alignment horizontal="center" vertical="center" wrapText="1"/>
    </xf>
    <xf numFmtId="3" fontId="4" fillId="0" borderId="74" xfId="1" applyNumberFormat="1" applyFont="1" applyBorder="1" applyAlignment="1">
      <alignment horizontal="center" vertical="center" wrapText="1"/>
    </xf>
    <xf numFmtId="167" fontId="7" fillId="3" borderId="74" xfId="1" applyNumberFormat="1" applyFont="1" applyFill="1" applyBorder="1" applyAlignment="1">
      <alignment horizontal="center" vertical="center" wrapText="1"/>
    </xf>
    <xf numFmtId="3" fontId="3" fillId="4" borderId="74" xfId="1" applyNumberFormat="1" applyFont="1" applyFill="1" applyBorder="1" applyAlignment="1">
      <alignment horizontal="center" vertical="center" wrapText="1"/>
    </xf>
    <xf numFmtId="167" fontId="5" fillId="7" borderId="74" xfId="1" applyNumberFormat="1" applyFont="1" applyFill="1" applyBorder="1" applyAlignment="1">
      <alignment horizontal="center" vertical="center" wrapText="1"/>
    </xf>
    <xf numFmtId="0" fontId="4" fillId="0" borderId="75" xfId="1" applyFont="1" applyBorder="1" applyAlignment="1">
      <alignment vertical="center"/>
    </xf>
    <xf numFmtId="0" fontId="4" fillId="0" borderId="76" xfId="1" applyFont="1" applyBorder="1" applyAlignment="1">
      <alignment horizontal="center" vertical="center"/>
    </xf>
    <xf numFmtId="3" fontId="3" fillId="2" borderId="76" xfId="1" applyNumberFormat="1" applyFont="1" applyFill="1" applyBorder="1" applyAlignment="1">
      <alignment horizontal="center" vertical="center" wrapText="1"/>
    </xf>
    <xf numFmtId="3" fontId="3" fillId="17" borderId="76" xfId="1" applyNumberFormat="1" applyFont="1" applyFill="1" applyBorder="1" applyAlignment="1">
      <alignment horizontal="center" vertical="center" wrapText="1"/>
    </xf>
    <xf numFmtId="3" fontId="4" fillId="0" borderId="76" xfId="1" applyNumberFormat="1" applyFont="1" applyBorder="1" applyAlignment="1">
      <alignment horizontal="center" vertical="center" wrapText="1"/>
    </xf>
    <xf numFmtId="167" fontId="7" fillId="3" borderId="76" xfId="1" applyNumberFormat="1" applyFont="1" applyFill="1" applyBorder="1" applyAlignment="1">
      <alignment horizontal="center" vertical="center" wrapText="1"/>
    </xf>
    <xf numFmtId="3" fontId="3" fillId="4" borderId="76" xfId="1" applyNumberFormat="1" applyFont="1" applyFill="1" applyBorder="1" applyAlignment="1">
      <alignment horizontal="center" vertical="center" wrapText="1"/>
    </xf>
    <xf numFmtId="167" fontId="5" fillId="7" borderId="76" xfId="1" applyNumberFormat="1" applyFont="1" applyFill="1" applyBorder="1" applyAlignment="1">
      <alignment horizontal="center" vertical="center" wrapText="1"/>
    </xf>
    <xf numFmtId="166" fontId="0" fillId="0" borderId="0" xfId="0" applyNumberFormat="1"/>
    <xf numFmtId="166" fontId="24" fillId="8" borderId="10" xfId="1" applyNumberFormat="1" applyFont="1" applyFill="1" applyBorder="1" applyAlignment="1">
      <alignment horizontal="center" vertical="center" wrapText="1"/>
    </xf>
    <xf numFmtId="166" fontId="4" fillId="0" borderId="4" xfId="1" applyNumberFormat="1" applyFont="1" applyBorder="1" applyAlignment="1">
      <alignment horizontal="center" vertical="center" wrapText="1"/>
    </xf>
    <xf numFmtId="166" fontId="4" fillId="0" borderId="28" xfId="1" applyNumberFormat="1" applyFont="1" applyBorder="1" applyAlignment="1">
      <alignment horizontal="center" vertical="center" wrapText="1"/>
    </xf>
    <xf numFmtId="166" fontId="3" fillId="0" borderId="9" xfId="1" applyNumberFormat="1" applyFont="1" applyBorder="1" applyAlignment="1">
      <alignment horizontal="center" wrapText="1"/>
    </xf>
    <xf numFmtId="166" fontId="4" fillId="0" borderId="23" xfId="1" applyNumberFormat="1" applyFont="1" applyBorder="1" applyAlignment="1">
      <alignment horizontal="center" vertical="center" wrapText="1"/>
    </xf>
    <xf numFmtId="166" fontId="4" fillId="0" borderId="25" xfId="1" applyNumberFormat="1" applyFont="1" applyBorder="1" applyAlignment="1">
      <alignment horizontal="center" vertical="center" wrapText="1"/>
    </xf>
    <xf numFmtId="166" fontId="3" fillId="0" borderId="50" xfId="1" applyNumberFormat="1" applyFont="1" applyBorder="1" applyAlignment="1">
      <alignment horizontal="center" wrapText="1"/>
    </xf>
    <xf numFmtId="166" fontId="4" fillId="0" borderId="1" xfId="1" applyNumberFormat="1" applyFont="1" applyBorder="1" applyAlignment="1">
      <alignment horizontal="center" vertical="center" wrapText="1"/>
    </xf>
    <xf numFmtId="166" fontId="4" fillId="0" borderId="11" xfId="1" applyNumberFormat="1" applyFont="1" applyBorder="1" applyAlignment="1">
      <alignment horizontal="center" vertical="center" wrapText="1"/>
    </xf>
    <xf numFmtId="166" fontId="3" fillId="0" borderId="51" xfId="1" applyNumberFormat="1" applyFont="1" applyBorder="1" applyAlignment="1">
      <alignment horizontal="center" wrapText="1"/>
    </xf>
    <xf numFmtId="166" fontId="3" fillId="0" borderId="53" xfId="1" applyNumberFormat="1" applyFont="1" applyBorder="1" applyAlignment="1">
      <alignment horizontal="center" wrapText="1"/>
    </xf>
    <xf numFmtId="166" fontId="4" fillId="8" borderId="15" xfId="1" applyNumberFormat="1" applyFont="1" applyFill="1" applyBorder="1" applyAlignment="1">
      <alignment horizontal="center" vertical="center"/>
    </xf>
    <xf numFmtId="166" fontId="4" fillId="8" borderId="29" xfId="1" applyNumberFormat="1" applyFont="1" applyFill="1" applyBorder="1" applyAlignment="1">
      <alignment horizontal="center" vertical="center"/>
    </xf>
    <xf numFmtId="166" fontId="4" fillId="0" borderId="29" xfId="1" applyNumberFormat="1" applyFont="1" applyBorder="1" applyAlignment="1">
      <alignment horizontal="center" vertical="center" wrapText="1"/>
    </xf>
    <xf numFmtId="166" fontId="4" fillId="0" borderId="15" xfId="1" applyNumberFormat="1" applyFont="1" applyBorder="1" applyAlignment="1">
      <alignment horizontal="center" vertical="center" wrapText="1"/>
    </xf>
    <xf numFmtId="166" fontId="4" fillId="0" borderId="30" xfId="1" applyNumberFormat="1" applyFont="1" applyBorder="1" applyAlignment="1">
      <alignment horizontal="center" vertical="center" wrapText="1"/>
    </xf>
    <xf numFmtId="166" fontId="4" fillId="0" borderId="34" xfId="1" applyNumberFormat="1" applyFont="1" applyBorder="1" applyAlignment="1">
      <alignment horizontal="center" vertical="center" wrapText="1"/>
    </xf>
    <xf numFmtId="166" fontId="4" fillId="0" borderId="34" xfId="1" applyNumberFormat="1" applyFont="1" applyBorder="1" applyAlignment="1">
      <alignment horizontal="center" wrapText="1"/>
    </xf>
    <xf numFmtId="166" fontId="4" fillId="0" borderId="30" xfId="1" applyNumberFormat="1" applyFont="1" applyBorder="1" applyAlignment="1">
      <alignment horizontal="center" wrapText="1"/>
    </xf>
    <xf numFmtId="166" fontId="3" fillId="0" borderId="19" xfId="1" applyNumberFormat="1" applyFont="1" applyBorder="1" applyAlignment="1">
      <alignment horizontal="center" wrapText="1"/>
    </xf>
    <xf numFmtId="166" fontId="24" fillId="8" borderId="31" xfId="1" applyNumberFormat="1" applyFont="1" applyFill="1" applyBorder="1" applyAlignment="1">
      <alignment horizontal="center" vertical="center" wrapText="1"/>
    </xf>
    <xf numFmtId="166" fontId="1" fillId="0" borderId="0" xfId="1" applyNumberFormat="1"/>
    <xf numFmtId="0" fontId="11" fillId="0" borderId="88" xfId="4" applyFont="1" applyBorder="1" applyAlignment="1">
      <alignment horizontal="center" vertical="center" wrapText="1"/>
    </xf>
    <xf numFmtId="0" fontId="11" fillId="0" borderId="89" xfId="4" applyFont="1" applyBorder="1" applyAlignment="1">
      <alignment horizontal="center" vertical="center"/>
    </xf>
    <xf numFmtId="0" fontId="9" fillId="0" borderId="90" xfId="4" applyBorder="1" applyAlignment="1">
      <alignment horizontal="left" vertical="center" wrapText="1"/>
    </xf>
    <xf numFmtId="0" fontId="9" fillId="11" borderId="91" xfId="4" applyFill="1" applyBorder="1" applyAlignment="1">
      <alignment horizontal="left" vertical="center"/>
    </xf>
    <xf numFmtId="165" fontId="9" fillId="11" borderId="92" xfId="4" applyNumberFormat="1" applyFill="1" applyBorder="1" applyAlignment="1">
      <alignment horizontal="left" vertical="center"/>
    </xf>
    <xf numFmtId="0" fontId="9" fillId="0" borderId="91" xfId="4" applyBorder="1" applyAlignment="1">
      <alignment horizontal="center" vertical="center"/>
    </xf>
    <xf numFmtId="165" fontId="0" fillId="12" borderId="92" xfId="5" applyNumberFormat="1" applyFont="1" applyFill="1" applyBorder="1" applyAlignment="1">
      <alignment horizontal="left" vertical="center"/>
    </xf>
    <xf numFmtId="165" fontId="9" fillId="12" borderId="92" xfId="4" applyNumberFormat="1" applyFill="1" applyBorder="1" applyAlignment="1">
      <alignment horizontal="left" vertical="center"/>
    </xf>
    <xf numFmtId="0" fontId="9" fillId="0" borderId="91" xfId="4" applyBorder="1" applyAlignment="1">
      <alignment horizontal="left" vertical="center"/>
    </xf>
    <xf numFmtId="165" fontId="0" fillId="12" borderId="93" xfId="5" applyNumberFormat="1" applyFont="1" applyFill="1" applyBorder="1" applyAlignment="1">
      <alignment horizontal="left" vertical="center"/>
    </xf>
    <xf numFmtId="0" fontId="9" fillId="25" borderId="91" xfId="4" applyFill="1" applyBorder="1" applyAlignment="1">
      <alignment horizontal="left" vertical="center"/>
    </xf>
    <xf numFmtId="0" fontId="9" fillId="0" borderId="94" xfId="4" applyBorder="1" applyAlignment="1">
      <alignment horizontal="left" vertical="center" wrapText="1"/>
    </xf>
    <xf numFmtId="0" fontId="9" fillId="11" borderId="95" xfId="4" applyFill="1" applyBorder="1" applyAlignment="1">
      <alignment horizontal="left" vertical="center"/>
    </xf>
    <xf numFmtId="165" fontId="9" fillId="11" borderId="93" xfId="4" applyNumberFormat="1" applyFill="1" applyBorder="1" applyAlignment="1">
      <alignment horizontal="left" vertical="center"/>
    </xf>
    <xf numFmtId="0" fontId="9" fillId="0" borderId="95" xfId="4" applyBorder="1" applyAlignment="1">
      <alignment horizontal="left" vertical="center"/>
    </xf>
    <xf numFmtId="165" fontId="0" fillId="11" borderId="92" xfId="5" applyNumberFormat="1" applyFont="1" applyFill="1" applyBorder="1" applyAlignment="1">
      <alignment horizontal="left" vertical="center"/>
    </xf>
    <xf numFmtId="0" fontId="9" fillId="25" borderId="95" xfId="4" applyFill="1" applyBorder="1" applyAlignment="1">
      <alignment horizontal="left" vertical="center"/>
    </xf>
    <xf numFmtId="165" fontId="0" fillId="11" borderId="93" xfId="5" applyNumberFormat="1" applyFont="1" applyFill="1" applyBorder="1" applyAlignment="1">
      <alignment horizontal="left" vertical="center"/>
    </xf>
    <xf numFmtId="165" fontId="9" fillId="12" borderId="93" xfId="4" applyNumberFormat="1" applyFill="1" applyBorder="1" applyAlignment="1">
      <alignment horizontal="left" vertical="center"/>
    </xf>
    <xf numFmtId="0" fontId="11" fillId="0" borderId="96" xfId="4" applyFont="1" applyBorder="1" applyAlignment="1">
      <alignment horizontal="left" vertical="center" wrapText="1"/>
    </xf>
    <xf numFmtId="0" fontId="11" fillId="11" borderId="97" xfId="4" applyFont="1" applyFill="1" applyBorder="1" applyAlignment="1">
      <alignment horizontal="left" vertical="center"/>
    </xf>
    <xf numFmtId="165" fontId="11" fillId="11" borderId="98" xfId="4" applyNumberFormat="1" applyFont="1" applyFill="1" applyBorder="1" applyAlignment="1">
      <alignment horizontal="left" vertical="center"/>
    </xf>
    <xf numFmtId="165" fontId="11" fillId="12" borderId="98" xfId="5" applyNumberFormat="1" applyFont="1" applyFill="1" applyBorder="1" applyAlignment="1">
      <alignment horizontal="left" vertical="center"/>
    </xf>
    <xf numFmtId="165" fontId="11" fillId="12" borderId="98" xfId="4" applyNumberFormat="1" applyFont="1" applyFill="1" applyBorder="1" applyAlignment="1">
      <alignment horizontal="left" vertical="center"/>
    </xf>
    <xf numFmtId="0" fontId="4" fillId="8" borderId="99" xfId="1" applyFont="1" applyFill="1" applyBorder="1" applyAlignment="1">
      <alignment horizontal="left" vertical="center"/>
    </xf>
    <xf numFmtId="0" fontId="4" fillId="2" borderId="99" xfId="1" applyFont="1" applyFill="1" applyBorder="1" applyAlignment="1">
      <alignment horizontal="center" vertical="center" wrapText="1"/>
    </xf>
    <xf numFmtId="0" fontId="4" fillId="8" borderId="99" xfId="1" applyFont="1" applyFill="1" applyBorder="1" applyAlignment="1">
      <alignment horizontal="center" vertical="center"/>
    </xf>
    <xf numFmtId="164" fontId="4" fillId="3" borderId="12" xfId="1" applyNumberFormat="1" applyFont="1" applyFill="1" applyBorder="1" applyAlignment="1">
      <alignment horizontal="center" vertical="center" wrapText="1"/>
    </xf>
    <xf numFmtId="0" fontId="4" fillId="6" borderId="99" xfId="1" applyFont="1" applyFill="1" applyBorder="1" applyAlignment="1">
      <alignment horizontal="center" vertical="center"/>
    </xf>
    <xf numFmtId="164" fontId="4" fillId="7" borderId="12" xfId="1" applyNumberFormat="1" applyFont="1" applyFill="1" applyBorder="1" applyAlignment="1">
      <alignment horizontal="center" vertical="center" wrapText="1"/>
    </xf>
    <xf numFmtId="166" fontId="4" fillId="0" borderId="100" xfId="1" applyNumberFormat="1" applyFont="1" applyBorder="1" applyAlignment="1">
      <alignment horizontal="center" vertical="center" wrapText="1"/>
    </xf>
    <xf numFmtId="167" fontId="7" fillId="3" borderId="100" xfId="1" applyNumberFormat="1" applyFont="1" applyFill="1" applyBorder="1" applyAlignment="1">
      <alignment horizontal="center" vertical="center" wrapText="1"/>
    </xf>
    <xf numFmtId="3" fontId="3" fillId="4" borderId="100" xfId="1" applyNumberFormat="1" applyFont="1" applyFill="1" applyBorder="1" applyAlignment="1">
      <alignment horizontal="center" vertical="center" wrapText="1"/>
    </xf>
    <xf numFmtId="167" fontId="5" fillId="7" borderId="100" xfId="1" applyNumberFormat="1" applyFont="1" applyFill="1" applyBorder="1" applyAlignment="1">
      <alignment horizontal="center" vertical="center" wrapText="1"/>
    </xf>
    <xf numFmtId="0" fontId="4" fillId="14" borderId="12" xfId="1" applyFont="1" applyFill="1" applyBorder="1" applyAlignment="1">
      <alignment vertical="center"/>
    </xf>
    <xf numFmtId="0" fontId="4" fillId="14" borderId="12" xfId="1" applyFont="1" applyFill="1" applyBorder="1" applyAlignment="1">
      <alignment horizontal="center" vertical="center"/>
    </xf>
    <xf numFmtId="3" fontId="21" fillId="2" borderId="12" xfId="1" applyNumberFormat="1" applyFont="1" applyFill="1" applyBorder="1" applyAlignment="1">
      <alignment horizontal="center" vertical="center" wrapText="1"/>
    </xf>
    <xf numFmtId="3" fontId="21" fillId="17" borderId="12" xfId="1" applyNumberFormat="1" applyFont="1" applyFill="1" applyBorder="1" applyAlignment="1">
      <alignment horizontal="center" vertical="center" wrapText="1"/>
    </xf>
    <xf numFmtId="166" fontId="4" fillId="0" borderId="12" xfId="1" applyNumberFormat="1" applyFont="1" applyBorder="1" applyAlignment="1">
      <alignment horizontal="center" vertical="center" wrapText="1"/>
    </xf>
    <xf numFmtId="167" fontId="7" fillId="3" borderId="12" xfId="1" applyNumberFormat="1" applyFont="1" applyFill="1" applyBorder="1" applyAlignment="1">
      <alignment horizontal="center" vertical="center" wrapText="1"/>
    </xf>
    <xf numFmtId="167" fontId="5" fillId="7" borderId="12" xfId="1" applyNumberFormat="1" applyFont="1" applyFill="1" applyBorder="1" applyAlignment="1">
      <alignment horizontal="center" vertical="center" wrapText="1"/>
    </xf>
    <xf numFmtId="0" fontId="4" fillId="0" borderId="100" xfId="1" applyFont="1" applyBorder="1" applyAlignment="1">
      <alignment vertical="center"/>
    </xf>
    <xf numFmtId="0" fontId="4" fillId="0" borderId="100" xfId="1" applyFont="1" applyBorder="1" applyAlignment="1">
      <alignment horizontal="center" vertical="center"/>
    </xf>
    <xf numFmtId="3" fontId="3" fillId="2" borderId="100" xfId="1" applyNumberFormat="1" applyFont="1" applyFill="1" applyBorder="1" applyAlignment="1">
      <alignment horizontal="center" vertical="center" wrapText="1"/>
    </xf>
    <xf numFmtId="3" fontId="3" fillId="17" borderId="100" xfId="1" applyNumberFormat="1" applyFont="1" applyFill="1" applyBorder="1" applyAlignment="1">
      <alignment horizontal="center" vertical="center" wrapText="1"/>
    </xf>
    <xf numFmtId="166" fontId="3" fillId="0" borderId="51" xfId="1" applyNumberFormat="1" applyFont="1" applyBorder="1" applyAlignment="1">
      <alignment horizontal="center" vertical="center" wrapText="1"/>
    </xf>
    <xf numFmtId="3" fontId="3" fillId="4" borderId="51" xfId="1" applyNumberFormat="1" applyFont="1" applyFill="1" applyBorder="1" applyAlignment="1">
      <alignment horizontal="center" vertical="center" wrapText="1"/>
    </xf>
    <xf numFmtId="3" fontId="4" fillId="4" borderId="9" xfId="1" applyNumberFormat="1" applyFont="1" applyFill="1" applyBorder="1" applyAlignment="1">
      <alignment horizontal="center" vertical="center" wrapText="1"/>
    </xf>
    <xf numFmtId="3" fontId="4" fillId="0" borderId="9" xfId="1" applyNumberFormat="1" applyFont="1" applyBorder="1" applyAlignment="1">
      <alignment horizontal="center" vertical="center" wrapText="1"/>
    </xf>
    <xf numFmtId="0" fontId="3" fillId="8" borderId="101" xfId="1" applyFont="1" applyFill="1" applyBorder="1" applyAlignment="1">
      <alignment horizontal="center" vertical="center"/>
    </xf>
    <xf numFmtId="0" fontId="24" fillId="2" borderId="101" xfId="1" applyFont="1" applyFill="1" applyBorder="1" applyAlignment="1">
      <alignment horizontal="center" vertical="center" wrapText="1"/>
    </xf>
    <xf numFmtId="0" fontId="24" fillId="8" borderId="101" xfId="1" applyFont="1" applyFill="1" applyBorder="1" applyAlignment="1">
      <alignment horizontal="center" vertical="center"/>
    </xf>
    <xf numFmtId="0" fontId="24" fillId="10" borderId="101" xfId="1" applyFont="1" applyFill="1" applyBorder="1" applyAlignment="1">
      <alignment horizontal="center" vertical="center"/>
    </xf>
    <xf numFmtId="0" fontId="22" fillId="6" borderId="101" xfId="1" applyFont="1" applyFill="1" applyBorder="1" applyAlignment="1">
      <alignment horizontal="center" vertical="center" wrapText="1"/>
    </xf>
    <xf numFmtId="164" fontId="19" fillId="0" borderId="0" xfId="24" applyNumberFormat="1" applyFont="1"/>
    <xf numFmtId="0" fontId="22" fillId="27" borderId="101" xfId="1" applyFont="1" applyFill="1" applyBorder="1" applyAlignment="1">
      <alignment horizontal="center" vertical="center" wrapText="1"/>
    </xf>
    <xf numFmtId="3" fontId="3" fillId="28" borderId="4" xfId="1" applyNumberFormat="1" applyFont="1" applyFill="1" applyBorder="1" applyAlignment="1">
      <alignment horizontal="center" vertical="center" wrapText="1"/>
    </xf>
    <xf numFmtId="3" fontId="3" fillId="28" borderId="26" xfId="1" applyNumberFormat="1" applyFont="1" applyFill="1" applyBorder="1" applyAlignment="1">
      <alignment horizontal="center" vertical="center" wrapText="1"/>
    </xf>
    <xf numFmtId="3" fontId="3" fillId="28" borderId="28" xfId="1" applyNumberFormat="1" applyFont="1" applyFill="1" applyBorder="1" applyAlignment="1">
      <alignment horizontal="center" vertical="center" wrapText="1"/>
    </xf>
    <xf numFmtId="3" fontId="3" fillId="28" borderId="25" xfId="1" applyNumberFormat="1" applyFont="1" applyFill="1" applyBorder="1" applyAlignment="1">
      <alignment horizontal="center" vertical="center" wrapText="1"/>
    </xf>
    <xf numFmtId="0" fontId="3" fillId="0" borderId="69" xfId="1" applyFont="1" applyBorder="1"/>
    <xf numFmtId="3" fontId="3" fillId="2" borderId="49" xfId="1" applyNumberFormat="1" applyFont="1" applyFill="1" applyBorder="1" applyAlignment="1">
      <alignment horizontal="center" vertical="center" wrapText="1"/>
    </xf>
    <xf numFmtId="3" fontId="3" fillId="4" borderId="49" xfId="1" applyNumberFormat="1" applyFont="1" applyFill="1" applyBorder="1" applyAlignment="1">
      <alignment horizontal="center" wrapText="1"/>
    </xf>
    <xf numFmtId="0" fontId="2" fillId="0" borderId="0" xfId="1" applyFont="1" applyAlignment="1">
      <alignment horizontal="center" vertical="center"/>
    </xf>
    <xf numFmtId="3" fontId="3" fillId="0" borderId="104" xfId="1" applyNumberFormat="1" applyFont="1" applyBorder="1" applyAlignment="1">
      <alignment horizontal="center" wrapText="1"/>
    </xf>
    <xf numFmtId="164" fontId="5" fillId="3" borderId="104" xfId="1" applyNumberFormat="1" applyFont="1" applyFill="1" applyBorder="1" applyAlignment="1">
      <alignment horizontal="center" vertical="center" wrapText="1"/>
    </xf>
    <xf numFmtId="3" fontId="3" fillId="0" borderId="105" xfId="1" applyNumberFormat="1" applyFont="1" applyBorder="1" applyAlignment="1">
      <alignment horizontal="center" wrapText="1"/>
    </xf>
    <xf numFmtId="164" fontId="5" fillId="3" borderId="105" xfId="1" applyNumberFormat="1" applyFont="1" applyFill="1" applyBorder="1" applyAlignment="1">
      <alignment horizontal="center" vertical="center" wrapText="1"/>
    </xf>
    <xf numFmtId="3" fontId="3" fillId="4" borderId="109" xfId="1" applyNumberFormat="1" applyFont="1" applyFill="1" applyBorder="1" applyAlignment="1">
      <alignment horizontal="center" wrapText="1"/>
    </xf>
    <xf numFmtId="3" fontId="3" fillId="4" borderId="111" xfId="1" applyNumberFormat="1" applyFont="1" applyFill="1" applyBorder="1" applyAlignment="1">
      <alignment horizontal="center" wrapText="1"/>
    </xf>
    <xf numFmtId="3" fontId="3" fillId="4" borderId="113" xfId="1" applyNumberFormat="1" applyFont="1" applyFill="1" applyBorder="1" applyAlignment="1">
      <alignment horizontal="center" wrapText="1"/>
    </xf>
    <xf numFmtId="3" fontId="3" fillId="0" borderId="115" xfId="1" applyNumberFormat="1" applyFont="1" applyBorder="1" applyAlignment="1">
      <alignment horizontal="center" wrapText="1"/>
    </xf>
    <xf numFmtId="3" fontId="3" fillId="0" borderId="116" xfId="1" applyNumberFormat="1" applyFont="1" applyBorder="1" applyAlignment="1">
      <alignment horizontal="center" wrapText="1"/>
    </xf>
    <xf numFmtId="164" fontId="5" fillId="3" borderId="117" xfId="1" applyNumberFormat="1" applyFont="1" applyFill="1" applyBorder="1" applyAlignment="1">
      <alignment horizontal="center" vertical="center" wrapText="1"/>
    </xf>
    <xf numFmtId="3" fontId="3" fillId="0" borderId="117" xfId="1" applyNumberFormat="1" applyFont="1" applyBorder="1" applyAlignment="1">
      <alignment horizontal="center" wrapText="1"/>
    </xf>
    <xf numFmtId="3" fontId="3" fillId="0" borderId="120" xfId="1" applyNumberFormat="1" applyFont="1" applyBorder="1" applyAlignment="1">
      <alignment horizontal="center" wrapText="1"/>
    </xf>
    <xf numFmtId="164" fontId="5" fillId="3" borderId="121" xfId="1" applyNumberFormat="1" applyFont="1" applyFill="1" applyBorder="1" applyAlignment="1">
      <alignment horizontal="center" vertical="center" wrapText="1"/>
    </xf>
    <xf numFmtId="3" fontId="3" fillId="4" borderId="69" xfId="1" applyNumberFormat="1" applyFont="1" applyFill="1" applyBorder="1" applyAlignment="1">
      <alignment horizontal="center" wrapText="1"/>
    </xf>
    <xf numFmtId="3" fontId="3" fillId="4" borderId="69" xfId="1" applyNumberFormat="1" applyFont="1" applyFill="1" applyBorder="1" applyAlignment="1">
      <alignment horizontal="center" vertical="center" wrapText="1"/>
    </xf>
    <xf numFmtId="0" fontId="32" fillId="0" borderId="69" xfId="1" applyFont="1" applyBorder="1"/>
    <xf numFmtId="0" fontId="33" fillId="0" borderId="111" xfId="1" applyFont="1" applyBorder="1"/>
    <xf numFmtId="0" fontId="33" fillId="0" borderId="113" xfId="1" applyFont="1" applyBorder="1"/>
    <xf numFmtId="0" fontId="34" fillId="0" borderId="0" xfId="0" applyFont="1"/>
    <xf numFmtId="0" fontId="35" fillId="0" borderId="0" xfId="1" applyFont="1" applyAlignment="1">
      <alignment horizontal="center"/>
    </xf>
    <xf numFmtId="0" fontId="36" fillId="0" borderId="0" xfId="1" applyFont="1" applyAlignment="1">
      <alignment horizontal="center"/>
    </xf>
    <xf numFmtId="3" fontId="37" fillId="2" borderId="112" xfId="1" applyNumberFormat="1" applyFont="1" applyFill="1" applyBorder="1" applyAlignment="1">
      <alignment horizontal="center" vertical="center" wrapText="1"/>
    </xf>
    <xf numFmtId="3" fontId="37" fillId="2" borderId="114" xfId="1" applyNumberFormat="1" applyFont="1" applyFill="1" applyBorder="1" applyAlignment="1">
      <alignment horizontal="center" vertical="center" wrapText="1"/>
    </xf>
    <xf numFmtId="3" fontId="37" fillId="2" borderId="49" xfId="1" applyNumberFormat="1" applyFont="1" applyFill="1" applyBorder="1" applyAlignment="1">
      <alignment horizontal="center" vertical="center" wrapText="1"/>
    </xf>
    <xf numFmtId="3" fontId="37" fillId="2" borderId="24" xfId="1" applyNumberFormat="1" applyFont="1" applyFill="1" applyBorder="1" applyAlignment="1">
      <alignment horizontal="center" vertical="center" wrapText="1"/>
    </xf>
    <xf numFmtId="3" fontId="31" fillId="2" borderId="120" xfId="1" applyNumberFormat="1" applyFont="1" applyFill="1" applyBorder="1" applyAlignment="1">
      <alignment horizontal="center" vertical="center" wrapText="1"/>
    </xf>
    <xf numFmtId="0" fontId="31" fillId="0" borderId="0" xfId="1" applyFont="1" applyAlignment="1">
      <alignment horizontal="center" vertical="center"/>
    </xf>
    <xf numFmtId="3" fontId="37" fillId="2" borderId="4" xfId="1" applyNumberFormat="1" applyFont="1" applyFill="1" applyBorder="1" applyAlignment="1">
      <alignment horizontal="center" vertical="center" wrapText="1"/>
    </xf>
    <xf numFmtId="3" fontId="37" fillId="2" borderId="26" xfId="1" applyNumberFormat="1" applyFont="1" applyFill="1" applyBorder="1" applyAlignment="1">
      <alignment horizontal="center" vertical="center" wrapText="1"/>
    </xf>
    <xf numFmtId="3" fontId="37" fillId="2" borderId="28" xfId="1" applyNumberFormat="1" applyFont="1" applyFill="1" applyBorder="1" applyAlignment="1">
      <alignment horizontal="center" vertical="center" wrapText="1"/>
    </xf>
    <xf numFmtId="0" fontId="38" fillId="0" borderId="0" xfId="0" applyFont="1"/>
    <xf numFmtId="3" fontId="37" fillId="2" borderId="25" xfId="1" applyNumberFormat="1" applyFont="1" applyFill="1" applyBorder="1" applyAlignment="1">
      <alignment horizontal="center" vertical="center" wrapText="1"/>
    </xf>
    <xf numFmtId="3" fontId="37" fillId="2" borderId="39" xfId="1" applyNumberFormat="1" applyFont="1" applyFill="1" applyBorder="1" applyAlignment="1">
      <alignment horizontal="center" vertical="center" wrapText="1"/>
    </xf>
    <xf numFmtId="0" fontId="37" fillId="2" borderId="15" xfId="1" applyFont="1" applyFill="1" applyBorder="1" applyAlignment="1">
      <alignment horizontal="center" vertical="center" wrapText="1"/>
    </xf>
    <xf numFmtId="0" fontId="37" fillId="2" borderId="21" xfId="1" applyFont="1" applyFill="1" applyBorder="1" applyAlignment="1">
      <alignment horizontal="center" vertical="center" wrapText="1"/>
    </xf>
    <xf numFmtId="3" fontId="37" fillId="2" borderId="17" xfId="1" applyNumberFormat="1" applyFont="1" applyFill="1" applyBorder="1" applyAlignment="1">
      <alignment horizontal="center" vertical="center" wrapText="1"/>
    </xf>
    <xf numFmtId="0" fontId="39" fillId="0" borderId="0" xfId="1" applyFont="1" applyAlignment="1">
      <alignment horizontal="center"/>
    </xf>
    <xf numFmtId="0" fontId="40" fillId="0" borderId="0" xfId="1" applyFont="1" applyAlignment="1">
      <alignment horizontal="center"/>
    </xf>
    <xf numFmtId="164" fontId="41" fillId="3" borderId="105" xfId="1" applyNumberFormat="1" applyFont="1" applyFill="1" applyBorder="1" applyAlignment="1">
      <alignment horizontal="center" vertical="center" wrapText="1"/>
    </xf>
    <xf numFmtId="164" fontId="41" fillId="3" borderId="104" xfId="1" applyNumberFormat="1" applyFont="1" applyFill="1" applyBorder="1" applyAlignment="1">
      <alignment horizontal="center" vertical="center" wrapText="1"/>
    </xf>
    <xf numFmtId="164" fontId="41" fillId="3" borderId="117" xfId="1" applyNumberFormat="1" applyFont="1" applyFill="1" applyBorder="1" applyAlignment="1">
      <alignment horizontal="center" vertical="center" wrapText="1"/>
    </xf>
    <xf numFmtId="164" fontId="41" fillId="3" borderId="49" xfId="1" applyNumberFormat="1" applyFont="1" applyFill="1" applyBorder="1" applyAlignment="1">
      <alignment horizontal="center" vertical="center" wrapText="1"/>
    </xf>
    <xf numFmtId="164" fontId="42" fillId="3" borderId="9" xfId="1" applyNumberFormat="1" applyFont="1" applyFill="1" applyBorder="1" applyAlignment="1">
      <alignment horizontal="center" vertical="center" wrapText="1"/>
    </xf>
    <xf numFmtId="164" fontId="41" fillId="3" borderId="24" xfId="1" applyNumberFormat="1" applyFont="1" applyFill="1" applyBorder="1" applyAlignment="1">
      <alignment horizontal="center" vertical="center" wrapText="1"/>
    </xf>
    <xf numFmtId="0" fontId="42" fillId="0" borderId="0" xfId="1" applyFont="1" applyAlignment="1">
      <alignment horizontal="center" vertical="center"/>
    </xf>
    <xf numFmtId="164" fontId="41" fillId="9" borderId="4" xfId="1" applyNumberFormat="1" applyFont="1" applyFill="1" applyBorder="1" applyAlignment="1">
      <alignment horizontal="center" vertical="center" wrapText="1"/>
    </xf>
    <xf numFmtId="164" fontId="41" fillId="3" borderId="26" xfId="1" applyNumberFormat="1" applyFont="1" applyFill="1" applyBorder="1" applyAlignment="1">
      <alignment horizontal="center" vertical="center" wrapText="1"/>
    </xf>
    <xf numFmtId="164" fontId="41" fillId="3" borderId="28" xfId="1" applyNumberFormat="1" applyFont="1" applyFill="1" applyBorder="1" applyAlignment="1">
      <alignment horizontal="center" vertical="center" wrapText="1"/>
    </xf>
    <xf numFmtId="164" fontId="41" fillId="3" borderId="4" xfId="1" applyNumberFormat="1" applyFont="1" applyFill="1" applyBorder="1" applyAlignment="1">
      <alignment horizontal="center" vertical="center" wrapText="1"/>
    </xf>
    <xf numFmtId="164" fontId="41" fillId="3" borderId="25" xfId="1" applyNumberFormat="1" applyFont="1" applyFill="1" applyBorder="1" applyAlignment="1">
      <alignment horizontal="center" vertical="center" wrapText="1"/>
    </xf>
    <xf numFmtId="164" fontId="41" fillId="3" borderId="39" xfId="1" applyNumberFormat="1" applyFont="1" applyFill="1" applyBorder="1" applyAlignment="1">
      <alignment horizontal="center" vertical="center" wrapText="1"/>
    </xf>
    <xf numFmtId="164" fontId="42" fillId="3" borderId="22" xfId="1" applyNumberFormat="1" applyFont="1" applyFill="1" applyBorder="1" applyAlignment="1">
      <alignment horizontal="center" vertical="center" wrapText="1"/>
    </xf>
    <xf numFmtId="164" fontId="41" fillId="3" borderId="17" xfId="1" applyNumberFormat="1" applyFont="1" applyFill="1" applyBorder="1" applyAlignment="1">
      <alignment horizontal="center" vertical="center" wrapText="1"/>
    </xf>
    <xf numFmtId="164" fontId="41" fillId="3" borderId="107" xfId="1" applyNumberFormat="1" applyFont="1" applyFill="1" applyBorder="1" applyAlignment="1">
      <alignment horizontal="center" vertical="center" wrapText="1"/>
    </xf>
    <xf numFmtId="164" fontId="41" fillId="3" borderId="108" xfId="1" applyNumberFormat="1" applyFont="1" applyFill="1" applyBorder="1" applyAlignment="1">
      <alignment horizontal="center" vertical="center" wrapText="1"/>
    </xf>
    <xf numFmtId="164" fontId="41" fillId="3" borderId="118" xfId="1" applyNumberFormat="1" applyFont="1" applyFill="1" applyBorder="1" applyAlignment="1">
      <alignment horizontal="center" vertical="center" wrapText="1"/>
    </xf>
    <xf numFmtId="164" fontId="41" fillId="3" borderId="106" xfId="1" applyNumberFormat="1" applyFont="1" applyFill="1" applyBorder="1" applyAlignment="1">
      <alignment horizontal="center" vertical="center" wrapText="1"/>
    </xf>
    <xf numFmtId="164" fontId="41" fillId="7" borderId="110" xfId="1" applyNumberFormat="1" applyFont="1" applyFill="1" applyBorder="1" applyAlignment="1">
      <alignment horizontal="center" vertical="center" wrapText="1"/>
    </xf>
    <xf numFmtId="164" fontId="41" fillId="7" borderId="112" xfId="1" applyNumberFormat="1" applyFont="1" applyFill="1" applyBorder="1" applyAlignment="1">
      <alignment horizontal="center" vertical="center" wrapText="1"/>
    </xf>
    <xf numFmtId="164" fontId="41" fillId="7" borderId="114" xfId="1" applyNumberFormat="1" applyFont="1" applyFill="1" applyBorder="1" applyAlignment="1">
      <alignment horizontal="center" vertical="center" wrapText="1"/>
    </xf>
    <xf numFmtId="164" fontId="41" fillId="7" borderId="70" xfId="1" applyNumberFormat="1" applyFont="1" applyFill="1" applyBorder="1" applyAlignment="1">
      <alignment horizontal="center" vertical="center" wrapText="1"/>
    </xf>
    <xf numFmtId="164" fontId="42" fillId="7" borderId="70" xfId="1" applyNumberFormat="1" applyFont="1" applyFill="1" applyBorder="1" applyAlignment="1">
      <alignment horizontal="center" vertical="center" wrapText="1"/>
    </xf>
    <xf numFmtId="164" fontId="41" fillId="7" borderId="123" xfId="1" applyNumberFormat="1" applyFont="1" applyFill="1" applyBorder="1" applyAlignment="1">
      <alignment horizontal="center" vertical="center" wrapText="1"/>
    </xf>
    <xf numFmtId="164" fontId="41" fillId="4" borderId="4" xfId="1" applyNumberFormat="1" applyFont="1" applyFill="1" applyBorder="1" applyAlignment="1">
      <alignment horizontal="center" vertical="center" wrapText="1"/>
    </xf>
    <xf numFmtId="164" fontId="41" fillId="7" borderId="26" xfId="1" applyNumberFormat="1" applyFont="1" applyFill="1" applyBorder="1" applyAlignment="1">
      <alignment horizontal="center" vertical="center" wrapText="1"/>
    </xf>
    <xf numFmtId="164" fontId="41" fillId="7" borderId="28" xfId="1" applyNumberFormat="1" applyFont="1" applyFill="1" applyBorder="1" applyAlignment="1">
      <alignment horizontal="center" vertical="center" wrapText="1"/>
    </xf>
    <xf numFmtId="164" fontId="41" fillId="7" borderId="4" xfId="1" applyNumberFormat="1" applyFont="1" applyFill="1" applyBorder="1" applyAlignment="1">
      <alignment horizontal="center" vertical="center" wrapText="1"/>
    </xf>
    <xf numFmtId="164" fontId="41" fillId="7" borderId="25" xfId="1" applyNumberFormat="1" applyFont="1" applyFill="1" applyBorder="1" applyAlignment="1">
      <alignment horizontal="center" vertical="center" wrapText="1"/>
    </xf>
    <xf numFmtId="164" fontId="41" fillId="7" borderId="39" xfId="1" applyNumberFormat="1" applyFont="1" applyFill="1" applyBorder="1" applyAlignment="1">
      <alignment horizontal="center" vertical="center" wrapText="1"/>
    </xf>
    <xf numFmtId="164" fontId="42" fillId="7" borderId="22" xfId="1" applyNumberFormat="1" applyFont="1" applyFill="1" applyBorder="1" applyAlignment="1">
      <alignment horizontal="center" vertical="center" wrapText="1"/>
    </xf>
    <xf numFmtId="164" fontId="42" fillId="7" borderId="9" xfId="1" applyNumberFormat="1" applyFont="1" applyFill="1" applyBorder="1" applyAlignment="1">
      <alignment horizontal="center" vertical="center" wrapText="1"/>
    </xf>
    <xf numFmtId="164" fontId="41" fillId="7" borderId="17" xfId="1" applyNumberFormat="1" applyFont="1" applyFill="1" applyBorder="1" applyAlignment="1">
      <alignment horizontal="center" vertical="center" wrapText="1"/>
    </xf>
    <xf numFmtId="164" fontId="41" fillId="7" borderId="24" xfId="1" applyNumberFormat="1" applyFont="1" applyFill="1" applyBorder="1" applyAlignment="1">
      <alignment horizontal="center" vertical="center" wrapText="1"/>
    </xf>
    <xf numFmtId="3" fontId="31" fillId="0" borderId="105" xfId="1" applyNumberFormat="1" applyFont="1" applyBorder="1" applyAlignment="1">
      <alignment horizontal="center" wrapText="1"/>
    </xf>
    <xf numFmtId="3" fontId="31" fillId="0" borderId="104" xfId="1" applyNumberFormat="1" applyFont="1" applyBorder="1" applyAlignment="1">
      <alignment horizontal="center" wrapText="1"/>
    </xf>
    <xf numFmtId="3" fontId="31" fillId="0" borderId="117" xfId="1" applyNumberFormat="1" applyFont="1" applyBorder="1" applyAlignment="1">
      <alignment horizontal="center" wrapText="1"/>
    </xf>
    <xf numFmtId="3" fontId="31" fillId="0" borderId="49" xfId="1" applyNumberFormat="1" applyFont="1" applyBorder="1" applyAlignment="1">
      <alignment horizontal="center" wrapText="1"/>
    </xf>
    <xf numFmtId="3" fontId="31" fillId="0" borderId="9" xfId="1" applyNumberFormat="1" applyFont="1" applyBorder="1" applyAlignment="1">
      <alignment horizontal="center" wrapText="1"/>
    </xf>
    <xf numFmtId="3" fontId="31" fillId="0" borderId="9" xfId="1" applyNumberFormat="1" applyFont="1" applyBorder="1" applyAlignment="1">
      <alignment horizontal="center" vertical="center" wrapText="1"/>
    </xf>
    <xf numFmtId="3" fontId="31" fillId="0" borderId="24" xfId="1" applyNumberFormat="1" applyFont="1" applyBorder="1" applyAlignment="1">
      <alignment horizontal="center" wrapText="1"/>
    </xf>
    <xf numFmtId="3" fontId="31" fillId="0" borderId="120" xfId="1" applyNumberFormat="1" applyFont="1" applyBorder="1" applyAlignment="1">
      <alignment horizontal="center" wrapText="1"/>
    </xf>
    <xf numFmtId="3" fontId="1" fillId="0" borderId="4" xfId="1" applyNumberFormat="1" applyBorder="1" applyAlignment="1">
      <alignment horizontal="center" vertical="center" wrapText="1"/>
    </xf>
    <xf numFmtId="3" fontId="1" fillId="0" borderId="26" xfId="1" applyNumberFormat="1" applyBorder="1" applyAlignment="1">
      <alignment horizontal="center" vertical="center" wrapText="1"/>
    </xf>
    <xf numFmtId="3" fontId="1" fillId="0" borderId="28" xfId="1" applyNumberFormat="1" applyBorder="1" applyAlignment="1">
      <alignment horizontal="center" vertical="center" wrapText="1"/>
    </xf>
    <xf numFmtId="0" fontId="43" fillId="0" borderId="0" xfId="0" applyFont="1"/>
    <xf numFmtId="3" fontId="1" fillId="0" borderId="25" xfId="1" applyNumberFormat="1" applyBorder="1" applyAlignment="1">
      <alignment horizontal="center" vertical="center" wrapText="1"/>
    </xf>
    <xf numFmtId="3" fontId="1" fillId="0" borderId="39" xfId="1" applyNumberFormat="1" applyBorder="1" applyAlignment="1">
      <alignment horizontal="center" vertical="center" wrapText="1"/>
    </xf>
    <xf numFmtId="0" fontId="1" fillId="8" borderId="15" xfId="1" applyFill="1" applyBorder="1" applyAlignment="1">
      <alignment horizontal="center" vertical="center"/>
    </xf>
    <xf numFmtId="0" fontId="1" fillId="8" borderId="21" xfId="1" applyFill="1" applyBorder="1" applyAlignment="1">
      <alignment horizontal="center" vertical="center"/>
    </xf>
    <xf numFmtId="0" fontId="1" fillId="0" borderId="16" xfId="1" applyBorder="1" applyAlignment="1">
      <alignment horizontal="center" vertical="center"/>
    </xf>
    <xf numFmtId="3" fontId="1" fillId="0" borderId="17" xfId="1" applyNumberFormat="1" applyBorder="1" applyAlignment="1">
      <alignment horizontal="center" vertical="center" wrapText="1"/>
    </xf>
    <xf numFmtId="3" fontId="4" fillId="0" borderId="0" xfId="1" applyNumberFormat="1" applyFont="1" applyAlignment="1" applyProtection="1">
      <alignment horizontal="center" vertical="center" wrapText="1"/>
      <protection locked="0"/>
    </xf>
    <xf numFmtId="0" fontId="6" fillId="0" borderId="0" xfId="1" applyFont="1" applyAlignment="1">
      <alignment horizontal="center"/>
    </xf>
    <xf numFmtId="164" fontId="41" fillId="3" borderId="9" xfId="1" applyNumberFormat="1" applyFont="1" applyFill="1" applyBorder="1" applyAlignment="1">
      <alignment horizontal="center" vertical="center" wrapText="1"/>
    </xf>
    <xf numFmtId="164" fontId="41" fillId="7" borderId="9" xfId="1" applyNumberFormat="1" applyFont="1" applyFill="1" applyBorder="1" applyAlignment="1">
      <alignment horizontal="center" vertical="center" wrapText="1"/>
    </xf>
    <xf numFmtId="3" fontId="37" fillId="2" borderId="9" xfId="1" applyNumberFormat="1" applyFont="1" applyFill="1" applyBorder="1" applyAlignment="1">
      <alignment horizontal="center" vertical="center" wrapText="1"/>
    </xf>
    <xf numFmtId="0" fontId="30" fillId="0" borderId="0" xfId="1" applyFont="1" applyAlignment="1">
      <alignment horizontal="center"/>
    </xf>
    <xf numFmtId="164" fontId="41" fillId="7" borderId="102" xfId="1" applyNumberFormat="1" applyFont="1" applyFill="1" applyBorder="1" applyAlignment="1">
      <alignment horizontal="center" vertical="center" wrapText="1"/>
    </xf>
    <xf numFmtId="3" fontId="3" fillId="4" borderId="126" xfId="1" applyNumberFormat="1" applyFont="1" applyFill="1" applyBorder="1" applyAlignment="1">
      <alignment horizontal="center" wrapText="1"/>
    </xf>
    <xf numFmtId="164" fontId="42" fillId="7" borderId="102" xfId="1" applyNumberFormat="1" applyFont="1" applyFill="1" applyBorder="1" applyAlignment="1">
      <alignment horizontal="center" vertical="center" wrapText="1"/>
    </xf>
    <xf numFmtId="164" fontId="3" fillId="3" borderId="49" xfId="1" applyNumberFormat="1" applyFont="1" applyFill="1" applyBorder="1" applyAlignment="1">
      <alignment horizontal="center" vertical="center" wrapText="1"/>
    </xf>
    <xf numFmtId="3" fontId="31" fillId="0" borderId="49" xfId="1" applyNumberFormat="1" applyFont="1" applyBorder="1" applyAlignment="1">
      <alignment horizontal="center" vertical="center" wrapText="1"/>
    </xf>
    <xf numFmtId="164" fontId="42" fillId="3" borderId="49" xfId="1" applyNumberFormat="1" applyFont="1" applyFill="1" applyBorder="1" applyAlignment="1">
      <alignment horizontal="center" vertical="center" wrapText="1"/>
    </xf>
    <xf numFmtId="164" fontId="42" fillId="3" borderId="106" xfId="1" applyNumberFormat="1" applyFont="1" applyFill="1" applyBorder="1" applyAlignment="1">
      <alignment horizontal="center" vertical="center" wrapText="1"/>
    </xf>
    <xf numFmtId="3" fontId="3" fillId="4" borderId="126" xfId="1" applyNumberFormat="1" applyFont="1" applyFill="1" applyBorder="1" applyAlignment="1">
      <alignment horizontal="center" vertical="center" wrapText="1"/>
    </xf>
    <xf numFmtId="3" fontId="27" fillId="4" borderId="4" xfId="1" applyNumberFormat="1" applyFont="1" applyFill="1" applyBorder="1" applyAlignment="1">
      <alignment horizontal="center" vertical="center" wrapText="1"/>
    </xf>
    <xf numFmtId="3" fontId="27" fillId="4" borderId="26" xfId="1" applyNumberFormat="1" applyFont="1" applyFill="1" applyBorder="1" applyAlignment="1">
      <alignment horizontal="center" vertical="center" wrapText="1"/>
    </xf>
    <xf numFmtId="3" fontId="27" fillId="4" borderId="28" xfId="1" applyNumberFormat="1" applyFont="1" applyFill="1" applyBorder="1" applyAlignment="1">
      <alignment horizontal="center" vertical="center" wrapText="1"/>
    </xf>
    <xf numFmtId="3" fontId="27" fillId="4" borderId="25" xfId="1" applyNumberFormat="1" applyFont="1" applyFill="1" applyBorder="1" applyAlignment="1">
      <alignment horizontal="center" vertical="center" wrapText="1"/>
    </xf>
    <xf numFmtId="3" fontId="4" fillId="13" borderId="4" xfId="1" applyNumberFormat="1" applyFont="1" applyFill="1" applyBorder="1" applyAlignment="1">
      <alignment horizontal="center" vertical="center" wrapText="1"/>
    </xf>
    <xf numFmtId="3" fontId="4" fillId="13" borderId="26" xfId="1" applyNumberFormat="1" applyFont="1" applyFill="1" applyBorder="1" applyAlignment="1">
      <alignment horizontal="center" vertical="center" wrapText="1"/>
    </xf>
    <xf numFmtId="3" fontId="4" fillId="13" borderId="28" xfId="1" applyNumberFormat="1" applyFont="1" applyFill="1" applyBorder="1" applyAlignment="1">
      <alignment horizontal="center" vertical="center" wrapText="1"/>
    </xf>
    <xf numFmtId="3" fontId="3" fillId="13" borderId="9" xfId="1" applyNumberFormat="1" applyFont="1" applyFill="1" applyBorder="1" applyAlignment="1">
      <alignment horizontal="center" wrapText="1"/>
    </xf>
    <xf numFmtId="3" fontId="4" fillId="13" borderId="25" xfId="1" applyNumberFormat="1" applyFont="1" applyFill="1" applyBorder="1" applyAlignment="1">
      <alignment horizontal="center" vertical="center" wrapText="1"/>
    </xf>
    <xf numFmtId="3" fontId="4" fillId="13" borderId="39" xfId="1" applyNumberFormat="1" applyFont="1" applyFill="1" applyBorder="1" applyAlignment="1">
      <alignment horizontal="center" vertical="center" wrapText="1"/>
    </xf>
    <xf numFmtId="3" fontId="4" fillId="13" borderId="9" xfId="1" applyNumberFormat="1" applyFont="1" applyFill="1" applyBorder="1" applyAlignment="1">
      <alignment horizontal="center" vertical="center" wrapText="1"/>
    </xf>
    <xf numFmtId="0" fontId="4" fillId="30" borderId="15" xfId="1" applyFont="1" applyFill="1" applyBorder="1" applyAlignment="1">
      <alignment horizontal="center" vertical="center"/>
    </xf>
    <xf numFmtId="0" fontId="4" fillId="30" borderId="21" xfId="1" applyFont="1" applyFill="1" applyBorder="1" applyAlignment="1">
      <alignment horizontal="center" vertical="center"/>
    </xf>
    <xf numFmtId="3" fontId="3" fillId="13" borderId="9" xfId="1" applyNumberFormat="1" applyFont="1" applyFill="1" applyBorder="1" applyAlignment="1">
      <alignment horizontal="center" vertical="center" wrapText="1"/>
    </xf>
    <xf numFmtId="0" fontId="13" fillId="13" borderId="16" xfId="1" applyFont="1" applyFill="1" applyBorder="1" applyAlignment="1">
      <alignment horizontal="center" vertical="center"/>
    </xf>
    <xf numFmtId="3" fontId="3" fillId="13" borderId="24" xfId="1" applyNumberFormat="1" applyFont="1" applyFill="1" applyBorder="1" applyAlignment="1">
      <alignment horizontal="center" wrapText="1"/>
    </xf>
    <xf numFmtId="3" fontId="4" fillId="13" borderId="17" xfId="1" applyNumberFormat="1" applyFont="1" applyFill="1" applyBorder="1" applyAlignment="1">
      <alignment horizontal="center" vertical="center" wrapText="1"/>
    </xf>
    <xf numFmtId="3" fontId="4" fillId="13" borderId="15" xfId="1" applyNumberFormat="1" applyFont="1" applyFill="1" applyBorder="1" applyAlignment="1">
      <alignment horizontal="center" vertical="center" wrapText="1"/>
    </xf>
    <xf numFmtId="3" fontId="4" fillId="13" borderId="2" xfId="1" applyNumberFormat="1" applyFont="1" applyFill="1" applyBorder="1" applyAlignment="1">
      <alignment horizontal="center" vertical="center" wrapText="1"/>
    </xf>
    <xf numFmtId="3" fontId="3" fillId="13" borderId="19" xfId="1" applyNumberFormat="1" applyFont="1" applyFill="1" applyBorder="1" applyAlignment="1">
      <alignment horizontal="center" wrapText="1"/>
    </xf>
    <xf numFmtId="3" fontId="4" fillId="0" borderId="100" xfId="1" applyNumberFormat="1" applyFont="1" applyBorder="1" applyAlignment="1" applyProtection="1">
      <alignment horizontal="center" vertical="center" wrapText="1"/>
      <protection locked="0"/>
    </xf>
    <xf numFmtId="3" fontId="4" fillId="0" borderId="129" xfId="1" applyNumberFormat="1" applyFont="1" applyBorder="1" applyAlignment="1" applyProtection="1">
      <alignment horizontal="center" vertical="center" wrapText="1"/>
      <protection locked="0"/>
    </xf>
    <xf numFmtId="3" fontId="4" fillId="0" borderId="130" xfId="1" applyNumberFormat="1" applyFont="1" applyBorder="1" applyAlignment="1" applyProtection="1">
      <alignment horizontal="center" vertical="center" wrapText="1"/>
      <protection locked="0"/>
    </xf>
    <xf numFmtId="3" fontId="4" fillId="0" borderId="131" xfId="1" applyNumberFormat="1" applyFont="1" applyBorder="1" applyAlignment="1" applyProtection="1">
      <alignment horizontal="center" vertical="center" wrapText="1"/>
      <protection locked="0"/>
    </xf>
    <xf numFmtId="3" fontId="4" fillId="0" borderId="132" xfId="1" applyNumberFormat="1" applyFont="1" applyBorder="1" applyAlignment="1" applyProtection="1">
      <alignment horizontal="center" vertical="center" wrapText="1"/>
      <protection locked="0"/>
    </xf>
    <xf numFmtId="166" fontId="4" fillId="0" borderId="100" xfId="1" applyNumberFormat="1" applyFont="1" applyBorder="1" applyAlignment="1" applyProtection="1">
      <alignment horizontal="center" vertical="center" wrapText="1"/>
      <protection locked="0"/>
    </xf>
    <xf numFmtId="166" fontId="4" fillId="0" borderId="129" xfId="1" applyNumberFormat="1" applyFont="1" applyBorder="1" applyAlignment="1" applyProtection="1">
      <alignment horizontal="center" vertical="center" wrapText="1"/>
      <protection locked="0"/>
    </xf>
    <xf numFmtId="3" fontId="4" fillId="0" borderId="133" xfId="1" applyNumberFormat="1" applyFont="1" applyBorder="1" applyAlignment="1" applyProtection="1">
      <alignment horizontal="center" vertical="center" wrapText="1"/>
      <protection locked="0"/>
    </xf>
    <xf numFmtId="3" fontId="4" fillId="25" borderId="129" xfId="1" applyNumberFormat="1" applyFont="1" applyFill="1" applyBorder="1" applyAlignment="1" applyProtection="1">
      <alignment horizontal="center" vertical="center" wrapText="1"/>
      <protection locked="0"/>
    </xf>
    <xf numFmtId="168" fontId="4" fillId="0" borderId="129" xfId="25" applyNumberFormat="1" applyFont="1" applyBorder="1" applyAlignment="1" applyProtection="1">
      <alignment horizontal="center" vertical="center" wrapText="1"/>
      <protection locked="0"/>
    </xf>
    <xf numFmtId="4" fontId="4" fillId="0" borderId="129" xfId="1" applyNumberFormat="1" applyFont="1" applyBorder="1" applyAlignment="1" applyProtection="1">
      <alignment horizontal="center" vertical="center" wrapText="1"/>
      <protection locked="0"/>
    </xf>
    <xf numFmtId="3" fontId="4" fillId="0" borderId="29" xfId="1" applyNumberFormat="1" applyFont="1" applyBorder="1" applyAlignment="1" applyProtection="1">
      <alignment horizontal="center" vertical="center" wrapText="1"/>
      <protection locked="0"/>
    </xf>
    <xf numFmtId="4" fontId="4" fillId="0" borderId="29" xfId="1" applyNumberFormat="1" applyFont="1" applyBorder="1" applyAlignment="1" applyProtection="1">
      <alignment horizontal="center" vertical="center" wrapText="1"/>
      <protection locked="0"/>
    </xf>
    <xf numFmtId="166" fontId="4" fillId="0" borderId="15" xfId="1" applyNumberFormat="1" applyFont="1" applyBorder="1" applyAlignment="1" applyProtection="1">
      <alignment horizontal="center" vertical="center" wrapText="1"/>
      <protection locked="0"/>
    </xf>
    <xf numFmtId="3" fontId="4" fillId="0" borderId="30" xfId="1" applyNumberFormat="1" applyFont="1" applyBorder="1" applyAlignment="1" applyProtection="1">
      <alignment horizontal="center" vertical="center" wrapText="1"/>
      <protection locked="0"/>
    </xf>
    <xf numFmtId="3" fontId="3" fillId="0" borderId="29" xfId="1" applyNumberFormat="1" applyFont="1" applyBorder="1" applyAlignment="1">
      <alignment horizontal="center" wrapText="1"/>
    </xf>
    <xf numFmtId="3" fontId="4" fillId="0" borderId="14" xfId="1" applyNumberFormat="1" applyFont="1" applyBorder="1" applyAlignment="1" applyProtection="1">
      <alignment horizontal="center" vertical="center" wrapText="1"/>
      <protection locked="0"/>
    </xf>
    <xf numFmtId="0" fontId="0" fillId="0" borderId="146" xfId="0" applyBorder="1" applyAlignment="1">
      <alignment horizontal="center" vertical="center"/>
    </xf>
    <xf numFmtId="0" fontId="0" fillId="0" borderId="147" xfId="0" applyBorder="1" applyAlignment="1">
      <alignment horizontal="center" vertical="center"/>
    </xf>
    <xf numFmtId="3" fontId="19" fillId="15" borderId="148" xfId="0" applyNumberFormat="1" applyFont="1" applyFill="1" applyBorder="1" applyAlignment="1">
      <alignment horizontal="center" vertical="center"/>
    </xf>
    <xf numFmtId="0" fontId="0" fillId="0" borderId="149" xfId="0" applyBorder="1" applyAlignment="1">
      <alignment horizontal="center" vertical="center"/>
    </xf>
    <xf numFmtId="3" fontId="19" fillId="28" borderId="150" xfId="0" applyNumberFormat="1" applyFont="1" applyFill="1" applyBorder="1" applyAlignment="1">
      <alignment horizontal="center" vertical="center"/>
    </xf>
    <xf numFmtId="3" fontId="19" fillId="28" borderId="151" xfId="0" applyNumberFormat="1" applyFont="1" applyFill="1" applyBorder="1" applyAlignment="1">
      <alignment horizontal="center" vertical="center"/>
    </xf>
    <xf numFmtId="3" fontId="19" fillId="15" borderId="126" xfId="0" applyNumberFormat="1" applyFont="1" applyFill="1" applyBorder="1" applyAlignment="1">
      <alignment horizontal="center" vertical="center"/>
    </xf>
    <xf numFmtId="3" fontId="19" fillId="28" borderId="152" xfId="0" applyNumberFormat="1" applyFont="1" applyFill="1" applyBorder="1" applyAlignment="1">
      <alignment horizontal="center" vertical="center"/>
    </xf>
    <xf numFmtId="0" fontId="0" fillId="0" borderId="135" xfId="0" applyBorder="1" applyAlignment="1">
      <alignment horizontal="center" vertical="center"/>
    </xf>
    <xf numFmtId="0" fontId="0" fillId="0" borderId="139" xfId="0" applyBorder="1" applyAlignment="1">
      <alignment horizontal="center" vertical="center"/>
    </xf>
    <xf numFmtId="3" fontId="19" fillId="15" borderId="127" xfId="0" applyNumberFormat="1" applyFont="1" applyFill="1" applyBorder="1" applyAlignment="1">
      <alignment horizontal="center" vertical="center"/>
    </xf>
    <xf numFmtId="0" fontId="0" fillId="0" borderId="141" xfId="0" applyBorder="1" applyAlignment="1">
      <alignment horizontal="center" vertical="center"/>
    </xf>
    <xf numFmtId="3" fontId="0" fillId="0" borderId="146" xfId="0" applyNumberFormat="1" applyBorder="1" applyAlignment="1">
      <alignment horizontal="center" vertical="center"/>
    </xf>
    <xf numFmtId="3" fontId="0" fillId="0" borderId="139" xfId="0" applyNumberFormat="1" applyBorder="1" applyAlignment="1">
      <alignment horizontal="center" vertical="center"/>
    </xf>
    <xf numFmtId="3" fontId="0" fillId="0" borderId="141" xfId="0" applyNumberFormat="1" applyBorder="1" applyAlignment="1">
      <alignment horizontal="center" vertical="center"/>
    </xf>
    <xf numFmtId="3" fontId="0" fillId="0" borderId="135" xfId="0" applyNumberFormat="1" applyBorder="1" applyAlignment="1">
      <alignment horizontal="center" vertical="center"/>
    </xf>
    <xf numFmtId="0" fontId="0" fillId="0" borderId="137" xfId="0" applyBorder="1" applyAlignment="1">
      <alignment horizontal="center" vertical="center"/>
    </xf>
    <xf numFmtId="0" fontId="19" fillId="4" borderId="126" xfId="0" applyFont="1" applyFill="1" applyBorder="1" applyAlignment="1">
      <alignment horizontal="center" wrapText="1"/>
    </xf>
    <xf numFmtId="0" fontId="24" fillId="6" borderId="148" xfId="1" applyFont="1" applyFill="1" applyBorder="1" applyAlignment="1">
      <alignment horizontal="center" vertical="center"/>
    </xf>
    <xf numFmtId="0" fontId="24" fillId="6" borderId="155" xfId="1" applyFont="1" applyFill="1" applyBorder="1" applyAlignment="1">
      <alignment horizontal="center" vertical="center"/>
    </xf>
    <xf numFmtId="0" fontId="24" fillId="6" borderId="127" xfId="1" applyFont="1" applyFill="1" applyBorder="1" applyAlignment="1">
      <alignment horizontal="center" vertical="center"/>
    </xf>
    <xf numFmtId="0" fontId="24" fillId="6" borderId="128" xfId="1" applyFont="1" applyFill="1" applyBorder="1" applyAlignment="1">
      <alignment horizontal="center" vertical="center"/>
    </xf>
    <xf numFmtId="0" fontId="26" fillId="27" borderId="127" xfId="1" applyFont="1" applyFill="1" applyBorder="1" applyAlignment="1">
      <alignment horizontal="center" vertical="center" wrapText="1"/>
    </xf>
    <xf numFmtId="0" fontId="26" fillId="27" borderId="128" xfId="1" applyFont="1" applyFill="1" applyBorder="1" applyAlignment="1">
      <alignment horizontal="center" vertical="center" wrapText="1"/>
    </xf>
    <xf numFmtId="3" fontId="19" fillId="28" borderId="150" xfId="0" applyNumberFormat="1" applyFont="1" applyFill="1" applyBorder="1" applyAlignment="1">
      <alignment horizontal="center"/>
    </xf>
    <xf numFmtId="9" fontId="44" fillId="12" borderId="134" xfId="24" applyFont="1" applyFill="1" applyBorder="1" applyAlignment="1">
      <alignment horizontal="center" vertical="center"/>
    </xf>
    <xf numFmtId="9" fontId="44" fillId="12" borderId="153" xfId="24" applyFont="1" applyFill="1" applyBorder="1" applyAlignment="1">
      <alignment horizontal="center" vertical="center"/>
    </xf>
    <xf numFmtId="9" fontId="44" fillId="12" borderId="154" xfId="24" applyFont="1" applyFill="1" applyBorder="1" applyAlignment="1">
      <alignment horizontal="center" vertical="center"/>
    </xf>
    <xf numFmtId="9" fontId="44" fillId="15" borderId="155" xfId="24" applyFont="1" applyFill="1" applyBorder="1" applyAlignment="1">
      <alignment horizontal="center" vertical="center"/>
    </xf>
    <xf numFmtId="9" fontId="44" fillId="12" borderId="142" xfId="24" applyFont="1" applyFill="1" applyBorder="1" applyAlignment="1">
      <alignment horizontal="center" vertical="center"/>
    </xf>
    <xf numFmtId="9" fontId="44" fillId="12" borderId="136" xfId="24" applyFont="1" applyFill="1" applyBorder="1" applyAlignment="1">
      <alignment horizontal="center" vertical="center"/>
    </xf>
    <xf numFmtId="9" fontId="44" fillId="12" borderId="140" xfId="24" applyFont="1" applyFill="1" applyBorder="1" applyAlignment="1">
      <alignment horizontal="center" vertical="center"/>
    </xf>
    <xf numFmtId="9" fontId="44" fillId="15" borderId="128" xfId="24" applyFont="1" applyFill="1" applyBorder="1" applyAlignment="1">
      <alignment horizontal="center" vertical="center"/>
    </xf>
    <xf numFmtId="0" fontId="44" fillId="0" borderId="0" xfId="0" applyFont="1"/>
    <xf numFmtId="9" fontId="44" fillId="12" borderId="138" xfId="24" applyFont="1" applyFill="1" applyBorder="1" applyAlignment="1">
      <alignment horizontal="center" vertical="center"/>
    </xf>
    <xf numFmtId="9" fontId="44" fillId="28" borderId="142" xfId="24" applyFont="1" applyFill="1" applyBorder="1" applyAlignment="1">
      <alignment horizontal="center" vertical="center"/>
    </xf>
    <xf numFmtId="9" fontId="44" fillId="28" borderId="136" xfId="24" applyFont="1" applyFill="1" applyBorder="1" applyAlignment="1">
      <alignment horizontal="center" vertical="center"/>
    </xf>
    <xf numFmtId="9" fontId="44" fillId="28" borderId="138" xfId="24" applyFont="1" applyFill="1" applyBorder="1" applyAlignment="1">
      <alignment horizontal="center" vertical="center"/>
    </xf>
    <xf numFmtId="3" fontId="19" fillId="28" borderId="141" xfId="0" applyNumberFormat="1" applyFont="1" applyFill="1" applyBorder="1" applyAlignment="1">
      <alignment horizontal="center" vertical="center"/>
    </xf>
    <xf numFmtId="3" fontId="19" fillId="28" borderId="135" xfId="0" applyNumberFormat="1" applyFont="1" applyFill="1" applyBorder="1" applyAlignment="1">
      <alignment horizontal="center" vertical="center"/>
    </xf>
    <xf numFmtId="3" fontId="3" fillId="0" borderId="156" xfId="1" applyNumberFormat="1" applyFont="1" applyBorder="1" applyAlignment="1">
      <alignment horizontal="center" wrapText="1"/>
    </xf>
    <xf numFmtId="3" fontId="19" fillId="31" borderId="157" xfId="0" applyNumberFormat="1" applyFont="1" applyFill="1" applyBorder="1" applyAlignment="1">
      <alignment horizontal="center" vertical="center"/>
    </xf>
    <xf numFmtId="3" fontId="19" fillId="31" borderId="158" xfId="0" applyNumberFormat="1" applyFont="1" applyFill="1" applyBorder="1" applyAlignment="1">
      <alignment horizontal="center" vertical="center"/>
    </xf>
    <xf numFmtId="9" fontId="44" fillId="31" borderId="57" xfId="24" applyFont="1" applyFill="1" applyBorder="1" applyAlignment="1">
      <alignment horizontal="center" vertical="center"/>
    </xf>
    <xf numFmtId="3" fontId="19" fillId="31" borderId="159" xfId="0" applyNumberFormat="1" applyFont="1" applyFill="1" applyBorder="1" applyAlignment="1">
      <alignment horizontal="center" vertical="center"/>
    </xf>
    <xf numFmtId="9" fontId="44" fillId="31" borderId="160" xfId="24" applyFont="1" applyFill="1" applyBorder="1" applyAlignment="1">
      <alignment horizontal="center" vertical="center"/>
    </xf>
    <xf numFmtId="166" fontId="4" fillId="0" borderId="4" xfId="1" applyNumberFormat="1" applyFont="1" applyBorder="1" applyAlignment="1" applyProtection="1">
      <alignment horizontal="center" vertical="center" wrapText="1"/>
      <protection locked="0"/>
    </xf>
    <xf numFmtId="166" fontId="4" fillId="0" borderId="11" xfId="1" applyNumberFormat="1" applyFont="1" applyBorder="1" applyAlignment="1" applyProtection="1">
      <alignment horizontal="center" vertical="center" wrapText="1"/>
      <protection locked="0"/>
    </xf>
    <xf numFmtId="166" fontId="4" fillId="0" borderId="2" xfId="1" applyNumberFormat="1" applyFont="1" applyBorder="1" applyAlignment="1" applyProtection="1">
      <alignment horizontal="center" vertical="center" wrapText="1"/>
      <protection locked="0"/>
    </xf>
    <xf numFmtId="3" fontId="24" fillId="2" borderId="130" xfId="1" applyNumberFormat="1" applyFont="1" applyFill="1" applyBorder="1" applyAlignment="1">
      <alignment horizontal="center" vertical="center" wrapText="1"/>
    </xf>
    <xf numFmtId="164" fontId="5" fillId="3" borderId="130" xfId="1" applyNumberFormat="1" applyFont="1" applyFill="1" applyBorder="1" applyAlignment="1">
      <alignment horizontal="center" vertical="center" wrapText="1"/>
    </xf>
    <xf numFmtId="3" fontId="4" fillId="4" borderId="130" xfId="1" applyNumberFormat="1" applyFont="1" applyFill="1" applyBorder="1" applyAlignment="1">
      <alignment horizontal="center" vertical="center" wrapText="1"/>
    </xf>
    <xf numFmtId="164" fontId="5" fillId="7" borderId="130" xfId="1" applyNumberFormat="1" applyFont="1" applyFill="1" applyBorder="1" applyAlignment="1">
      <alignment horizontal="center" vertical="center" wrapText="1"/>
    </xf>
    <xf numFmtId="166" fontId="4" fillId="13" borderId="1" xfId="1" applyNumberFormat="1" applyFont="1" applyFill="1" applyBorder="1" applyAlignment="1" applyProtection="1">
      <alignment horizontal="center" vertical="center" wrapText="1"/>
      <protection locked="0"/>
    </xf>
    <xf numFmtId="166" fontId="4" fillId="0" borderId="25" xfId="1" applyNumberFormat="1" applyFont="1" applyBorder="1" applyAlignment="1" applyProtection="1">
      <alignment horizontal="center" vertical="center" wrapText="1"/>
      <protection locked="0"/>
    </xf>
    <xf numFmtId="3" fontId="4" fillId="25" borderId="4" xfId="1" applyNumberFormat="1" applyFont="1" applyFill="1" applyBorder="1" applyAlignment="1" applyProtection="1">
      <alignment horizontal="center" vertical="center" wrapText="1"/>
      <protection locked="0"/>
    </xf>
    <xf numFmtId="3" fontId="4" fillId="25" borderId="23" xfId="1" applyNumberFormat="1" applyFont="1" applyFill="1" applyBorder="1" applyAlignment="1" applyProtection="1">
      <alignment horizontal="center" vertical="center" wrapText="1"/>
      <protection locked="0"/>
    </xf>
    <xf numFmtId="3" fontId="4" fillId="25" borderId="1" xfId="1" applyNumberFormat="1" applyFont="1" applyFill="1" applyBorder="1" applyAlignment="1" applyProtection="1">
      <alignment horizontal="center" vertical="center" wrapText="1"/>
      <protection locked="0"/>
    </xf>
    <xf numFmtId="3" fontId="3" fillId="25" borderId="2" xfId="1" applyNumberFormat="1" applyFont="1" applyFill="1" applyBorder="1" applyAlignment="1">
      <alignment horizontal="center" wrapText="1"/>
    </xf>
    <xf numFmtId="3" fontId="3" fillId="25" borderId="13" xfId="1" applyNumberFormat="1" applyFont="1" applyFill="1" applyBorder="1" applyAlignment="1">
      <alignment horizontal="center" wrapText="1"/>
    </xf>
    <xf numFmtId="3" fontId="4" fillId="25" borderId="2" xfId="1" applyNumberFormat="1" applyFont="1" applyFill="1" applyBorder="1" applyAlignment="1" applyProtection="1">
      <alignment horizontal="center" vertical="center" wrapText="1"/>
      <protection locked="0"/>
    </xf>
    <xf numFmtId="3" fontId="4" fillId="25" borderId="25" xfId="1" applyNumberFormat="1" applyFont="1" applyFill="1" applyBorder="1" applyAlignment="1" applyProtection="1">
      <alignment horizontal="center" vertical="center" wrapText="1"/>
      <protection locked="0"/>
    </xf>
    <xf numFmtId="166" fontId="3" fillId="0" borderId="29" xfId="1" applyNumberFormat="1" applyFont="1" applyBorder="1" applyAlignment="1">
      <alignment horizontal="center" wrapText="1"/>
    </xf>
    <xf numFmtId="9" fontId="0" fillId="0" borderId="0" xfId="24" applyFont="1"/>
    <xf numFmtId="3" fontId="4" fillId="0" borderId="130" xfId="1" applyNumberFormat="1" applyFont="1" applyBorder="1" applyAlignment="1">
      <alignment horizontal="center" vertical="center" wrapText="1"/>
    </xf>
    <xf numFmtId="164" fontId="5" fillId="3" borderId="156" xfId="1" applyNumberFormat="1" applyFont="1" applyFill="1" applyBorder="1" applyAlignment="1">
      <alignment horizontal="center" vertical="center" wrapText="1"/>
    </xf>
    <xf numFmtId="3" fontId="3" fillId="4" borderId="156" xfId="1" applyNumberFormat="1" applyFont="1" applyFill="1" applyBorder="1" applyAlignment="1">
      <alignment horizontal="center" wrapText="1"/>
    </xf>
    <xf numFmtId="164" fontId="5" fillId="7" borderId="156" xfId="1" applyNumberFormat="1" applyFont="1" applyFill="1" applyBorder="1" applyAlignment="1">
      <alignment horizontal="center" vertical="center" wrapText="1"/>
    </xf>
    <xf numFmtId="3" fontId="37" fillId="2" borderId="12" xfId="1" applyNumberFormat="1" applyFont="1" applyFill="1" applyBorder="1" applyAlignment="1">
      <alignment horizontal="center" vertical="center" wrapText="1"/>
    </xf>
    <xf numFmtId="3" fontId="3" fillId="2" borderId="129" xfId="1" applyNumberFormat="1" applyFont="1" applyFill="1" applyBorder="1" applyAlignment="1">
      <alignment horizontal="center" vertical="center" wrapText="1"/>
    </xf>
    <xf numFmtId="164" fontId="5" fillId="3" borderId="129" xfId="1" applyNumberFormat="1" applyFont="1" applyFill="1" applyBorder="1" applyAlignment="1">
      <alignment horizontal="center" vertical="center" wrapText="1"/>
    </xf>
    <xf numFmtId="3" fontId="4" fillId="4" borderId="129" xfId="1" applyNumberFormat="1" applyFont="1" applyFill="1" applyBorder="1" applyAlignment="1">
      <alignment horizontal="center" vertical="center" wrapText="1"/>
    </xf>
    <xf numFmtId="164" fontId="5" fillId="7" borderId="129" xfId="1" applyNumberFormat="1" applyFont="1" applyFill="1" applyBorder="1" applyAlignment="1">
      <alignment horizontal="center" vertical="center" wrapText="1"/>
    </xf>
    <xf numFmtId="0" fontId="4" fillId="0" borderId="130" xfId="1" applyFont="1" applyBorder="1" applyAlignment="1">
      <alignment vertical="center"/>
    </xf>
    <xf numFmtId="3" fontId="3" fillId="2" borderId="130" xfId="1" applyNumberFormat="1" applyFont="1" applyFill="1" applyBorder="1" applyAlignment="1">
      <alignment horizontal="center" vertical="center" wrapText="1"/>
    </xf>
    <xf numFmtId="0" fontId="4" fillId="0" borderId="129" xfId="1" applyFont="1" applyBorder="1" applyAlignment="1">
      <alignment vertical="center"/>
    </xf>
    <xf numFmtId="164" fontId="5" fillId="3" borderId="0" xfId="1" applyNumberFormat="1" applyFont="1" applyFill="1" applyAlignment="1">
      <alignment horizontal="center" vertical="center" wrapText="1"/>
    </xf>
    <xf numFmtId="164" fontId="41" fillId="3" borderId="0" xfId="1" applyNumberFormat="1" applyFont="1" applyFill="1" applyAlignment="1">
      <alignment horizontal="center" vertical="center" wrapText="1"/>
    </xf>
    <xf numFmtId="3" fontId="3" fillId="2" borderId="156" xfId="1" applyNumberFormat="1" applyFont="1" applyFill="1" applyBorder="1" applyAlignment="1">
      <alignment horizontal="center" vertical="center" wrapText="1"/>
    </xf>
    <xf numFmtId="3" fontId="3" fillId="2" borderId="162" xfId="1" applyNumberFormat="1" applyFont="1" applyFill="1" applyBorder="1" applyAlignment="1">
      <alignment horizontal="center" vertical="center" wrapText="1"/>
    </xf>
    <xf numFmtId="164" fontId="5" fillId="3" borderId="162" xfId="1" applyNumberFormat="1" applyFont="1" applyFill="1" applyBorder="1" applyAlignment="1">
      <alignment horizontal="center" vertical="center" wrapText="1"/>
    </xf>
    <xf numFmtId="3" fontId="4" fillId="4" borderId="162" xfId="1" applyNumberFormat="1" applyFont="1" applyFill="1" applyBorder="1" applyAlignment="1">
      <alignment horizontal="center" vertical="center" wrapText="1"/>
    </xf>
    <xf numFmtId="164" fontId="5" fillId="7" borderId="162" xfId="1" applyNumberFormat="1" applyFont="1" applyFill="1" applyBorder="1" applyAlignment="1">
      <alignment horizontal="center" vertical="center" wrapText="1"/>
    </xf>
    <xf numFmtId="0" fontId="4" fillId="29" borderId="129" xfId="1" applyFont="1" applyFill="1" applyBorder="1" applyAlignment="1">
      <alignment vertical="center"/>
    </xf>
    <xf numFmtId="0" fontId="4" fillId="29" borderId="130" xfId="1" applyFont="1" applyFill="1" applyBorder="1" applyAlignment="1">
      <alignment vertical="center"/>
    </xf>
    <xf numFmtId="0" fontId="4" fillId="29" borderId="162" xfId="1" applyFont="1" applyFill="1" applyBorder="1" applyAlignment="1">
      <alignment vertical="center"/>
    </xf>
    <xf numFmtId="3" fontId="4" fillId="29" borderId="129" xfId="1" applyNumberFormat="1" applyFont="1" applyFill="1" applyBorder="1" applyAlignment="1" applyProtection="1">
      <alignment horizontal="center" vertical="center" wrapText="1"/>
      <protection locked="0"/>
    </xf>
    <xf numFmtId="3" fontId="4" fillId="29" borderId="130" xfId="1" applyNumberFormat="1" applyFont="1" applyFill="1" applyBorder="1" applyAlignment="1" applyProtection="1">
      <alignment horizontal="center" vertical="center" wrapText="1"/>
      <protection locked="0"/>
    </xf>
    <xf numFmtId="3" fontId="4" fillId="29" borderId="162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156" xfId="1" applyFont="1" applyBorder="1" applyAlignment="1">
      <alignment horizontal="center"/>
    </xf>
    <xf numFmtId="0" fontId="45" fillId="32" borderId="9" xfId="1" applyFont="1" applyFill="1" applyBorder="1" applyAlignment="1">
      <alignment horizontal="center"/>
    </xf>
    <xf numFmtId="3" fontId="45" fillId="33" borderId="9" xfId="1" applyNumberFormat="1" applyFont="1" applyFill="1" applyBorder="1" applyAlignment="1">
      <alignment horizontal="center" vertical="center" wrapText="1"/>
    </xf>
    <xf numFmtId="3" fontId="45" fillId="32" borderId="9" xfId="1" applyNumberFormat="1" applyFont="1" applyFill="1" applyBorder="1" applyAlignment="1">
      <alignment horizontal="center" wrapText="1"/>
    </xf>
    <xf numFmtId="164" fontId="46" fillId="34" borderId="9" xfId="1" applyNumberFormat="1" applyFont="1" applyFill="1" applyBorder="1" applyAlignment="1">
      <alignment horizontal="center" vertical="center" wrapText="1"/>
    </xf>
    <xf numFmtId="3" fontId="3" fillId="0" borderId="12" xfId="1" applyNumberFormat="1" applyFont="1" applyBorder="1" applyAlignment="1">
      <alignment horizontal="center" wrapText="1"/>
    </xf>
    <xf numFmtId="3" fontId="3" fillId="4" borderId="164" xfId="1" applyNumberFormat="1" applyFont="1" applyFill="1" applyBorder="1" applyAlignment="1">
      <alignment horizontal="center" wrapText="1"/>
    </xf>
    <xf numFmtId="164" fontId="41" fillId="7" borderId="122" xfId="1" applyNumberFormat="1" applyFont="1" applyFill="1" applyBorder="1" applyAlignment="1">
      <alignment horizontal="center" vertical="center" wrapText="1"/>
    </xf>
    <xf numFmtId="3" fontId="31" fillId="0" borderId="12" xfId="1" applyNumberFormat="1" applyFont="1" applyBorder="1" applyAlignment="1">
      <alignment horizontal="center" wrapText="1"/>
    </xf>
    <xf numFmtId="0" fontId="31" fillId="0" borderId="163" xfId="1" applyFont="1" applyBorder="1"/>
    <xf numFmtId="0" fontId="31" fillId="0" borderId="119" xfId="1" applyFont="1" applyBorder="1" applyAlignment="1">
      <alignment horizontal="left"/>
    </xf>
    <xf numFmtId="0" fontId="4" fillId="0" borderId="165" xfId="1" applyFont="1" applyBorder="1" applyAlignment="1">
      <alignment vertical="center"/>
    </xf>
    <xf numFmtId="164" fontId="5" fillId="3" borderId="99" xfId="1" applyNumberFormat="1" applyFont="1" applyFill="1" applyBorder="1" applyAlignment="1">
      <alignment horizontal="center" vertical="center" wrapText="1"/>
    </xf>
    <xf numFmtId="3" fontId="4" fillId="4" borderId="14" xfId="1" applyNumberFormat="1" applyFont="1" applyFill="1" applyBorder="1" applyAlignment="1">
      <alignment horizontal="center" vertical="center" wrapText="1"/>
    </xf>
    <xf numFmtId="164" fontId="5" fillId="7" borderId="99" xfId="1" applyNumberFormat="1" applyFont="1" applyFill="1" applyBorder="1" applyAlignment="1">
      <alignment horizontal="center" vertical="center" wrapText="1"/>
    </xf>
    <xf numFmtId="0" fontId="4" fillId="0" borderId="166" xfId="1" applyFont="1" applyBorder="1" applyAlignment="1">
      <alignment vertical="center"/>
    </xf>
    <xf numFmtId="164" fontId="5" fillId="3" borderId="167" xfId="1" applyNumberFormat="1" applyFont="1" applyFill="1" applyBorder="1" applyAlignment="1">
      <alignment horizontal="center" vertical="center" wrapText="1"/>
    </xf>
    <xf numFmtId="3" fontId="4" fillId="4" borderId="167" xfId="1" applyNumberFormat="1" applyFont="1" applyFill="1" applyBorder="1" applyAlignment="1">
      <alignment horizontal="center" vertical="center" wrapText="1"/>
    </xf>
    <xf numFmtId="164" fontId="5" fillId="7" borderId="167" xfId="1" applyNumberFormat="1" applyFont="1" applyFill="1" applyBorder="1" applyAlignment="1">
      <alignment horizontal="center" vertical="center" wrapText="1"/>
    </xf>
    <xf numFmtId="10" fontId="35" fillId="0" borderId="0" xfId="24" applyNumberFormat="1" applyFont="1" applyAlignment="1">
      <alignment horizontal="center"/>
    </xf>
    <xf numFmtId="164" fontId="5" fillId="3" borderId="168" xfId="1" applyNumberFormat="1" applyFont="1" applyFill="1" applyBorder="1" applyAlignment="1">
      <alignment horizontal="center" vertical="center" wrapText="1"/>
    </xf>
    <xf numFmtId="3" fontId="4" fillId="4" borderId="168" xfId="1" applyNumberFormat="1" applyFont="1" applyFill="1" applyBorder="1" applyAlignment="1">
      <alignment horizontal="center" vertical="center" wrapText="1"/>
    </xf>
    <xf numFmtId="164" fontId="5" fillId="7" borderId="168" xfId="1" applyNumberFormat="1" applyFont="1" applyFill="1" applyBorder="1" applyAlignment="1">
      <alignment horizontal="center" vertical="center" wrapText="1"/>
    </xf>
    <xf numFmtId="3" fontId="4" fillId="0" borderId="168" xfId="1" applyNumberFormat="1" applyFont="1" applyBorder="1" applyAlignment="1">
      <alignment horizontal="center" vertical="center" wrapText="1"/>
    </xf>
    <xf numFmtId="3" fontId="24" fillId="2" borderId="170" xfId="1" applyNumberFormat="1" applyFont="1" applyFill="1" applyBorder="1" applyAlignment="1">
      <alignment horizontal="center" vertical="center" wrapText="1"/>
    </xf>
    <xf numFmtId="3" fontId="4" fillId="0" borderId="171" xfId="1" applyNumberFormat="1" applyFont="1" applyBorder="1" applyAlignment="1">
      <alignment horizontal="center" vertical="center" wrapText="1"/>
    </xf>
    <xf numFmtId="164" fontId="5" fillId="3" borderId="161" xfId="1" applyNumberFormat="1" applyFont="1" applyFill="1" applyBorder="1" applyAlignment="1">
      <alignment horizontal="center" vertical="center" wrapText="1"/>
    </xf>
    <xf numFmtId="3" fontId="4" fillId="4" borderId="161" xfId="1" applyNumberFormat="1" applyFont="1" applyFill="1" applyBorder="1" applyAlignment="1">
      <alignment horizontal="center" vertical="center" wrapText="1"/>
    </xf>
    <xf numFmtId="164" fontId="5" fillId="7" borderId="161" xfId="1" applyNumberFormat="1" applyFont="1" applyFill="1" applyBorder="1" applyAlignment="1">
      <alignment horizontal="center" vertical="center" wrapText="1"/>
    </xf>
    <xf numFmtId="3" fontId="4" fillId="0" borderId="129" xfId="1" applyNumberFormat="1" applyFont="1" applyBorder="1" applyAlignment="1">
      <alignment horizontal="center" vertical="center" wrapText="1"/>
    </xf>
    <xf numFmtId="3" fontId="4" fillId="29" borderId="129" xfId="1" applyNumberFormat="1" applyFont="1" applyFill="1" applyBorder="1" applyAlignment="1">
      <alignment horizontal="center" vertical="center" wrapText="1"/>
    </xf>
    <xf numFmtId="3" fontId="4" fillId="29" borderId="130" xfId="1" applyNumberFormat="1" applyFont="1" applyFill="1" applyBorder="1" applyAlignment="1">
      <alignment horizontal="center" vertical="center" wrapText="1"/>
    </xf>
    <xf numFmtId="3" fontId="4" fillId="29" borderId="162" xfId="1" applyNumberFormat="1" applyFont="1" applyFill="1" applyBorder="1" applyAlignment="1">
      <alignment horizontal="center" vertical="center" wrapText="1"/>
    </xf>
    <xf numFmtId="3" fontId="4" fillId="0" borderId="14" xfId="1" applyNumberFormat="1" applyFont="1" applyBorder="1" applyAlignment="1">
      <alignment horizontal="center" vertical="center" wrapText="1"/>
    </xf>
    <xf numFmtId="164" fontId="5" fillId="3" borderId="14" xfId="1" applyNumberFormat="1" applyFont="1" applyFill="1" applyBorder="1" applyAlignment="1">
      <alignment horizontal="center" vertical="center" wrapText="1"/>
    </xf>
    <xf numFmtId="164" fontId="5" fillId="7" borderId="14" xfId="1" applyNumberFormat="1" applyFont="1" applyFill="1" applyBorder="1" applyAlignment="1">
      <alignment horizontal="center" vertical="center" wrapText="1"/>
    </xf>
    <xf numFmtId="3" fontId="0" fillId="0" borderId="149" xfId="0" applyNumberFormat="1" applyBorder="1" applyAlignment="1">
      <alignment horizontal="center" vertical="center"/>
    </xf>
    <xf numFmtId="3" fontId="19" fillId="28" borderId="137" xfId="0" applyNumberFormat="1" applyFont="1" applyFill="1" applyBorder="1" applyAlignment="1">
      <alignment horizontal="center" vertical="center"/>
    </xf>
    <xf numFmtId="164" fontId="5" fillId="7" borderId="70" xfId="1" applyNumberFormat="1" applyFont="1" applyFill="1" applyBorder="1" applyAlignment="1">
      <alignment horizontal="center" vertical="center" wrapText="1"/>
    </xf>
    <xf numFmtId="0" fontId="0" fillId="25" borderId="0" xfId="0" applyFill="1"/>
    <xf numFmtId="3" fontId="3" fillId="25" borderId="50" xfId="1" applyNumberFormat="1" applyFont="1" applyFill="1" applyBorder="1" applyAlignment="1">
      <alignment horizontal="center" wrapText="1"/>
    </xf>
    <xf numFmtId="3" fontId="3" fillId="12" borderId="49" xfId="1" applyNumberFormat="1" applyFont="1" applyFill="1" applyBorder="1" applyAlignment="1">
      <alignment horizontal="center" wrapText="1"/>
    </xf>
    <xf numFmtId="3" fontId="3" fillId="12" borderId="50" xfId="1" applyNumberFormat="1" applyFont="1" applyFill="1" applyBorder="1" applyAlignment="1">
      <alignment horizontal="center" wrapText="1"/>
    </xf>
    <xf numFmtId="3" fontId="3" fillId="25" borderId="9" xfId="1" applyNumberFormat="1" applyFont="1" applyFill="1" applyBorder="1" applyAlignment="1">
      <alignment horizontal="center" wrapText="1"/>
    </xf>
    <xf numFmtId="164" fontId="5" fillId="3" borderId="27" xfId="1" applyNumberFormat="1" applyFont="1" applyFill="1" applyBorder="1" applyAlignment="1">
      <alignment horizontal="center" vertical="center" wrapText="1"/>
    </xf>
    <xf numFmtId="3" fontId="4" fillId="4" borderId="27" xfId="1" applyNumberFormat="1" applyFont="1" applyFill="1" applyBorder="1" applyAlignment="1">
      <alignment horizontal="center" vertical="center" wrapText="1"/>
    </xf>
    <xf numFmtId="3" fontId="4" fillId="4" borderId="12" xfId="1" applyNumberFormat="1" applyFont="1" applyFill="1" applyBorder="1" applyAlignment="1">
      <alignment horizontal="center" vertical="center" wrapText="1"/>
    </xf>
    <xf numFmtId="164" fontId="5" fillId="7" borderId="27" xfId="1" applyNumberFormat="1" applyFont="1" applyFill="1" applyBorder="1" applyAlignment="1">
      <alignment horizontal="center" vertical="center" wrapText="1"/>
    </xf>
    <xf numFmtId="3" fontId="3" fillId="2" borderId="27" xfId="1" applyNumberFormat="1" applyFont="1" applyFill="1" applyBorder="1" applyAlignment="1">
      <alignment horizontal="center" vertical="center" wrapText="1"/>
    </xf>
    <xf numFmtId="164" fontId="41" fillId="3" borderId="12" xfId="1" applyNumberFormat="1" applyFont="1" applyFill="1" applyBorder="1" applyAlignment="1">
      <alignment horizontal="center" vertical="center" wrapText="1"/>
    </xf>
    <xf numFmtId="3" fontId="4" fillId="0" borderId="27" xfId="1" applyNumberFormat="1" applyFont="1" applyBorder="1" applyAlignment="1">
      <alignment horizontal="center" vertical="center" wrapText="1"/>
    </xf>
    <xf numFmtId="3" fontId="24" fillId="2" borderId="27" xfId="1" applyNumberFormat="1" applyFont="1" applyFill="1" applyBorder="1" applyAlignment="1">
      <alignment horizontal="center" vertical="center" wrapText="1"/>
    </xf>
    <xf numFmtId="3" fontId="24" fillId="2" borderId="12" xfId="1" applyNumberFormat="1" applyFont="1" applyFill="1" applyBorder="1" applyAlignment="1">
      <alignment horizontal="center" vertical="center" wrapText="1"/>
    </xf>
    <xf numFmtId="0" fontId="3" fillId="10" borderId="172" xfId="1" applyFont="1" applyFill="1" applyBorder="1" applyAlignment="1">
      <alignment horizontal="center" vertical="center"/>
    </xf>
    <xf numFmtId="164" fontId="7" fillId="3" borderId="100" xfId="1" applyNumberFormat="1" applyFont="1" applyFill="1" applyBorder="1" applyAlignment="1">
      <alignment horizontal="center" vertical="center" wrapText="1"/>
    </xf>
    <xf numFmtId="164" fontId="7" fillId="3" borderId="173" xfId="1" applyNumberFormat="1" applyFont="1" applyFill="1" applyBorder="1" applyAlignment="1">
      <alignment horizontal="center" vertical="center" wrapText="1"/>
    </xf>
    <xf numFmtId="164" fontId="7" fillId="3" borderId="174" xfId="1" applyNumberFormat="1" applyFont="1" applyFill="1" applyBorder="1" applyAlignment="1">
      <alignment horizontal="center" vertical="center" wrapText="1"/>
    </xf>
    <xf numFmtId="164" fontId="5" fillId="3" borderId="100" xfId="1" applyNumberFormat="1" applyFont="1" applyFill="1" applyBorder="1" applyAlignment="1">
      <alignment horizontal="center" vertical="center" wrapText="1"/>
    </xf>
    <xf numFmtId="164" fontId="5" fillId="3" borderId="173" xfId="1" applyNumberFormat="1" applyFont="1" applyFill="1" applyBorder="1" applyAlignment="1">
      <alignment horizontal="center" vertical="center" wrapText="1"/>
    </xf>
    <xf numFmtId="164" fontId="5" fillId="3" borderId="174" xfId="1" applyNumberFormat="1" applyFont="1" applyFill="1" applyBorder="1" applyAlignment="1">
      <alignment horizontal="center" vertical="center" wrapText="1"/>
    </xf>
    <xf numFmtId="164" fontId="5" fillId="3" borderId="175" xfId="1" applyNumberFormat="1" applyFont="1" applyFill="1" applyBorder="1" applyAlignment="1">
      <alignment horizontal="center" vertical="center" wrapText="1"/>
    </xf>
    <xf numFmtId="164" fontId="5" fillId="3" borderId="176" xfId="1" applyNumberFormat="1" applyFont="1" applyFill="1" applyBorder="1" applyAlignment="1">
      <alignment horizontal="center" vertical="center" wrapText="1"/>
    </xf>
    <xf numFmtId="164" fontId="7" fillId="3" borderId="161" xfId="1" applyNumberFormat="1" applyFont="1" applyFill="1" applyBorder="1" applyAlignment="1">
      <alignment horizontal="center" vertical="center" wrapText="1"/>
    </xf>
    <xf numFmtId="164" fontId="7" fillId="3" borderId="130" xfId="1" applyNumberFormat="1" applyFont="1" applyFill="1" applyBorder="1" applyAlignment="1">
      <alignment horizontal="center" vertical="center" wrapText="1"/>
    </xf>
    <xf numFmtId="164" fontId="7" fillId="3" borderId="129" xfId="1" applyNumberFormat="1" applyFont="1" applyFill="1" applyBorder="1" applyAlignment="1">
      <alignment horizontal="center" vertical="center" wrapText="1"/>
    </xf>
    <xf numFmtId="164" fontId="7" fillId="3" borderId="162" xfId="1" applyNumberFormat="1" applyFont="1" applyFill="1" applyBorder="1" applyAlignment="1">
      <alignment horizontal="center" vertical="center" wrapText="1"/>
    </xf>
    <xf numFmtId="164" fontId="5" fillId="3" borderId="177" xfId="1" applyNumberFormat="1" applyFont="1" applyFill="1" applyBorder="1" applyAlignment="1">
      <alignment horizontal="center" vertical="center" wrapText="1"/>
    </xf>
    <xf numFmtId="0" fontId="24" fillId="10" borderId="178" xfId="1" applyFont="1" applyFill="1" applyBorder="1" applyAlignment="1">
      <alignment horizontal="center" vertical="center"/>
    </xf>
    <xf numFmtId="164" fontId="5" fillId="3" borderId="179" xfId="1" applyNumberFormat="1" applyFont="1" applyFill="1" applyBorder="1" applyAlignment="1">
      <alignment horizontal="center" vertical="center" wrapText="1"/>
    </xf>
    <xf numFmtId="0" fontId="26" fillId="27" borderId="0" xfId="1" applyFont="1" applyFill="1" applyAlignment="1">
      <alignment horizontal="center" vertical="center" wrapText="1"/>
    </xf>
    <xf numFmtId="9" fontId="44" fillId="28" borderId="0" xfId="24" applyFont="1" applyFill="1" applyAlignment="1">
      <alignment horizontal="center" vertical="center"/>
    </xf>
    <xf numFmtId="9" fontId="44" fillId="15" borderId="0" xfId="24" applyFont="1" applyFill="1" applyAlignment="1">
      <alignment horizontal="center" vertical="center"/>
    </xf>
    <xf numFmtId="9" fontId="44" fillId="31" borderId="0" xfId="24" applyFont="1" applyFill="1" applyAlignment="1">
      <alignment horizontal="center" vertical="center"/>
    </xf>
    <xf numFmtId="164" fontId="5" fillId="3" borderId="181" xfId="1" applyNumberFormat="1" applyFont="1" applyFill="1" applyBorder="1" applyAlignment="1">
      <alignment horizontal="center" vertical="center" wrapText="1"/>
    </xf>
    <xf numFmtId="0" fontId="4" fillId="0" borderId="181" xfId="1" applyFont="1" applyBorder="1" applyAlignment="1">
      <alignment vertical="center"/>
    </xf>
    <xf numFmtId="3" fontId="4" fillId="0" borderId="182" xfId="1" applyNumberFormat="1" applyFont="1" applyBorder="1" applyAlignment="1" applyProtection="1">
      <alignment horizontal="center" vertical="center" wrapText="1"/>
      <protection locked="0"/>
    </xf>
    <xf numFmtId="3" fontId="4" fillId="4" borderId="181" xfId="1" applyNumberFormat="1" applyFont="1" applyFill="1" applyBorder="1" applyAlignment="1">
      <alignment horizontal="center" vertical="center" wrapText="1"/>
    </xf>
    <xf numFmtId="164" fontId="5" fillId="7" borderId="181" xfId="1" applyNumberFormat="1" applyFont="1" applyFill="1" applyBorder="1" applyAlignment="1">
      <alignment horizontal="center" vertical="center" wrapText="1"/>
    </xf>
    <xf numFmtId="3" fontId="3" fillId="25" borderId="49" xfId="1" applyNumberFormat="1" applyFont="1" applyFill="1" applyBorder="1" applyAlignment="1">
      <alignment horizontal="center" wrapText="1"/>
    </xf>
    <xf numFmtId="3" fontId="4" fillId="4" borderId="49" xfId="1" applyNumberFormat="1" applyFont="1" applyFill="1" applyBorder="1" applyAlignment="1">
      <alignment horizontal="center" wrapText="1"/>
    </xf>
    <xf numFmtId="164" fontId="7" fillId="7" borderId="49" xfId="1" applyNumberFormat="1" applyFont="1" applyFill="1" applyBorder="1" applyAlignment="1">
      <alignment horizontal="center" vertical="center" wrapText="1"/>
    </xf>
    <xf numFmtId="3" fontId="4" fillId="0" borderId="181" xfId="1" applyNumberFormat="1" applyFont="1" applyBorder="1" applyAlignment="1" applyProtection="1">
      <alignment horizontal="center" vertical="center" wrapText="1"/>
      <protection locked="0"/>
    </xf>
    <xf numFmtId="0" fontId="4" fillId="29" borderId="100" xfId="1" applyFont="1" applyFill="1" applyBorder="1" applyAlignment="1">
      <alignment vertical="center"/>
    </xf>
    <xf numFmtId="3" fontId="4" fillId="29" borderId="100" xfId="1" applyNumberFormat="1" applyFont="1" applyFill="1" applyBorder="1" applyAlignment="1" applyProtection="1">
      <alignment horizontal="center" vertical="center" wrapText="1"/>
      <protection locked="0"/>
    </xf>
    <xf numFmtId="3" fontId="4" fillId="4" borderId="100" xfId="1" applyNumberFormat="1" applyFont="1" applyFill="1" applyBorder="1" applyAlignment="1">
      <alignment horizontal="center" vertical="center" wrapText="1"/>
    </xf>
    <xf numFmtId="164" fontId="5" fillId="7" borderId="100" xfId="1" applyNumberFormat="1" applyFont="1" applyFill="1" applyBorder="1" applyAlignment="1">
      <alignment horizontal="center" vertical="center" wrapText="1"/>
    </xf>
    <xf numFmtId="0" fontId="3" fillId="0" borderId="69" xfId="1" applyFont="1" applyBorder="1" applyAlignment="1">
      <alignment horizontal="center"/>
    </xf>
    <xf numFmtId="0" fontId="7" fillId="0" borderId="183" xfId="1" applyFont="1" applyBorder="1" applyAlignment="1">
      <alignment vertical="center"/>
    </xf>
    <xf numFmtId="164" fontId="5" fillId="3" borderId="184" xfId="1" applyNumberFormat="1" applyFont="1" applyFill="1" applyBorder="1" applyAlignment="1">
      <alignment horizontal="center" vertical="center" wrapText="1"/>
    </xf>
    <xf numFmtId="3" fontId="7" fillId="4" borderId="184" xfId="1" applyNumberFormat="1" applyFont="1" applyFill="1" applyBorder="1" applyAlignment="1">
      <alignment horizontal="center" vertical="center" wrapText="1"/>
    </xf>
    <xf numFmtId="164" fontId="5" fillId="7" borderId="184" xfId="1" applyNumberFormat="1" applyFont="1" applyFill="1" applyBorder="1" applyAlignment="1">
      <alignment horizontal="center" vertical="center" wrapText="1"/>
    </xf>
    <xf numFmtId="164" fontId="5" fillId="3" borderId="185" xfId="1" applyNumberFormat="1" applyFont="1" applyFill="1" applyBorder="1" applyAlignment="1">
      <alignment horizontal="center" vertical="center" wrapText="1"/>
    </xf>
    <xf numFmtId="164" fontId="5" fillId="7" borderId="185" xfId="1" applyNumberFormat="1" applyFont="1" applyFill="1" applyBorder="1" applyAlignment="1">
      <alignment horizontal="center" vertical="center" wrapText="1"/>
    </xf>
    <xf numFmtId="0" fontId="4" fillId="0" borderId="183" xfId="1" applyFont="1" applyBorder="1" applyAlignment="1">
      <alignment vertical="center"/>
    </xf>
    <xf numFmtId="0" fontId="4" fillId="0" borderId="186" xfId="1" applyFont="1" applyBorder="1" applyAlignment="1">
      <alignment horizontal="left" vertical="center"/>
    </xf>
    <xf numFmtId="3" fontId="4" fillId="2" borderId="12" xfId="1" applyNumberFormat="1" applyFont="1" applyFill="1" applyBorder="1" applyAlignment="1">
      <alignment horizontal="center" vertical="center" wrapText="1"/>
    </xf>
    <xf numFmtId="164" fontId="7" fillId="3" borderId="27" xfId="1" applyNumberFormat="1" applyFont="1" applyFill="1" applyBorder="1" applyAlignment="1">
      <alignment horizontal="center" vertical="center" wrapText="1"/>
    </xf>
    <xf numFmtId="0" fontId="1" fillId="4" borderId="186" xfId="1" applyFill="1" applyBorder="1" applyAlignment="1">
      <alignment horizontal="center" vertical="center"/>
    </xf>
    <xf numFmtId="164" fontId="7" fillId="7" borderId="27" xfId="1" applyNumberFormat="1" applyFont="1" applyFill="1" applyBorder="1" applyAlignment="1">
      <alignment horizontal="center" vertical="center" wrapText="1"/>
    </xf>
    <xf numFmtId="3" fontId="3" fillId="25" borderId="49" xfId="1" applyNumberFormat="1" applyFont="1" applyFill="1" applyBorder="1" applyAlignment="1">
      <alignment horizontal="center" vertical="center" wrapText="1"/>
    </xf>
    <xf numFmtId="0" fontId="4" fillId="0" borderId="27" xfId="1" applyFont="1" applyBorder="1" applyAlignment="1">
      <alignment vertical="center"/>
    </xf>
    <xf numFmtId="3" fontId="3" fillId="12" borderId="49" xfId="1" applyNumberFormat="1" applyFont="1" applyFill="1" applyBorder="1" applyAlignment="1">
      <alignment horizontal="center" vertical="center" wrapText="1"/>
    </xf>
    <xf numFmtId="164" fontId="3" fillId="7" borderId="49" xfId="1" applyNumberFormat="1" applyFont="1" applyFill="1" applyBorder="1" applyAlignment="1">
      <alignment horizontal="center" vertical="center" wrapText="1"/>
    </xf>
    <xf numFmtId="0" fontId="4" fillId="0" borderId="181" xfId="1" applyFont="1" applyBorder="1" applyAlignment="1">
      <alignment vertical="center" wrapText="1"/>
    </xf>
    <xf numFmtId="3" fontId="4" fillId="0" borderId="189" xfId="1" applyNumberFormat="1" applyFont="1" applyBorder="1" applyAlignment="1" applyProtection="1">
      <alignment horizontal="center" vertical="center" wrapText="1"/>
      <protection locked="0"/>
    </xf>
    <xf numFmtId="3" fontId="4" fillId="0" borderId="190" xfId="1" applyNumberFormat="1" applyFont="1" applyBorder="1" applyAlignment="1" applyProtection="1">
      <alignment horizontal="center" vertical="center" wrapText="1"/>
      <protection locked="0"/>
    </xf>
    <xf numFmtId="164" fontId="5" fillId="3" borderId="187" xfId="1" applyNumberFormat="1" applyFont="1" applyFill="1" applyBorder="1" applyAlignment="1">
      <alignment horizontal="center" vertical="center" wrapText="1"/>
    </xf>
    <xf numFmtId="3" fontId="4" fillId="0" borderId="187" xfId="1" applyNumberFormat="1" applyFont="1" applyBorder="1" applyAlignment="1" applyProtection="1">
      <alignment horizontal="center" vertical="center" wrapText="1"/>
      <protection locked="0"/>
    </xf>
    <xf numFmtId="3" fontId="4" fillId="4" borderId="187" xfId="1" applyNumberFormat="1" applyFont="1" applyFill="1" applyBorder="1" applyAlignment="1">
      <alignment horizontal="center" vertical="center" wrapText="1"/>
    </xf>
    <xf numFmtId="164" fontId="5" fillId="7" borderId="187" xfId="1" applyNumberFormat="1" applyFont="1" applyFill="1" applyBorder="1" applyAlignment="1">
      <alignment horizontal="center" vertical="center" wrapText="1"/>
    </xf>
    <xf numFmtId="164" fontId="5" fillId="3" borderId="188" xfId="1" applyNumberFormat="1" applyFont="1" applyFill="1" applyBorder="1" applyAlignment="1">
      <alignment horizontal="center" vertical="center" wrapText="1"/>
    </xf>
    <xf numFmtId="3" fontId="4" fillId="0" borderId="188" xfId="1" applyNumberFormat="1" applyFont="1" applyBorder="1" applyAlignment="1" applyProtection="1">
      <alignment horizontal="center" vertical="center" wrapText="1"/>
      <protection locked="0"/>
    </xf>
    <xf numFmtId="3" fontId="4" fillId="4" borderId="188" xfId="1" applyNumberFormat="1" applyFont="1" applyFill="1" applyBorder="1" applyAlignment="1">
      <alignment horizontal="center" vertical="center" wrapText="1"/>
    </xf>
    <xf numFmtId="164" fontId="5" fillId="7" borderId="188" xfId="1" applyNumberFormat="1" applyFont="1" applyFill="1" applyBorder="1" applyAlignment="1">
      <alignment horizontal="center" vertical="center" wrapText="1"/>
    </xf>
    <xf numFmtId="3" fontId="3" fillId="2" borderId="191" xfId="1" applyNumberFormat="1" applyFont="1" applyFill="1" applyBorder="1" applyAlignment="1">
      <alignment horizontal="center" vertical="center" wrapText="1"/>
    </xf>
    <xf numFmtId="0" fontId="4" fillId="0" borderId="187" xfId="1" applyFont="1" applyBorder="1" applyAlignment="1">
      <alignment vertical="center"/>
    </xf>
    <xf numFmtId="0" fontId="4" fillId="0" borderId="188" xfId="1" applyFont="1" applyBorder="1" applyAlignment="1">
      <alignment vertical="center"/>
    </xf>
    <xf numFmtId="0" fontId="4" fillId="0" borderId="192" xfId="1" applyFont="1" applyBorder="1" applyAlignment="1">
      <alignment vertical="center"/>
    </xf>
    <xf numFmtId="3" fontId="4" fillId="0" borderId="193" xfId="1" applyNumberFormat="1" applyFont="1" applyBorder="1" applyAlignment="1" applyProtection="1">
      <alignment horizontal="center" vertical="center" wrapText="1"/>
      <protection locked="0"/>
    </xf>
    <xf numFmtId="164" fontId="5" fillId="3" borderId="192" xfId="1" applyNumberFormat="1" applyFont="1" applyFill="1" applyBorder="1" applyAlignment="1">
      <alignment horizontal="center" vertical="center" wrapText="1"/>
    </xf>
    <xf numFmtId="3" fontId="4" fillId="0" borderId="192" xfId="1" applyNumberFormat="1" applyFont="1" applyBorder="1" applyAlignment="1" applyProtection="1">
      <alignment horizontal="center" vertical="center" wrapText="1"/>
      <protection locked="0"/>
    </xf>
    <xf numFmtId="3" fontId="4" fillId="4" borderId="192" xfId="1" applyNumberFormat="1" applyFont="1" applyFill="1" applyBorder="1" applyAlignment="1">
      <alignment horizontal="center" vertical="center" wrapText="1"/>
    </xf>
    <xf numFmtId="164" fontId="5" fillId="7" borderId="192" xfId="1" applyNumberFormat="1" applyFont="1" applyFill="1" applyBorder="1" applyAlignment="1">
      <alignment horizontal="center" vertical="center" wrapText="1"/>
    </xf>
    <xf numFmtId="0" fontId="0" fillId="0" borderId="192" xfId="0" applyBorder="1" applyAlignment="1">
      <alignment horizontal="left"/>
    </xf>
    <xf numFmtId="0" fontId="19" fillId="0" borderId="127" xfId="0" applyFont="1" applyBorder="1" applyAlignment="1">
      <alignment horizontal="center" vertical="center"/>
    </xf>
    <xf numFmtId="0" fontId="4" fillId="0" borderId="187" xfId="1" applyFont="1" applyBorder="1" applyAlignment="1">
      <alignment horizontal="left" vertical="center" wrapText="1"/>
    </xf>
    <xf numFmtId="3" fontId="24" fillId="2" borderId="187" xfId="1" applyNumberFormat="1" applyFont="1" applyFill="1" applyBorder="1" applyAlignment="1">
      <alignment horizontal="center" vertical="center" wrapText="1"/>
    </xf>
    <xf numFmtId="3" fontId="4" fillId="0" borderId="187" xfId="1" applyNumberFormat="1" applyFont="1" applyBorder="1" applyAlignment="1">
      <alignment horizontal="center" vertical="center" wrapText="1"/>
    </xf>
    <xf numFmtId="0" fontId="3" fillId="0" borderId="69" xfId="1" applyFont="1" applyBorder="1" applyAlignment="1">
      <alignment horizontal="left"/>
    </xf>
    <xf numFmtId="3" fontId="24" fillId="2" borderId="49" xfId="1" applyNumberFormat="1" applyFont="1" applyFill="1" applyBorder="1" applyAlignment="1">
      <alignment horizontal="center" vertical="center" wrapText="1"/>
    </xf>
    <xf numFmtId="164" fontId="5" fillId="3" borderId="194" xfId="1" applyNumberFormat="1" applyFont="1" applyFill="1" applyBorder="1" applyAlignment="1">
      <alignment horizontal="center" vertical="center" wrapText="1"/>
    </xf>
    <xf numFmtId="3" fontId="3" fillId="2" borderId="196" xfId="1" applyNumberFormat="1" applyFont="1" applyFill="1" applyBorder="1" applyAlignment="1">
      <alignment horizontal="center" vertical="center" wrapText="1"/>
    </xf>
    <xf numFmtId="3" fontId="4" fillId="0" borderId="196" xfId="1" applyNumberFormat="1" applyFont="1" applyBorder="1" applyAlignment="1">
      <alignment horizontal="center" vertical="center" wrapText="1"/>
    </xf>
    <xf numFmtId="164" fontId="5" fillId="3" borderId="196" xfId="1" applyNumberFormat="1" applyFont="1" applyFill="1" applyBorder="1" applyAlignment="1">
      <alignment horizontal="center" vertical="center" wrapText="1"/>
    </xf>
    <xf numFmtId="3" fontId="4" fillId="4" borderId="196" xfId="1" applyNumberFormat="1" applyFont="1" applyFill="1" applyBorder="1" applyAlignment="1">
      <alignment horizontal="center" vertical="center" wrapText="1"/>
    </xf>
    <xf numFmtId="164" fontId="5" fillId="7" borderId="196" xfId="1" applyNumberFormat="1" applyFont="1" applyFill="1" applyBorder="1" applyAlignment="1">
      <alignment horizontal="center" vertical="center" wrapText="1"/>
    </xf>
    <xf numFmtId="3" fontId="3" fillId="0" borderId="70" xfId="1" applyNumberFormat="1" applyFont="1" applyBorder="1" applyAlignment="1">
      <alignment horizontal="center" wrapText="1"/>
    </xf>
    <xf numFmtId="3" fontId="24" fillId="2" borderId="194" xfId="1" applyNumberFormat="1" applyFont="1" applyFill="1" applyBorder="1" applyAlignment="1">
      <alignment horizontal="center" vertical="center" wrapText="1"/>
    </xf>
    <xf numFmtId="3" fontId="4" fillId="0" borderId="194" xfId="1" applyNumberFormat="1" applyFont="1" applyBorder="1" applyAlignment="1">
      <alignment horizontal="center" vertical="center" wrapText="1"/>
    </xf>
    <xf numFmtId="3" fontId="4" fillId="4" borderId="194" xfId="1" applyNumberFormat="1" applyFont="1" applyFill="1" applyBorder="1" applyAlignment="1">
      <alignment horizontal="center" vertical="center" wrapText="1"/>
    </xf>
    <xf numFmtId="164" fontId="5" fillId="7" borderId="194" xfId="1" applyNumberFormat="1" applyFont="1" applyFill="1" applyBorder="1" applyAlignment="1">
      <alignment horizontal="center" vertical="center" wrapText="1"/>
    </xf>
    <xf numFmtId="3" fontId="4" fillId="0" borderId="70" xfId="1" applyNumberFormat="1" applyFont="1" applyBorder="1" applyAlignment="1">
      <alignment horizontal="center" vertical="center" wrapText="1"/>
    </xf>
    <xf numFmtId="0" fontId="24" fillId="2" borderId="99" xfId="1" applyFont="1" applyFill="1" applyBorder="1" applyAlignment="1">
      <alignment horizontal="center" vertical="center" wrapText="1"/>
    </xf>
    <xf numFmtId="164" fontId="3" fillId="3" borderId="12" xfId="1" applyNumberFormat="1" applyFont="1" applyFill="1" applyBorder="1" applyAlignment="1">
      <alignment horizontal="center" vertical="center" wrapText="1"/>
    </xf>
    <xf numFmtId="164" fontId="3" fillId="7" borderId="12" xfId="1" applyNumberFormat="1" applyFont="1" applyFill="1" applyBorder="1" applyAlignment="1">
      <alignment horizontal="center" vertical="center" wrapText="1"/>
    </xf>
    <xf numFmtId="3" fontId="3" fillId="0" borderId="70" xfId="1" applyNumberFormat="1" applyFont="1" applyBorder="1" applyAlignment="1">
      <alignment horizontal="center" vertical="center" wrapText="1"/>
    </xf>
    <xf numFmtId="0" fontId="33" fillId="0" borderId="197" xfId="1" applyFont="1" applyBorder="1"/>
    <xf numFmtId="3" fontId="37" fillId="2" borderId="198" xfId="1" applyNumberFormat="1" applyFont="1" applyFill="1" applyBorder="1" applyAlignment="1">
      <alignment horizontal="center" vertical="center" wrapText="1"/>
    </xf>
    <xf numFmtId="3" fontId="3" fillId="0" borderId="199" xfId="1" applyNumberFormat="1" applyFont="1" applyBorder="1" applyAlignment="1">
      <alignment horizontal="center" wrapText="1"/>
    </xf>
    <xf numFmtId="164" fontId="5" fillId="3" borderId="200" xfId="1" applyNumberFormat="1" applyFont="1" applyFill="1" applyBorder="1" applyAlignment="1">
      <alignment horizontal="center" vertical="center" wrapText="1"/>
    </xf>
    <xf numFmtId="3" fontId="3" fillId="0" borderId="200" xfId="1" applyNumberFormat="1" applyFont="1" applyBorder="1" applyAlignment="1">
      <alignment horizontal="center" wrapText="1"/>
    </xf>
    <xf numFmtId="3" fontId="3" fillId="4" borderId="197" xfId="1" applyNumberFormat="1" applyFont="1" applyFill="1" applyBorder="1" applyAlignment="1">
      <alignment horizontal="center" wrapText="1"/>
    </xf>
    <xf numFmtId="164" fontId="41" fillId="7" borderId="198" xfId="1" applyNumberFormat="1" applyFont="1" applyFill="1" applyBorder="1" applyAlignment="1">
      <alignment horizontal="center" vertical="center" wrapText="1"/>
    </xf>
    <xf numFmtId="3" fontId="31" fillId="0" borderId="200" xfId="1" applyNumberFormat="1" applyFont="1" applyBorder="1" applyAlignment="1">
      <alignment horizontal="center" wrapText="1"/>
    </xf>
    <xf numFmtId="164" fontId="41" fillId="3" borderId="200" xfId="1" applyNumberFormat="1" applyFont="1" applyFill="1" applyBorder="1" applyAlignment="1">
      <alignment horizontal="center" vertical="center" wrapText="1"/>
    </xf>
    <xf numFmtId="164" fontId="41" fillId="3" borderId="201" xfId="1" applyNumberFormat="1" applyFont="1" applyFill="1" applyBorder="1" applyAlignment="1">
      <alignment horizontal="center" vertical="center" wrapText="1"/>
    </xf>
    <xf numFmtId="0" fontId="32" fillId="0" borderId="12" xfId="1" applyFont="1" applyBorder="1"/>
    <xf numFmtId="164" fontId="41" fillId="7" borderId="202" xfId="1" applyNumberFormat="1" applyFont="1" applyFill="1" applyBorder="1" applyAlignment="1">
      <alignment horizontal="center" vertical="center" wrapText="1"/>
    </xf>
    <xf numFmtId="164" fontId="41" fillId="3" borderId="190" xfId="1" applyNumberFormat="1" applyFont="1" applyFill="1" applyBorder="1" applyAlignment="1">
      <alignment horizontal="center" vertical="center" wrapText="1"/>
    </xf>
    <xf numFmtId="0" fontId="31" fillId="0" borderId="203" xfId="1" applyFont="1" applyBorder="1"/>
    <xf numFmtId="3" fontId="37" fillId="2" borderId="105" xfId="1" applyNumberFormat="1" applyFont="1" applyFill="1" applyBorder="1" applyAlignment="1">
      <alignment horizontal="center" vertical="center" wrapText="1"/>
    </xf>
    <xf numFmtId="3" fontId="4" fillId="29" borderId="100" xfId="1" applyNumberFormat="1" applyFont="1" applyFill="1" applyBorder="1" applyAlignment="1">
      <alignment horizontal="center" vertical="center" wrapText="1"/>
    </xf>
    <xf numFmtId="3" fontId="27" fillId="2" borderId="49" xfId="1" applyNumberFormat="1" applyFont="1" applyFill="1" applyBorder="1" applyAlignment="1">
      <alignment horizontal="center" vertical="center" wrapText="1"/>
    </xf>
    <xf numFmtId="3" fontId="4" fillId="0" borderId="49" xfId="1" applyNumberFormat="1" applyFont="1" applyBorder="1" applyAlignment="1">
      <alignment horizontal="center" wrapText="1"/>
    </xf>
    <xf numFmtId="164" fontId="7" fillId="3" borderId="49" xfId="1" applyNumberFormat="1" applyFont="1" applyFill="1" applyBorder="1" applyAlignment="1">
      <alignment horizontal="center" vertical="center" wrapText="1"/>
    </xf>
    <xf numFmtId="3" fontId="4" fillId="0" borderId="70" xfId="1" applyNumberFormat="1" applyFont="1" applyBorder="1" applyAlignment="1">
      <alignment horizontal="center" wrapText="1"/>
    </xf>
    <xf numFmtId="3" fontId="4" fillId="0" borderId="204" xfId="1" applyNumberFormat="1" applyFont="1" applyBorder="1" applyAlignment="1">
      <alignment horizontal="center" vertical="center" wrapText="1"/>
    </xf>
    <xf numFmtId="3" fontId="4" fillId="0" borderId="205" xfId="1" applyNumberFormat="1" applyFont="1" applyBorder="1" applyAlignment="1">
      <alignment horizontal="center" vertical="center" wrapText="1"/>
    </xf>
    <xf numFmtId="3" fontId="4" fillId="0" borderId="206" xfId="1" applyNumberFormat="1" applyFont="1" applyBorder="1" applyAlignment="1" applyProtection="1">
      <alignment horizontal="center" vertical="center" wrapText="1"/>
      <protection locked="0"/>
    </xf>
    <xf numFmtId="0" fontId="4" fillId="0" borderId="204" xfId="1" applyFont="1" applyBorder="1" applyAlignment="1">
      <alignment vertical="center"/>
    </xf>
    <xf numFmtId="3" fontId="31" fillId="2" borderId="204" xfId="1" applyNumberFormat="1" applyFont="1" applyFill="1" applyBorder="1" applyAlignment="1">
      <alignment horizontal="center" vertical="center" wrapText="1"/>
    </xf>
    <xf numFmtId="164" fontId="5" fillId="3" borderId="204" xfId="1" applyNumberFormat="1" applyFont="1" applyFill="1" applyBorder="1" applyAlignment="1">
      <alignment horizontal="center" vertical="center" wrapText="1"/>
    </xf>
    <xf numFmtId="3" fontId="4" fillId="4" borderId="204" xfId="1" applyNumberFormat="1" applyFont="1" applyFill="1" applyBorder="1" applyAlignment="1">
      <alignment horizontal="center" vertical="center" wrapText="1"/>
    </xf>
    <xf numFmtId="164" fontId="41" fillId="7" borderId="204" xfId="1" applyNumberFormat="1" applyFont="1" applyFill="1" applyBorder="1" applyAlignment="1">
      <alignment horizontal="center" vertical="center" wrapText="1"/>
    </xf>
    <xf numFmtId="3" fontId="1" fillId="0" borderId="204" xfId="1" applyNumberFormat="1" applyBorder="1" applyAlignment="1">
      <alignment horizontal="center" vertical="center" wrapText="1"/>
    </xf>
    <xf numFmtId="164" fontId="41" fillId="3" borderId="204" xfId="1" applyNumberFormat="1" applyFont="1" applyFill="1" applyBorder="1" applyAlignment="1">
      <alignment horizontal="center" vertical="center" wrapText="1"/>
    </xf>
    <xf numFmtId="0" fontId="7" fillId="0" borderId="205" xfId="1" applyFont="1" applyBorder="1" applyAlignment="1">
      <alignment vertical="center"/>
    </xf>
    <xf numFmtId="3" fontId="5" fillId="2" borderId="205" xfId="1" applyNumberFormat="1" applyFont="1" applyFill="1" applyBorder="1" applyAlignment="1">
      <alignment horizontal="center" vertical="center" wrapText="1"/>
    </xf>
    <xf numFmtId="164" fontId="5" fillId="3" borderId="205" xfId="1" applyNumberFormat="1" applyFont="1" applyFill="1" applyBorder="1" applyAlignment="1">
      <alignment horizontal="center" vertical="center" wrapText="1"/>
    </xf>
    <xf numFmtId="164" fontId="41" fillId="7" borderId="205" xfId="1" applyNumberFormat="1" applyFont="1" applyFill="1" applyBorder="1" applyAlignment="1">
      <alignment horizontal="center" vertical="center" wrapText="1"/>
    </xf>
    <xf numFmtId="164" fontId="41" fillId="3" borderId="205" xfId="1" applyNumberFormat="1" applyFont="1" applyFill="1" applyBorder="1" applyAlignment="1">
      <alignment horizontal="center" vertical="center" wrapText="1"/>
    </xf>
    <xf numFmtId="3" fontId="31" fillId="2" borderId="177" xfId="1" applyNumberFormat="1" applyFont="1" applyFill="1" applyBorder="1" applyAlignment="1">
      <alignment horizontal="center" vertical="center" wrapText="1"/>
    </xf>
    <xf numFmtId="3" fontId="3" fillId="0" borderId="177" xfId="1" applyNumberFormat="1" applyFont="1" applyBorder="1" applyAlignment="1">
      <alignment horizontal="center" wrapText="1"/>
    </xf>
    <xf numFmtId="3" fontId="3" fillId="4" borderId="177" xfId="1" applyNumberFormat="1" applyFont="1" applyFill="1" applyBorder="1" applyAlignment="1">
      <alignment horizontal="center" wrapText="1"/>
    </xf>
    <xf numFmtId="164" fontId="41" fillId="7" borderId="185" xfId="1" applyNumberFormat="1" applyFont="1" applyFill="1" applyBorder="1" applyAlignment="1">
      <alignment horizontal="center" vertical="center" wrapText="1"/>
    </xf>
    <xf numFmtId="3" fontId="31" fillId="0" borderId="177" xfId="1" applyNumberFormat="1" applyFont="1" applyBorder="1" applyAlignment="1">
      <alignment horizontal="center" wrapText="1"/>
    </xf>
    <xf numFmtId="164" fontId="41" fillId="3" borderId="185" xfId="1" applyNumberFormat="1" applyFont="1" applyFill="1" applyBorder="1" applyAlignment="1">
      <alignment horizontal="center" vertical="center" wrapText="1"/>
    </xf>
    <xf numFmtId="3" fontId="24" fillId="2" borderId="177" xfId="1" applyNumberFormat="1" applyFont="1" applyFill="1" applyBorder="1" applyAlignment="1">
      <alignment horizontal="center" vertical="center" wrapText="1"/>
    </xf>
    <xf numFmtId="164" fontId="5" fillId="7" borderId="177" xfId="1" applyNumberFormat="1" applyFont="1" applyFill="1" applyBorder="1" applyAlignment="1">
      <alignment horizontal="center" vertical="center" wrapText="1"/>
    </xf>
    <xf numFmtId="3" fontId="45" fillId="35" borderId="9" xfId="1" applyNumberFormat="1" applyFont="1" applyFill="1" applyBorder="1" applyAlignment="1">
      <alignment horizontal="center" vertical="center" wrapText="1"/>
    </xf>
    <xf numFmtId="3" fontId="45" fillId="31" borderId="9" xfId="1" applyNumberFormat="1" applyFont="1" applyFill="1" applyBorder="1" applyAlignment="1">
      <alignment horizontal="center" wrapText="1"/>
    </xf>
    <xf numFmtId="164" fontId="46" fillId="36" borderId="9" xfId="1" applyNumberFormat="1" applyFont="1" applyFill="1" applyBorder="1" applyAlignment="1">
      <alignment horizontal="center" vertical="center" wrapText="1"/>
    </xf>
    <xf numFmtId="3" fontId="3" fillId="31" borderId="9" xfId="1" applyNumberFormat="1" applyFont="1" applyFill="1" applyBorder="1" applyAlignment="1">
      <alignment horizontal="center" vertical="center" wrapText="1"/>
    </xf>
    <xf numFmtId="0" fontId="4" fillId="0" borderId="4" xfId="1" applyFont="1" applyBorder="1" applyAlignment="1">
      <alignment horizontal="left" vertical="center"/>
    </xf>
    <xf numFmtId="0" fontId="4" fillId="0" borderId="194" xfId="1" applyFont="1" applyBorder="1" applyAlignment="1">
      <alignment horizontal="left" vertical="center"/>
    </xf>
    <xf numFmtId="0" fontId="4" fillId="15" borderId="1" xfId="1" applyFont="1" applyFill="1" applyBorder="1" applyAlignment="1">
      <alignment horizontal="left" vertical="center"/>
    </xf>
    <xf numFmtId="0" fontId="4" fillId="0" borderId="130" xfId="1" applyFont="1" applyBorder="1" applyAlignment="1">
      <alignment horizontal="left" vertical="center" wrapText="1"/>
    </xf>
    <xf numFmtId="0" fontId="4" fillId="0" borderId="194" xfId="1" applyFont="1" applyBorder="1" applyAlignment="1">
      <alignment horizontal="left" vertical="center" wrapText="1"/>
    </xf>
    <xf numFmtId="0" fontId="4" fillId="0" borderId="25" xfId="1" applyFont="1" applyBorder="1" applyAlignment="1">
      <alignment horizontal="left" vertical="center"/>
    </xf>
    <xf numFmtId="0" fontId="4" fillId="0" borderId="39" xfId="1" applyFont="1" applyBorder="1" applyAlignment="1">
      <alignment horizontal="left" vertical="center"/>
    </xf>
    <xf numFmtId="3" fontId="4" fillId="0" borderId="161" xfId="1" applyNumberFormat="1" applyFont="1" applyBorder="1" applyAlignment="1">
      <alignment horizontal="left" vertical="center"/>
    </xf>
    <xf numFmtId="0" fontId="3" fillId="8" borderId="10" xfId="1" applyFont="1" applyFill="1" applyBorder="1" applyAlignment="1">
      <alignment horizontal="left" vertical="center"/>
    </xf>
    <xf numFmtId="0" fontId="4" fillId="15" borderId="26" xfId="1" applyFont="1" applyFill="1" applyBorder="1" applyAlignment="1">
      <alignment horizontal="left" vertical="center" wrapText="1"/>
    </xf>
    <xf numFmtId="0" fontId="3" fillId="8" borderId="32" xfId="1" applyFont="1" applyFill="1" applyBorder="1" applyAlignment="1">
      <alignment horizontal="left" vertical="center"/>
    </xf>
    <xf numFmtId="0" fontId="4" fillId="0" borderId="27" xfId="1" applyFont="1" applyBorder="1" applyAlignment="1">
      <alignment horizontal="left" vertical="center"/>
    </xf>
    <xf numFmtId="0" fontId="4" fillId="0" borderId="1" xfId="1" applyFont="1" applyBorder="1" applyAlignment="1">
      <alignment horizontal="left" vertical="center"/>
    </xf>
    <xf numFmtId="0" fontId="4" fillId="0" borderId="129" xfId="1" applyFont="1" applyBorder="1" applyAlignment="1">
      <alignment horizontal="left" vertical="center"/>
    </xf>
    <xf numFmtId="0" fontId="4" fillId="0" borderId="130" xfId="1" applyFont="1" applyBorder="1" applyAlignment="1">
      <alignment horizontal="left" vertical="center"/>
    </xf>
    <xf numFmtId="0" fontId="4" fillId="29" borderId="100" xfId="1" applyFont="1" applyFill="1" applyBorder="1" applyAlignment="1">
      <alignment horizontal="left" vertical="center"/>
    </xf>
    <xf numFmtId="0" fontId="4" fillId="29" borderId="129" xfId="1" applyFont="1" applyFill="1" applyBorder="1" applyAlignment="1">
      <alignment horizontal="left" vertical="center"/>
    </xf>
    <xf numFmtId="0" fontId="4" fillId="29" borderId="130" xfId="1" applyFont="1" applyFill="1" applyBorder="1" applyAlignment="1">
      <alignment horizontal="left" vertical="center"/>
    </xf>
    <xf numFmtId="0" fontId="4" fillId="29" borderId="162" xfId="1" applyFont="1" applyFill="1" applyBorder="1" applyAlignment="1">
      <alignment horizontal="left" vertical="center"/>
    </xf>
    <xf numFmtId="0" fontId="4" fillId="0" borderId="20" xfId="1" applyFont="1" applyBorder="1" applyAlignment="1">
      <alignment horizontal="left" vertical="center"/>
    </xf>
    <xf numFmtId="0" fontId="4" fillId="0" borderId="5" xfId="1" applyFont="1" applyBorder="1" applyAlignment="1">
      <alignment horizontal="left" vertical="center"/>
    </xf>
    <xf numFmtId="0" fontId="4" fillId="0" borderId="195" xfId="1" applyFont="1" applyBorder="1" applyAlignment="1">
      <alignment horizontal="left" vertical="center"/>
    </xf>
    <xf numFmtId="0" fontId="4" fillId="0" borderId="165" xfId="1" applyFont="1" applyBorder="1" applyAlignment="1">
      <alignment horizontal="left" vertical="center"/>
    </xf>
    <xf numFmtId="0" fontId="19" fillId="4" borderId="83" xfId="0" applyFont="1" applyFill="1" applyBorder="1" applyAlignment="1">
      <alignment horizontal="left" vertical="center" wrapText="1"/>
    </xf>
    <xf numFmtId="0" fontId="0" fillId="0" borderId="145" xfId="0" applyBorder="1" applyAlignment="1">
      <alignment horizontal="left" vertical="center" wrapText="1"/>
    </xf>
    <xf numFmtId="0" fontId="0" fillId="0" borderId="143" xfId="0" applyBorder="1" applyAlignment="1">
      <alignment horizontal="left" vertical="center" wrapText="1"/>
    </xf>
    <xf numFmtId="0" fontId="19" fillId="15" borderId="83" xfId="0" applyFont="1" applyFill="1" applyBorder="1" applyAlignment="1">
      <alignment horizontal="left" vertical="center" wrapText="1"/>
    </xf>
    <xf numFmtId="0" fontId="19" fillId="31" borderId="125" xfId="0" applyFont="1" applyFill="1" applyBorder="1" applyAlignment="1">
      <alignment horizontal="left" vertical="center" wrapText="1"/>
    </xf>
    <xf numFmtId="0" fontId="0" fillId="0" borderId="144" xfId="0" applyBorder="1" applyAlignment="1">
      <alignment horizontal="left" vertical="center" wrapText="1"/>
    </xf>
    <xf numFmtId="0" fontId="23" fillId="0" borderId="0" xfId="0" applyFont="1" applyAlignment="1">
      <alignment horizontal="left" vertical="center"/>
    </xf>
    <xf numFmtId="0" fontId="3" fillId="0" borderId="69" xfId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69" xfId="1" applyFont="1" applyBorder="1" applyAlignment="1">
      <alignment horizontal="left" vertical="center"/>
    </xf>
    <xf numFmtId="0" fontId="3" fillId="0" borderId="156" xfId="1" applyFont="1" applyBorder="1" applyAlignment="1">
      <alignment horizontal="left" vertical="center"/>
    </xf>
    <xf numFmtId="0" fontId="45" fillId="31" borderId="9" xfId="1" applyFont="1" applyFill="1" applyBorder="1" applyAlignment="1">
      <alignment horizontal="left" vertical="center"/>
    </xf>
    <xf numFmtId="3" fontId="4" fillId="0" borderId="27" xfId="1" applyNumberFormat="1" applyFont="1" applyBorder="1" applyAlignment="1" applyProtection="1">
      <alignment horizontal="center" vertical="center" wrapText="1"/>
      <protection locked="0"/>
    </xf>
    <xf numFmtId="0" fontId="48" fillId="0" borderId="0" xfId="0" applyFont="1"/>
    <xf numFmtId="0" fontId="4" fillId="0" borderId="186" xfId="1" applyFont="1" applyBorder="1" applyAlignment="1">
      <alignment horizontal="center" vertical="center"/>
    </xf>
    <xf numFmtId="0" fontId="4" fillId="0" borderId="16" xfId="1" applyFont="1" applyBorder="1" applyAlignment="1">
      <alignment horizontal="center" vertical="center"/>
    </xf>
    <xf numFmtId="3" fontId="3" fillId="0" borderId="188" xfId="1" applyNumberFormat="1" applyFont="1" applyBorder="1" applyAlignment="1" applyProtection="1">
      <alignment horizontal="center" vertical="center" wrapText="1"/>
      <protection locked="0"/>
    </xf>
    <xf numFmtId="3" fontId="4" fillId="25" borderId="182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186" xfId="1" applyBorder="1" applyAlignment="1">
      <alignment horizontal="center" vertical="center"/>
    </xf>
    <xf numFmtId="3" fontId="4" fillId="25" borderId="131" xfId="1" applyNumberFormat="1" applyFont="1" applyFill="1" applyBorder="1" applyAlignment="1" applyProtection="1">
      <alignment horizontal="center" vertical="center" wrapText="1"/>
      <protection locked="0"/>
    </xf>
    <xf numFmtId="164" fontId="5" fillId="3" borderId="209" xfId="1" applyNumberFormat="1" applyFont="1" applyFill="1" applyBorder="1" applyAlignment="1">
      <alignment horizontal="center" vertical="center" wrapText="1"/>
    </xf>
    <xf numFmtId="164" fontId="5" fillId="3" borderId="210" xfId="1" applyNumberFormat="1" applyFont="1" applyFill="1" applyBorder="1" applyAlignment="1">
      <alignment horizontal="center" vertical="center" wrapText="1"/>
    </xf>
    <xf numFmtId="164" fontId="5" fillId="3" borderId="211" xfId="1" applyNumberFormat="1" applyFont="1" applyFill="1" applyBorder="1" applyAlignment="1">
      <alignment horizontal="center" vertical="center" wrapText="1"/>
    </xf>
    <xf numFmtId="164" fontId="5" fillId="3" borderId="212" xfId="1" applyNumberFormat="1" applyFont="1" applyFill="1" applyBorder="1" applyAlignment="1">
      <alignment horizontal="center" vertical="center" wrapText="1"/>
    </xf>
    <xf numFmtId="164" fontId="5" fillId="3" borderId="213" xfId="1" applyNumberFormat="1" applyFont="1" applyFill="1" applyBorder="1" applyAlignment="1">
      <alignment horizontal="center" vertical="center" wrapText="1"/>
    </xf>
    <xf numFmtId="3" fontId="3" fillId="0" borderId="214" xfId="1" applyNumberFormat="1" applyFont="1" applyBorder="1" applyAlignment="1" applyProtection="1">
      <alignment horizontal="center" vertical="center" wrapText="1"/>
      <protection locked="0"/>
    </xf>
    <xf numFmtId="0" fontId="4" fillId="0" borderId="207" xfId="1" applyFont="1" applyBorder="1" applyAlignment="1">
      <alignment horizontal="left" vertical="center"/>
    </xf>
    <xf numFmtId="0" fontId="4" fillId="15" borderId="208" xfId="1" applyFont="1" applyFill="1" applyBorder="1" applyAlignment="1">
      <alignment horizontal="left" vertical="center"/>
    </xf>
    <xf numFmtId="0" fontId="4" fillId="0" borderId="208" xfId="1" applyFont="1" applyBorder="1" applyAlignment="1">
      <alignment horizontal="left" vertical="center"/>
    </xf>
    <xf numFmtId="0" fontId="4" fillId="0" borderId="215" xfId="1" applyFont="1" applyBorder="1" applyAlignment="1">
      <alignment horizontal="left" vertical="center"/>
    </xf>
    <xf numFmtId="0" fontId="4" fillId="0" borderId="216" xfId="1" applyFont="1" applyBorder="1" applyAlignment="1">
      <alignment horizontal="left" vertical="center"/>
    </xf>
    <xf numFmtId="0" fontId="3" fillId="2" borderId="182" xfId="1" applyFont="1" applyFill="1" applyBorder="1" applyAlignment="1">
      <alignment horizontal="center" vertical="center" wrapText="1"/>
    </xf>
    <xf numFmtId="3" fontId="3" fillId="2" borderId="188" xfId="1" applyNumberFormat="1" applyFont="1" applyFill="1" applyBorder="1" applyAlignment="1">
      <alignment horizontal="center" vertical="center" wrapText="1"/>
    </xf>
    <xf numFmtId="3" fontId="24" fillId="2" borderId="188" xfId="1" applyNumberFormat="1" applyFont="1" applyFill="1" applyBorder="1" applyAlignment="1">
      <alignment horizontal="center" vertical="center" wrapText="1"/>
    </xf>
    <xf numFmtId="0" fontId="3" fillId="0" borderId="83" xfId="1" applyFont="1" applyBorder="1" applyAlignment="1">
      <alignment horizontal="left" vertical="center"/>
    </xf>
    <xf numFmtId="3" fontId="3" fillId="0" borderId="217" xfId="1" applyNumberFormat="1" applyFont="1" applyBorder="1" applyAlignment="1">
      <alignment horizontal="center" wrapText="1"/>
    </xf>
    <xf numFmtId="3" fontId="3" fillId="2" borderId="192" xfId="1" applyNumberFormat="1" applyFont="1" applyFill="1" applyBorder="1" applyAlignment="1">
      <alignment horizontal="center" vertical="center" wrapText="1"/>
    </xf>
    <xf numFmtId="3" fontId="3" fillId="2" borderId="69" xfId="1" applyNumberFormat="1" applyFont="1" applyFill="1" applyBorder="1" applyAlignment="1">
      <alignment horizontal="center" vertical="center" wrapText="1"/>
    </xf>
    <xf numFmtId="3" fontId="3" fillId="0" borderId="218" xfId="1" applyNumberFormat="1" applyFont="1" applyBorder="1" applyAlignment="1">
      <alignment horizontal="center" wrapText="1"/>
    </xf>
    <xf numFmtId="164" fontId="5" fillId="3" borderId="218" xfId="1" applyNumberFormat="1" applyFont="1" applyFill="1" applyBorder="1" applyAlignment="1">
      <alignment horizontal="center" vertical="center" wrapText="1"/>
    </xf>
    <xf numFmtId="3" fontId="3" fillId="25" borderId="218" xfId="1" applyNumberFormat="1" applyFont="1" applyFill="1" applyBorder="1" applyAlignment="1">
      <alignment horizontal="center" wrapText="1"/>
    </xf>
    <xf numFmtId="3" fontId="3" fillId="4" borderId="218" xfId="1" applyNumberFormat="1" applyFont="1" applyFill="1" applyBorder="1" applyAlignment="1">
      <alignment horizontal="center" wrapText="1"/>
    </xf>
    <xf numFmtId="9" fontId="44" fillId="12" borderId="219" xfId="24" applyFont="1" applyFill="1" applyBorder="1" applyAlignment="1">
      <alignment horizontal="center" vertical="center"/>
    </xf>
    <xf numFmtId="3" fontId="0" fillId="0" borderId="220" xfId="0" applyNumberFormat="1" applyBorder="1" applyAlignment="1">
      <alignment horizontal="center" vertical="center"/>
    </xf>
    <xf numFmtId="0" fontId="3" fillId="8" borderId="182" xfId="1" applyFont="1" applyFill="1" applyBorder="1" applyAlignment="1">
      <alignment horizontal="center" vertical="center"/>
    </xf>
    <xf numFmtId="0" fontId="3" fillId="6" borderId="182" xfId="1" applyFont="1" applyFill="1" applyBorder="1" applyAlignment="1">
      <alignment horizontal="center" vertical="center" wrapText="1"/>
    </xf>
    <xf numFmtId="0" fontId="3" fillId="6" borderId="182" xfId="1" applyFont="1" applyFill="1" applyBorder="1" applyAlignment="1">
      <alignment horizontal="center" vertical="center"/>
    </xf>
    <xf numFmtId="0" fontId="4" fillId="0" borderId="221" xfId="1" applyFont="1" applyBorder="1" applyAlignment="1">
      <alignment vertical="center"/>
    </xf>
    <xf numFmtId="3" fontId="4" fillId="0" borderId="221" xfId="1" applyNumberFormat="1" applyFont="1" applyBorder="1" applyAlignment="1" applyProtection="1">
      <alignment horizontal="center" vertical="center" wrapText="1"/>
      <protection locked="0"/>
    </xf>
    <xf numFmtId="164" fontId="5" fillId="3" borderId="221" xfId="1" applyNumberFormat="1" applyFont="1" applyFill="1" applyBorder="1" applyAlignment="1">
      <alignment horizontal="center" vertical="center" wrapText="1"/>
    </xf>
    <xf numFmtId="3" fontId="4" fillId="4" borderId="221" xfId="1" applyNumberFormat="1" applyFont="1" applyFill="1" applyBorder="1" applyAlignment="1">
      <alignment horizontal="center" vertical="center" wrapText="1"/>
    </xf>
    <xf numFmtId="164" fontId="5" fillId="7" borderId="221" xfId="1" applyNumberFormat="1" applyFont="1" applyFill="1" applyBorder="1" applyAlignment="1">
      <alignment horizontal="center" vertical="center" wrapText="1"/>
    </xf>
    <xf numFmtId="0" fontId="3" fillId="6" borderId="188" xfId="1" applyFont="1" applyFill="1" applyBorder="1" applyAlignment="1">
      <alignment horizontal="center" vertical="center" wrapText="1"/>
    </xf>
    <xf numFmtId="3" fontId="37" fillId="2" borderId="221" xfId="1" applyNumberFormat="1" applyFont="1" applyFill="1" applyBorder="1" applyAlignment="1">
      <alignment horizontal="center" vertical="center" wrapText="1"/>
    </xf>
    <xf numFmtId="3" fontId="4" fillId="0" borderId="221" xfId="1" applyNumberFormat="1" applyFont="1" applyBorder="1" applyAlignment="1">
      <alignment horizontal="center" vertical="center" wrapText="1"/>
    </xf>
    <xf numFmtId="164" fontId="41" fillId="7" borderId="221" xfId="1" applyNumberFormat="1" applyFont="1" applyFill="1" applyBorder="1" applyAlignment="1">
      <alignment horizontal="center" vertical="center" wrapText="1"/>
    </xf>
    <xf numFmtId="3" fontId="1" fillId="0" borderId="221" xfId="1" applyNumberFormat="1" applyBorder="1" applyAlignment="1">
      <alignment horizontal="center" vertical="center" wrapText="1"/>
    </xf>
    <xf numFmtId="164" fontId="41" fillId="3" borderId="221" xfId="1" applyNumberFormat="1" applyFont="1" applyFill="1" applyBorder="1" applyAlignment="1">
      <alignment horizontal="center" vertical="center" wrapText="1"/>
    </xf>
    <xf numFmtId="0" fontId="24" fillId="8" borderId="182" xfId="1" applyFont="1" applyFill="1" applyBorder="1" applyAlignment="1">
      <alignment horizontal="center" vertical="center"/>
    </xf>
    <xf numFmtId="0" fontId="24" fillId="10" borderId="182" xfId="1" applyFont="1" applyFill="1" applyBorder="1" applyAlignment="1">
      <alignment horizontal="center" vertical="center"/>
    </xf>
    <xf numFmtId="0" fontId="4" fillId="0" borderId="221" xfId="1" applyFont="1" applyBorder="1" applyAlignment="1">
      <alignment horizontal="left" vertical="center"/>
    </xf>
    <xf numFmtId="3" fontId="24" fillId="2" borderId="221" xfId="1" applyNumberFormat="1" applyFont="1" applyFill="1" applyBorder="1" applyAlignment="1">
      <alignment horizontal="center" vertical="center" wrapText="1"/>
    </xf>
    <xf numFmtId="0" fontId="3" fillId="8" borderId="188" xfId="1" applyFont="1" applyFill="1" applyBorder="1" applyAlignment="1">
      <alignment horizontal="left" vertical="center"/>
    </xf>
    <xf numFmtId="0" fontId="24" fillId="2" borderId="188" xfId="1" applyFont="1" applyFill="1" applyBorder="1" applyAlignment="1">
      <alignment horizontal="center" vertical="center" wrapText="1"/>
    </xf>
    <xf numFmtId="0" fontId="24" fillId="8" borderId="188" xfId="1" applyFont="1" applyFill="1" applyBorder="1" applyAlignment="1">
      <alignment horizontal="center" vertical="center"/>
    </xf>
    <xf numFmtId="0" fontId="24" fillId="10" borderId="188" xfId="1" applyFont="1" applyFill="1" applyBorder="1" applyAlignment="1">
      <alignment horizontal="center" vertical="center"/>
    </xf>
    <xf numFmtId="3" fontId="4" fillId="0" borderId="188" xfId="1" applyNumberFormat="1" applyFont="1" applyBorder="1" applyAlignment="1">
      <alignment horizontal="center" vertical="center" wrapText="1"/>
    </xf>
    <xf numFmtId="3" fontId="37" fillId="2" borderId="188" xfId="1" applyNumberFormat="1" applyFont="1" applyFill="1" applyBorder="1" applyAlignment="1">
      <alignment horizontal="center" vertical="center" wrapText="1"/>
    </xf>
    <xf numFmtId="164" fontId="41" fillId="7" borderId="188" xfId="1" applyNumberFormat="1" applyFont="1" applyFill="1" applyBorder="1" applyAlignment="1">
      <alignment horizontal="center" vertical="center" wrapText="1"/>
    </xf>
    <xf numFmtId="3" fontId="1" fillId="0" borderId="188" xfId="1" applyNumberFormat="1" applyBorder="1" applyAlignment="1">
      <alignment horizontal="center" vertical="center" wrapText="1"/>
    </xf>
    <xf numFmtId="164" fontId="41" fillId="3" borderId="188" xfId="1" applyNumberFormat="1" applyFont="1" applyFill="1" applyBorder="1" applyAlignment="1">
      <alignment horizontal="center" vertical="center" wrapText="1"/>
    </xf>
    <xf numFmtId="0" fontId="3" fillId="6" borderId="192" xfId="1" applyFont="1" applyFill="1" applyBorder="1" applyAlignment="1">
      <alignment horizontal="center" vertical="center"/>
    </xf>
    <xf numFmtId="0" fontId="24" fillId="8" borderId="222" xfId="1" applyFont="1" applyFill="1" applyBorder="1" applyAlignment="1">
      <alignment horizontal="center" vertical="center"/>
    </xf>
    <xf numFmtId="164" fontId="5" fillId="7" borderId="223" xfId="1" applyNumberFormat="1" applyFont="1" applyFill="1" applyBorder="1" applyAlignment="1">
      <alignment horizontal="center" vertical="center" wrapText="1"/>
    </xf>
    <xf numFmtId="0" fontId="4" fillId="8" borderId="188" xfId="1" applyFont="1" applyFill="1" applyBorder="1" applyAlignment="1">
      <alignment horizontal="center" vertical="center"/>
    </xf>
    <xf numFmtId="164" fontId="5" fillId="7" borderId="225" xfId="1" applyNumberFormat="1" applyFont="1" applyFill="1" applyBorder="1" applyAlignment="1">
      <alignment horizontal="center" vertical="center" wrapText="1"/>
    </xf>
    <xf numFmtId="164" fontId="5" fillId="7" borderId="106" xfId="1" applyNumberFormat="1" applyFont="1" applyFill="1" applyBorder="1" applyAlignment="1">
      <alignment horizontal="center" vertical="center" wrapText="1"/>
    </xf>
    <xf numFmtId="0" fontId="4" fillId="8" borderId="169" xfId="1" applyFont="1" applyFill="1" applyBorder="1" applyAlignment="1">
      <alignment horizontal="center" vertical="center"/>
    </xf>
    <xf numFmtId="0" fontId="4" fillId="0" borderId="12" xfId="1" applyFont="1" applyBorder="1" applyAlignment="1">
      <alignment vertical="center"/>
    </xf>
    <xf numFmtId="0" fontId="1" fillId="0" borderId="0" xfId="1" applyAlignment="1">
      <alignment horizontal="center"/>
    </xf>
    <xf numFmtId="0" fontId="0" fillId="0" borderId="0" xfId="0" applyAlignment="1">
      <alignment horizontal="center"/>
    </xf>
    <xf numFmtId="3" fontId="4" fillId="25" borderId="29" xfId="1" applyNumberFormat="1" applyFont="1" applyFill="1" applyBorder="1" applyAlignment="1" applyProtection="1">
      <alignment horizontal="center" vertical="center" wrapText="1"/>
      <protection locked="0"/>
    </xf>
    <xf numFmtId="3" fontId="4" fillId="4" borderId="29" xfId="1" applyNumberFormat="1" applyFont="1" applyFill="1" applyBorder="1" applyAlignment="1">
      <alignment horizontal="center" vertical="center" wrapText="1"/>
    </xf>
    <xf numFmtId="3" fontId="3" fillId="2" borderId="226" xfId="1" applyNumberFormat="1" applyFont="1" applyFill="1" applyBorder="1" applyAlignment="1">
      <alignment horizontal="center" vertical="center" wrapText="1"/>
    </xf>
    <xf numFmtId="3" fontId="3" fillId="2" borderId="231" xfId="1" applyNumberFormat="1" applyFont="1" applyFill="1" applyBorder="1" applyAlignment="1">
      <alignment horizontal="center" vertical="center" wrapText="1"/>
    </xf>
    <xf numFmtId="0" fontId="3" fillId="2" borderId="232" xfId="1" applyFont="1" applyFill="1" applyBorder="1" applyAlignment="1">
      <alignment horizontal="center" vertical="center" wrapText="1"/>
    </xf>
    <xf numFmtId="0" fontId="3" fillId="2" borderId="230" xfId="1" applyFont="1" applyFill="1" applyBorder="1" applyAlignment="1">
      <alignment horizontal="center" vertical="center" wrapText="1"/>
    </xf>
    <xf numFmtId="3" fontId="24" fillId="2" borderId="226" xfId="1" applyNumberFormat="1" applyFont="1" applyFill="1" applyBorder="1" applyAlignment="1">
      <alignment horizontal="center" vertical="center" wrapText="1"/>
    </xf>
    <xf numFmtId="3" fontId="24" fillId="2" borderId="231" xfId="1" applyNumberFormat="1" applyFont="1" applyFill="1" applyBorder="1" applyAlignment="1">
      <alignment horizontal="center" vertical="center" wrapText="1"/>
    </xf>
    <xf numFmtId="3" fontId="24" fillId="2" borderId="227" xfId="1" applyNumberFormat="1" applyFont="1" applyFill="1" applyBorder="1" applyAlignment="1">
      <alignment horizontal="center" vertical="center" wrapText="1"/>
    </xf>
    <xf numFmtId="3" fontId="21" fillId="2" borderId="226" xfId="1" applyNumberFormat="1" applyFont="1" applyFill="1" applyBorder="1" applyAlignment="1">
      <alignment horizontal="center" vertical="center" wrapText="1"/>
    </xf>
    <xf numFmtId="3" fontId="3" fillId="2" borderId="29" xfId="1" applyNumberFormat="1" applyFont="1" applyFill="1" applyBorder="1" applyAlignment="1">
      <alignment horizontal="center" wrapText="1"/>
    </xf>
    <xf numFmtId="3" fontId="3" fillId="2" borderId="227" xfId="1" applyNumberFormat="1" applyFont="1" applyFill="1" applyBorder="1" applyAlignment="1">
      <alignment horizontal="center" vertical="center" wrapText="1"/>
    </xf>
    <xf numFmtId="3" fontId="3" fillId="2" borderId="233" xfId="1" applyNumberFormat="1" applyFont="1" applyFill="1" applyBorder="1" applyAlignment="1">
      <alignment horizontal="center" vertical="center" wrapText="1"/>
    </xf>
    <xf numFmtId="3" fontId="5" fillId="2" borderId="234" xfId="1" applyNumberFormat="1" applyFont="1" applyFill="1" applyBorder="1" applyAlignment="1">
      <alignment horizontal="center" vertical="center" wrapText="1"/>
    </xf>
    <xf numFmtId="3" fontId="4" fillId="0" borderId="12" xfId="1" applyNumberFormat="1" applyFont="1" applyBorder="1" applyAlignment="1" applyProtection="1">
      <alignment horizontal="center" vertical="center" wrapText="1"/>
      <protection locked="0"/>
    </xf>
    <xf numFmtId="3" fontId="3" fillId="2" borderId="12" xfId="1" applyNumberFormat="1" applyFont="1" applyFill="1" applyBorder="1" applyAlignment="1">
      <alignment horizontal="center" vertical="center" wrapText="1"/>
    </xf>
    <xf numFmtId="164" fontId="5" fillId="3" borderId="231" xfId="1" applyNumberFormat="1" applyFont="1" applyFill="1" applyBorder="1" applyAlignment="1">
      <alignment horizontal="center" vertical="center" wrapText="1"/>
    </xf>
    <xf numFmtId="3" fontId="4" fillId="4" borderId="231" xfId="1" applyNumberFormat="1" applyFont="1" applyFill="1" applyBorder="1" applyAlignment="1">
      <alignment horizontal="center" vertical="center" wrapText="1"/>
    </xf>
    <xf numFmtId="164" fontId="5" fillId="7" borderId="231" xfId="1" applyNumberFormat="1" applyFont="1" applyFill="1" applyBorder="1" applyAlignment="1">
      <alignment horizontal="center" vertical="center" wrapText="1"/>
    </xf>
    <xf numFmtId="0" fontId="4" fillId="0" borderId="225" xfId="1" applyFont="1" applyBorder="1" applyAlignment="1">
      <alignment vertical="center"/>
    </xf>
    <xf numFmtId="3" fontId="4" fillId="0" borderId="231" xfId="1" applyNumberFormat="1" applyFont="1" applyBorder="1" applyAlignment="1" applyProtection="1">
      <alignment horizontal="center" vertical="center" wrapText="1"/>
      <protection locked="0"/>
    </xf>
    <xf numFmtId="3" fontId="3" fillId="2" borderId="232" xfId="1" applyNumberFormat="1" applyFont="1" applyFill="1" applyBorder="1" applyAlignment="1">
      <alignment horizontal="center" vertical="center" wrapText="1"/>
    </xf>
    <xf numFmtId="3" fontId="4" fillId="0" borderId="232" xfId="1" applyNumberFormat="1" applyFont="1" applyBorder="1" applyAlignment="1" applyProtection="1">
      <alignment horizontal="center" vertical="center" wrapText="1"/>
      <protection locked="0"/>
    </xf>
    <xf numFmtId="164" fontId="5" fillId="3" borderId="232" xfId="1" applyNumberFormat="1" applyFont="1" applyFill="1" applyBorder="1" applyAlignment="1">
      <alignment horizontal="center" vertical="center" wrapText="1"/>
    </xf>
    <xf numFmtId="3" fontId="4" fillId="4" borderId="232" xfId="1" applyNumberFormat="1" applyFont="1" applyFill="1" applyBorder="1" applyAlignment="1">
      <alignment horizontal="center" vertical="center" wrapText="1"/>
    </xf>
    <xf numFmtId="164" fontId="5" fillId="7" borderId="232" xfId="1" applyNumberFormat="1" applyFont="1" applyFill="1" applyBorder="1" applyAlignment="1">
      <alignment horizontal="center" vertical="center" wrapText="1"/>
    </xf>
    <xf numFmtId="3" fontId="4" fillId="0" borderId="231" xfId="1" applyNumberFormat="1" applyFont="1" applyBorder="1" applyAlignment="1">
      <alignment horizontal="center" vertical="center" wrapText="1"/>
    </xf>
    <xf numFmtId="0" fontId="4" fillId="0" borderId="231" xfId="1" applyFont="1" applyBorder="1" applyAlignment="1">
      <alignment vertical="center"/>
    </xf>
    <xf numFmtId="0" fontId="4" fillId="0" borderId="232" xfId="1" applyFont="1" applyBorder="1" applyAlignment="1">
      <alignment vertical="center"/>
    </xf>
    <xf numFmtId="3" fontId="4" fillId="0" borderId="232" xfId="1" applyNumberFormat="1" applyFont="1" applyBorder="1" applyAlignment="1">
      <alignment horizontal="left" vertical="center"/>
    </xf>
    <xf numFmtId="3" fontId="24" fillId="2" borderId="232" xfId="1" applyNumberFormat="1" applyFont="1" applyFill="1" applyBorder="1" applyAlignment="1">
      <alignment horizontal="center" vertical="center" wrapText="1"/>
    </xf>
    <xf numFmtId="3" fontId="4" fillId="0" borderId="232" xfId="1" applyNumberFormat="1" applyFont="1" applyBorder="1" applyAlignment="1">
      <alignment horizontal="center" vertical="center" wrapText="1"/>
    </xf>
    <xf numFmtId="164" fontId="5" fillId="7" borderId="235" xfId="1" applyNumberFormat="1" applyFont="1" applyFill="1" applyBorder="1" applyAlignment="1">
      <alignment horizontal="center" vertical="center" wrapText="1"/>
    </xf>
    <xf numFmtId="3" fontId="4" fillId="0" borderId="230" xfId="1" applyNumberFormat="1" applyFont="1" applyBorder="1" applyAlignment="1">
      <alignment horizontal="left" vertical="center"/>
    </xf>
    <xf numFmtId="3" fontId="24" fillId="2" borderId="230" xfId="1" applyNumberFormat="1" applyFont="1" applyFill="1" applyBorder="1" applyAlignment="1">
      <alignment horizontal="center" vertical="center" wrapText="1"/>
    </xf>
    <xf numFmtId="3" fontId="4" fillId="0" borderId="230" xfId="1" applyNumberFormat="1" applyFont="1" applyBorder="1" applyAlignment="1">
      <alignment horizontal="center" vertical="center" wrapText="1"/>
    </xf>
    <xf numFmtId="164" fontId="5" fillId="3" borderId="230" xfId="1" applyNumberFormat="1" applyFont="1" applyFill="1" applyBorder="1" applyAlignment="1">
      <alignment horizontal="center" vertical="center" wrapText="1"/>
    </xf>
    <xf numFmtId="3" fontId="4" fillId="4" borderId="230" xfId="1" applyNumberFormat="1" applyFont="1" applyFill="1" applyBorder="1" applyAlignment="1">
      <alignment horizontal="center" vertical="center" wrapText="1"/>
    </xf>
    <xf numFmtId="164" fontId="5" fillId="7" borderId="230" xfId="1" applyNumberFormat="1" applyFont="1" applyFill="1" applyBorder="1" applyAlignment="1">
      <alignment horizontal="center" vertical="center" wrapText="1"/>
    </xf>
    <xf numFmtId="3" fontId="24" fillId="2" borderId="218" xfId="1" applyNumberFormat="1" applyFont="1" applyFill="1" applyBorder="1" applyAlignment="1">
      <alignment horizontal="center" vertical="center" wrapText="1"/>
    </xf>
    <xf numFmtId="164" fontId="5" fillId="7" borderId="218" xfId="1" applyNumberFormat="1" applyFont="1" applyFill="1" applyBorder="1" applyAlignment="1">
      <alignment horizontal="center" vertical="center" wrapText="1"/>
    </xf>
    <xf numFmtId="3" fontId="3" fillId="4" borderId="70" xfId="1" applyNumberFormat="1" applyFont="1" applyFill="1" applyBorder="1" applyAlignment="1">
      <alignment horizontal="center" wrapText="1"/>
    </xf>
    <xf numFmtId="3" fontId="3" fillId="2" borderId="232" xfId="1" applyNumberFormat="1" applyFont="1" applyFill="1" applyBorder="1" applyAlignment="1">
      <alignment horizontal="center" wrapText="1"/>
    </xf>
    <xf numFmtId="3" fontId="4" fillId="0" borderId="232" xfId="1" applyNumberFormat="1" applyFont="1" applyBorder="1" applyAlignment="1">
      <alignment horizontal="center" wrapText="1"/>
    </xf>
    <xf numFmtId="164" fontId="5" fillId="3" borderId="232" xfId="1" applyNumberFormat="1" applyFont="1" applyFill="1" applyBorder="1" applyAlignment="1">
      <alignment horizontal="center" wrapText="1"/>
    </xf>
    <xf numFmtId="3" fontId="4" fillId="4" borderId="232" xfId="1" applyNumberFormat="1" applyFont="1" applyFill="1" applyBorder="1" applyAlignment="1">
      <alignment horizontal="center" wrapText="1"/>
    </xf>
    <xf numFmtId="164" fontId="5" fillId="7" borderId="232" xfId="1" applyNumberFormat="1" applyFont="1" applyFill="1" applyBorder="1" applyAlignment="1">
      <alignment horizontal="center" wrapText="1"/>
    </xf>
    <xf numFmtId="3" fontId="31" fillId="0" borderId="69" xfId="1" applyNumberFormat="1" applyFont="1" applyBorder="1" applyAlignment="1">
      <alignment horizontal="center" wrapText="1"/>
    </xf>
    <xf numFmtId="164" fontId="41" fillId="3" borderId="218" xfId="1" applyNumberFormat="1" applyFont="1" applyFill="1" applyBorder="1" applyAlignment="1">
      <alignment horizontal="center" vertical="center" wrapText="1"/>
    </xf>
    <xf numFmtId="3" fontId="31" fillId="0" borderId="218" xfId="1" applyNumberFormat="1" applyFont="1" applyBorder="1" applyAlignment="1">
      <alignment horizontal="center" wrapText="1"/>
    </xf>
    <xf numFmtId="3" fontId="31" fillId="0" borderId="197" xfId="1" applyNumberFormat="1" applyFont="1" applyBorder="1" applyAlignment="1">
      <alignment horizontal="center" wrapText="1"/>
    </xf>
    <xf numFmtId="3" fontId="31" fillId="0" borderId="164" xfId="1" applyNumberFormat="1" applyFont="1" applyBorder="1" applyAlignment="1">
      <alignment horizontal="center" wrapText="1"/>
    </xf>
    <xf numFmtId="3" fontId="31" fillId="0" borderId="113" xfId="1" applyNumberFormat="1" applyFont="1" applyBorder="1" applyAlignment="1">
      <alignment horizontal="center" wrapText="1"/>
    </xf>
    <xf numFmtId="164" fontId="5" fillId="3" borderId="236" xfId="1" applyNumberFormat="1" applyFont="1" applyFill="1" applyBorder="1" applyAlignment="1">
      <alignment horizontal="center" vertical="center" wrapText="1"/>
    </xf>
    <xf numFmtId="3" fontId="3" fillId="0" borderId="239" xfId="1" applyNumberFormat="1" applyFont="1" applyBorder="1" applyAlignment="1">
      <alignment horizontal="center" wrapText="1"/>
    </xf>
    <xf numFmtId="3" fontId="24" fillId="2" borderId="225" xfId="1" applyNumberFormat="1" applyFont="1" applyFill="1" applyBorder="1" applyAlignment="1">
      <alignment horizontal="center" vertical="center" wrapText="1"/>
    </xf>
    <xf numFmtId="3" fontId="4" fillId="0" borderId="237" xfId="1" applyNumberFormat="1" applyFont="1" applyBorder="1" applyAlignment="1" applyProtection="1">
      <alignment horizontal="center" vertical="center" wrapText="1"/>
      <protection locked="0"/>
    </xf>
    <xf numFmtId="164" fontId="5" fillId="3" borderId="237" xfId="1" applyNumberFormat="1" applyFont="1" applyFill="1" applyBorder="1" applyAlignment="1">
      <alignment horizontal="center" vertical="center" wrapText="1"/>
    </xf>
    <xf numFmtId="3" fontId="4" fillId="4" borderId="237" xfId="1" applyNumberFormat="1" applyFont="1" applyFill="1" applyBorder="1" applyAlignment="1">
      <alignment horizontal="center" vertical="center" wrapText="1"/>
    </xf>
    <xf numFmtId="164" fontId="5" fillId="7" borderId="237" xfId="1" applyNumberFormat="1" applyFont="1" applyFill="1" applyBorder="1" applyAlignment="1">
      <alignment horizontal="center" vertical="center" wrapText="1"/>
    </xf>
    <xf numFmtId="0" fontId="49" fillId="0" borderId="0" xfId="0" applyFont="1"/>
    <xf numFmtId="0" fontId="3" fillId="8" borderId="222" xfId="1" applyFont="1" applyFill="1" applyBorder="1" applyAlignment="1">
      <alignment horizontal="center" vertical="center"/>
    </xf>
    <xf numFmtId="3" fontId="3" fillId="31" borderId="9" xfId="1" applyNumberFormat="1" applyFont="1" applyFill="1" applyBorder="1" applyAlignment="1">
      <alignment horizontal="center" wrapText="1"/>
    </xf>
    <xf numFmtId="0" fontId="22" fillId="27" borderId="0" xfId="1" applyFont="1" applyFill="1" applyAlignment="1">
      <alignment horizontal="center" vertical="center" wrapText="1"/>
    </xf>
    <xf numFmtId="9" fontId="50" fillId="28" borderId="0" xfId="24" applyFont="1" applyFill="1" applyAlignment="1">
      <alignment horizontal="center" vertical="center"/>
    </xf>
    <xf numFmtId="9" fontId="50" fillId="15" borderId="0" xfId="24" applyFont="1" applyFill="1" applyAlignment="1">
      <alignment horizontal="center" vertical="center"/>
    </xf>
    <xf numFmtId="9" fontId="50" fillId="31" borderId="0" xfId="24" applyFont="1" applyFill="1" applyAlignment="1">
      <alignment horizontal="center" vertical="center"/>
    </xf>
    <xf numFmtId="3" fontId="4" fillId="0" borderId="223" xfId="1" applyNumberFormat="1" applyFont="1" applyBorder="1" applyAlignment="1">
      <alignment horizontal="center" vertical="center" wrapText="1"/>
    </xf>
    <xf numFmtId="3" fontId="3" fillId="0" borderId="126" xfId="1" applyNumberFormat="1" applyFont="1" applyBorder="1" applyAlignment="1">
      <alignment horizontal="center" vertical="center" wrapText="1"/>
    </xf>
    <xf numFmtId="164" fontId="5" fillId="7" borderId="242" xfId="1" applyNumberFormat="1" applyFont="1" applyFill="1" applyBorder="1" applyAlignment="1">
      <alignment horizontal="center" vertical="center" wrapText="1"/>
    </xf>
    <xf numFmtId="3" fontId="4" fillId="0" borderId="126" xfId="1" applyNumberFormat="1" applyFont="1" applyBorder="1" applyAlignment="1">
      <alignment horizontal="center" vertical="center" wrapText="1"/>
    </xf>
    <xf numFmtId="164" fontId="5" fillId="7" borderId="243" xfId="1" applyNumberFormat="1" applyFont="1" applyFill="1" applyBorder="1" applyAlignment="1">
      <alignment horizontal="center" vertical="center" wrapText="1"/>
    </xf>
    <xf numFmtId="3" fontId="4" fillId="0" borderId="169" xfId="1" applyNumberFormat="1" applyFont="1" applyBorder="1" applyAlignment="1">
      <alignment horizontal="center" vertical="center" wrapText="1"/>
    </xf>
    <xf numFmtId="3" fontId="4" fillId="0" borderId="226" xfId="1" applyNumberFormat="1" applyFont="1" applyBorder="1" applyAlignment="1" applyProtection="1">
      <alignment horizontal="center" vertical="center" wrapText="1"/>
      <protection locked="0"/>
    </xf>
    <xf numFmtId="164" fontId="5" fillId="3" borderId="226" xfId="1" applyNumberFormat="1" applyFont="1" applyFill="1" applyBorder="1" applyAlignment="1">
      <alignment horizontal="center" vertical="center" wrapText="1"/>
    </xf>
    <xf numFmtId="0" fontId="2" fillId="5" borderId="37" xfId="1" applyFont="1" applyFill="1" applyBorder="1" applyAlignment="1">
      <alignment vertical="center"/>
    </xf>
    <xf numFmtId="0" fontId="2" fillId="5" borderId="36" xfId="1" applyFont="1" applyFill="1" applyBorder="1" applyAlignment="1">
      <alignment vertical="center"/>
    </xf>
    <xf numFmtId="3" fontId="4" fillId="25" borderId="15" xfId="1" applyNumberFormat="1" applyFont="1" applyFill="1" applyBorder="1" applyAlignment="1" applyProtection="1">
      <alignment horizontal="center" vertical="center" wrapText="1"/>
      <protection locked="0"/>
    </xf>
    <xf numFmtId="3" fontId="4" fillId="25" borderId="188" xfId="1" applyNumberFormat="1" applyFont="1" applyFill="1" applyBorder="1" applyAlignment="1" applyProtection="1">
      <alignment horizontal="center" vertical="center" wrapText="1"/>
      <protection locked="0"/>
    </xf>
    <xf numFmtId="3" fontId="4" fillId="25" borderId="14" xfId="1" applyNumberFormat="1" applyFont="1" applyFill="1" applyBorder="1" applyAlignment="1" applyProtection="1">
      <alignment horizontal="center" vertical="center" wrapText="1"/>
      <protection locked="0"/>
    </xf>
    <xf numFmtId="3" fontId="4" fillId="25" borderId="167" xfId="1" applyNumberFormat="1" applyFont="1" applyFill="1" applyBorder="1" applyAlignment="1" applyProtection="1">
      <alignment horizontal="center" vertical="center" wrapText="1"/>
      <protection locked="0"/>
    </xf>
    <xf numFmtId="3" fontId="47" fillId="25" borderId="184" xfId="1" applyNumberFormat="1" applyFont="1" applyFill="1" applyBorder="1" applyAlignment="1" applyProtection="1">
      <alignment horizontal="center" vertical="center" wrapText="1"/>
      <protection locked="0"/>
    </xf>
    <xf numFmtId="3" fontId="4" fillId="4" borderId="223" xfId="1" applyNumberFormat="1" applyFont="1" applyFill="1" applyBorder="1" applyAlignment="1">
      <alignment horizontal="center" vertical="center" wrapText="1"/>
    </xf>
    <xf numFmtId="3" fontId="3" fillId="2" borderId="218" xfId="1" applyNumberFormat="1" applyFont="1" applyFill="1" applyBorder="1" applyAlignment="1">
      <alignment horizontal="center" vertical="center" wrapText="1"/>
    </xf>
    <xf numFmtId="164" fontId="5" fillId="3" borderId="247" xfId="1" applyNumberFormat="1" applyFont="1" applyFill="1" applyBorder="1" applyAlignment="1">
      <alignment horizontal="center" vertical="center" wrapText="1"/>
    </xf>
    <xf numFmtId="164" fontId="7" fillId="3" borderId="12" xfId="1" applyNumberFormat="1" applyFont="1" applyFill="1" applyBorder="1" applyAlignment="1">
      <alignment horizontal="center" vertical="center" wrapText="1"/>
    </xf>
    <xf numFmtId="164" fontId="7" fillId="7" borderId="12" xfId="1" applyNumberFormat="1" applyFont="1" applyFill="1" applyBorder="1" applyAlignment="1">
      <alignment horizontal="center" vertical="center" wrapText="1"/>
    </xf>
    <xf numFmtId="3" fontId="4" fillId="0" borderId="246" xfId="1" applyNumberFormat="1" applyFont="1" applyBorder="1" applyAlignment="1" applyProtection="1">
      <alignment horizontal="center" vertical="center" wrapText="1"/>
      <protection locked="0"/>
    </xf>
    <xf numFmtId="164" fontId="5" fillId="3" borderId="246" xfId="1" applyNumberFormat="1" applyFont="1" applyFill="1" applyBorder="1" applyAlignment="1">
      <alignment horizontal="center" vertical="center" wrapText="1"/>
    </xf>
    <xf numFmtId="3" fontId="4" fillId="4" borderId="246" xfId="1" applyNumberFormat="1" applyFont="1" applyFill="1" applyBorder="1" applyAlignment="1">
      <alignment horizontal="center" vertical="center" wrapText="1"/>
    </xf>
    <xf numFmtId="164" fontId="5" fillId="7" borderId="246" xfId="1" applyNumberFormat="1" applyFont="1" applyFill="1" applyBorder="1" applyAlignment="1">
      <alignment horizontal="center" vertical="center" wrapText="1"/>
    </xf>
    <xf numFmtId="164" fontId="7" fillId="3" borderId="246" xfId="1" applyNumberFormat="1" applyFont="1" applyFill="1" applyBorder="1" applyAlignment="1">
      <alignment horizontal="center" vertical="center" wrapText="1"/>
    </xf>
    <xf numFmtId="164" fontId="7" fillId="7" borderId="246" xfId="1" applyNumberFormat="1" applyFont="1" applyFill="1" applyBorder="1" applyAlignment="1">
      <alignment horizontal="center" vertical="center" wrapText="1"/>
    </xf>
    <xf numFmtId="0" fontId="4" fillId="0" borderId="230" xfId="1" applyFont="1" applyBorder="1" applyAlignment="1">
      <alignment vertical="center"/>
    </xf>
    <xf numFmtId="3" fontId="3" fillId="2" borderId="230" xfId="1" applyNumberFormat="1" applyFont="1" applyFill="1" applyBorder="1" applyAlignment="1">
      <alignment horizontal="center" vertical="center" wrapText="1"/>
    </xf>
    <xf numFmtId="3" fontId="3" fillId="12" borderId="218" xfId="1" applyNumberFormat="1" applyFont="1" applyFill="1" applyBorder="1" applyAlignment="1">
      <alignment horizontal="center" wrapText="1"/>
    </xf>
    <xf numFmtId="164" fontId="7" fillId="3" borderId="190" xfId="1" applyNumberFormat="1" applyFont="1" applyFill="1" applyBorder="1" applyAlignment="1">
      <alignment horizontal="center" vertical="center" wrapText="1"/>
    </xf>
    <xf numFmtId="164" fontId="5" fillId="7" borderId="239" xfId="1" applyNumberFormat="1" applyFont="1" applyFill="1" applyBorder="1" applyAlignment="1">
      <alignment horizontal="center" vertical="center" wrapText="1"/>
    </xf>
    <xf numFmtId="3" fontId="3" fillId="2" borderId="195" xfId="1" applyNumberFormat="1" applyFont="1" applyFill="1" applyBorder="1" applyAlignment="1">
      <alignment horizontal="center" vertical="center" wrapText="1"/>
    </xf>
    <xf numFmtId="3" fontId="4" fillId="0" borderId="169" xfId="1" applyNumberFormat="1" applyFont="1" applyBorder="1" applyAlignment="1" applyProtection="1">
      <alignment horizontal="center" vertical="center" wrapText="1"/>
      <protection locked="0"/>
    </xf>
    <xf numFmtId="164" fontId="7" fillId="7" borderId="223" xfId="1" applyNumberFormat="1" applyFont="1" applyFill="1" applyBorder="1" applyAlignment="1">
      <alignment horizontal="center" vertical="center" wrapText="1"/>
    </xf>
    <xf numFmtId="0" fontId="4" fillId="0" borderId="42" xfId="1" applyFont="1" applyBorder="1" applyAlignment="1">
      <alignment horizontal="left" vertical="center"/>
    </xf>
    <xf numFmtId="3" fontId="24" fillId="2" borderId="246" xfId="1" applyNumberFormat="1" applyFont="1" applyFill="1" applyBorder="1" applyAlignment="1">
      <alignment horizontal="center" vertical="center" wrapText="1"/>
    </xf>
    <xf numFmtId="3" fontId="4" fillId="0" borderId="246" xfId="1" applyNumberFormat="1" applyFont="1" applyBorder="1" applyAlignment="1">
      <alignment horizontal="center" vertical="center" wrapText="1"/>
    </xf>
    <xf numFmtId="0" fontId="4" fillId="0" borderId="231" xfId="1" applyFont="1" applyBorder="1" applyAlignment="1">
      <alignment horizontal="left" vertical="center"/>
    </xf>
    <xf numFmtId="0" fontId="4" fillId="0" borderId="246" xfId="1" applyFont="1" applyBorder="1" applyAlignment="1">
      <alignment horizontal="left" vertical="center"/>
    </xf>
    <xf numFmtId="3" fontId="4" fillId="2" borderId="226" xfId="1" applyNumberFormat="1" applyFont="1" applyFill="1" applyBorder="1" applyAlignment="1">
      <alignment horizontal="center" vertical="center" wrapText="1"/>
    </xf>
    <xf numFmtId="164" fontId="5" fillId="3" borderId="27" xfId="1" applyNumberFormat="1" applyFont="1" applyFill="1" applyBorder="1" applyAlignment="1">
      <alignment horizontal="center" vertical="center"/>
    </xf>
    <xf numFmtId="3" fontId="4" fillId="4" borderId="27" xfId="1" applyNumberFormat="1" applyFont="1" applyFill="1" applyBorder="1" applyAlignment="1">
      <alignment horizontal="center" vertical="center"/>
    </xf>
    <xf numFmtId="164" fontId="5" fillId="7" borderId="27" xfId="1" applyNumberFormat="1" applyFont="1" applyFill="1" applyBorder="1" applyAlignment="1">
      <alignment horizontal="center" vertical="center"/>
    </xf>
    <xf numFmtId="3" fontId="4" fillId="0" borderId="186" xfId="1" applyNumberFormat="1" applyFont="1" applyBorder="1" applyAlignment="1">
      <alignment horizontal="center" vertical="center"/>
    </xf>
    <xf numFmtId="0" fontId="4" fillId="4" borderId="186" xfId="1" applyFont="1" applyFill="1" applyBorder="1" applyAlignment="1">
      <alignment horizontal="center" vertical="center"/>
    </xf>
    <xf numFmtId="3" fontId="4" fillId="25" borderId="130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188" xfId="1" applyFont="1" applyBorder="1" applyAlignment="1">
      <alignment horizontal="left" vertical="center"/>
    </xf>
    <xf numFmtId="3" fontId="4" fillId="37" borderId="215" xfId="1" applyNumberFormat="1" applyFont="1" applyFill="1" applyBorder="1" applyAlignment="1" applyProtection="1">
      <alignment horizontal="center" vertical="center" wrapText="1"/>
      <protection locked="0"/>
    </xf>
    <xf numFmtId="164" fontId="5" fillId="38" borderId="248" xfId="1" applyNumberFormat="1" applyFont="1" applyFill="1" applyBorder="1" applyAlignment="1">
      <alignment horizontal="center" vertical="center" wrapText="1"/>
    </xf>
    <xf numFmtId="3" fontId="4" fillId="37" borderId="248" xfId="1" applyNumberFormat="1" applyFont="1" applyFill="1" applyBorder="1" applyAlignment="1">
      <alignment horizontal="center" vertical="center" wrapText="1"/>
    </xf>
    <xf numFmtId="3" fontId="4" fillId="37" borderId="248" xfId="1" applyNumberFormat="1" applyFont="1" applyFill="1" applyBorder="1" applyAlignment="1" applyProtection="1">
      <alignment horizontal="center" vertical="center" wrapText="1"/>
      <protection locked="0"/>
    </xf>
    <xf numFmtId="164" fontId="5" fillId="38" borderId="212" xfId="1" applyNumberFormat="1" applyFont="1" applyFill="1" applyBorder="1" applyAlignment="1">
      <alignment horizontal="center" vertical="center" wrapText="1"/>
    </xf>
    <xf numFmtId="3" fontId="4" fillId="4" borderId="12" xfId="1" applyNumberFormat="1" applyFont="1" applyFill="1" applyBorder="1" applyAlignment="1">
      <alignment horizontal="center" vertical="center" wrapText="1"/>
    </xf>
    <xf numFmtId="164" fontId="7" fillId="7" borderId="0" xfId="1" applyNumberFormat="1" applyFont="1" applyFill="1" applyBorder="1" applyAlignment="1">
      <alignment horizontal="center" vertical="center" wrapText="1"/>
    </xf>
    <xf numFmtId="3" fontId="4" fillId="25" borderId="184" xfId="1" applyNumberFormat="1" applyFont="1" applyFill="1" applyBorder="1" applyAlignment="1" applyProtection="1">
      <alignment horizontal="center" vertical="center" wrapText="1"/>
      <protection locked="0"/>
    </xf>
    <xf numFmtId="3" fontId="4" fillId="0" borderId="129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78" xfId="4" applyFont="1" applyBorder="1" applyAlignment="1">
      <alignment horizontal="center" vertical="center"/>
    </xf>
    <xf numFmtId="0" fontId="10" fillId="0" borderId="79" xfId="4" applyFont="1" applyBorder="1" applyAlignment="1">
      <alignment horizontal="center" vertical="center"/>
    </xf>
    <xf numFmtId="0" fontId="11" fillId="0" borderId="83" xfId="4" applyFont="1" applyBorder="1" applyAlignment="1">
      <alignment horizontal="center" vertical="center"/>
    </xf>
    <xf numFmtId="0" fontId="11" fillId="0" borderId="84" xfId="4" applyFont="1" applyBorder="1" applyAlignment="1">
      <alignment horizontal="center" vertical="center"/>
    </xf>
    <xf numFmtId="0" fontId="11" fillId="0" borderId="85" xfId="4" applyFont="1" applyBorder="1" applyAlignment="1">
      <alignment horizontal="center" vertical="center"/>
    </xf>
    <xf numFmtId="17" fontId="11" fillId="0" borderId="83" xfId="4" applyNumberFormat="1" applyFont="1" applyBorder="1" applyAlignment="1">
      <alignment horizontal="center" vertical="center"/>
    </xf>
    <xf numFmtId="0" fontId="11" fillId="0" borderId="80" xfId="4" applyFont="1" applyBorder="1" applyAlignment="1">
      <alignment horizontal="center" vertical="center"/>
    </xf>
    <xf numFmtId="0" fontId="11" fillId="0" borderId="81" xfId="4" applyFont="1" applyBorder="1" applyAlignment="1">
      <alignment horizontal="center" vertical="center"/>
    </xf>
    <xf numFmtId="0" fontId="11" fillId="0" borderId="82" xfId="4" applyFont="1" applyBorder="1" applyAlignment="1">
      <alignment horizontal="center" vertical="center"/>
    </xf>
    <xf numFmtId="0" fontId="11" fillId="0" borderId="86" xfId="4" applyFont="1" applyBorder="1" applyAlignment="1">
      <alignment horizontal="left" vertical="center"/>
    </xf>
    <xf numFmtId="0" fontId="11" fillId="0" borderId="87" xfId="4" applyFont="1" applyBorder="1" applyAlignment="1">
      <alignment horizontal="left" vertical="center"/>
    </xf>
    <xf numFmtId="0" fontId="6" fillId="0" borderId="0" xfId="1" applyFont="1" applyAlignment="1">
      <alignment horizontal="center"/>
    </xf>
    <xf numFmtId="0" fontId="2" fillId="5" borderId="36" xfId="1" applyFont="1" applyFill="1" applyBorder="1" applyAlignment="1">
      <alignment horizontal="center" vertical="center"/>
    </xf>
    <xf numFmtId="0" fontId="2" fillId="5" borderId="37" xfId="1" applyFont="1" applyFill="1" applyBorder="1" applyAlignment="1">
      <alignment horizontal="center" vertical="center"/>
    </xf>
    <xf numFmtId="0" fontId="2" fillId="5" borderId="3" xfId="1" applyFont="1" applyFill="1" applyBorder="1" applyAlignment="1">
      <alignment horizontal="center" vertical="center"/>
    </xf>
    <xf numFmtId="0" fontId="2" fillId="5" borderId="8" xfId="1" applyFont="1" applyFill="1" applyBorder="1" applyAlignment="1">
      <alignment horizontal="center" vertical="center"/>
    </xf>
    <xf numFmtId="0" fontId="2" fillId="5" borderId="6" xfId="1" applyFont="1" applyFill="1" applyBorder="1" applyAlignment="1">
      <alignment horizontal="center" vertical="center"/>
    </xf>
    <xf numFmtId="3" fontId="4" fillId="25" borderId="230" xfId="1" applyNumberFormat="1" applyFont="1" applyFill="1" applyBorder="1" applyAlignment="1" applyProtection="1">
      <alignment horizontal="center" vertical="center" wrapText="1"/>
      <protection locked="0"/>
    </xf>
    <xf numFmtId="3" fontId="4" fillId="25" borderId="223" xfId="1" applyNumberFormat="1" applyFont="1" applyFill="1" applyBorder="1" applyAlignment="1" applyProtection="1">
      <alignment horizontal="center" vertical="center" wrapText="1"/>
      <protection locked="0"/>
    </xf>
    <xf numFmtId="164" fontId="5" fillId="3" borderId="14" xfId="1" applyNumberFormat="1" applyFont="1" applyFill="1" applyBorder="1" applyAlignment="1">
      <alignment horizontal="center" vertical="center" wrapText="1"/>
    </xf>
    <xf numFmtId="164" fontId="5" fillId="3" borderId="223" xfId="1" applyNumberFormat="1" applyFont="1" applyFill="1" applyBorder="1" applyAlignment="1">
      <alignment horizontal="center" vertical="center" wrapText="1"/>
    </xf>
    <xf numFmtId="3" fontId="4" fillId="4" borderId="14" xfId="1" applyNumberFormat="1" applyFont="1" applyFill="1" applyBorder="1" applyAlignment="1">
      <alignment horizontal="center" vertical="center" wrapText="1"/>
    </xf>
    <xf numFmtId="3" fontId="4" fillId="4" borderId="223" xfId="1" applyNumberFormat="1" applyFont="1" applyFill="1" applyBorder="1" applyAlignment="1">
      <alignment horizontal="center" vertical="center" wrapText="1"/>
    </xf>
    <xf numFmtId="164" fontId="5" fillId="7" borderId="14" xfId="1" applyNumberFormat="1" applyFont="1" applyFill="1" applyBorder="1" applyAlignment="1">
      <alignment horizontal="center" vertical="center" wrapText="1"/>
    </xf>
    <xf numFmtId="164" fontId="5" fillId="7" borderId="223" xfId="1" applyNumberFormat="1" applyFont="1" applyFill="1" applyBorder="1" applyAlignment="1">
      <alignment horizontal="center" vertical="center" wrapText="1"/>
    </xf>
    <xf numFmtId="0" fontId="2" fillId="5" borderId="134" xfId="1" applyFont="1" applyFill="1" applyBorder="1" applyAlignment="1">
      <alignment horizontal="center" vertical="center"/>
    </xf>
    <xf numFmtId="0" fontId="4" fillId="0" borderId="228" xfId="1" applyFont="1" applyBorder="1" applyAlignment="1">
      <alignment horizontal="left" vertical="center" wrapText="1"/>
    </xf>
    <xf numFmtId="0" fontId="4" fillId="0" borderId="229" xfId="1" applyFont="1" applyBorder="1" applyAlignment="1">
      <alignment horizontal="left" vertical="center" wrapText="1"/>
    </xf>
    <xf numFmtId="3" fontId="3" fillId="2" borderId="14" xfId="1" applyNumberFormat="1" applyFont="1" applyFill="1" applyBorder="1" applyAlignment="1">
      <alignment horizontal="center" vertical="center" wrapText="1"/>
    </xf>
    <xf numFmtId="3" fontId="3" fillId="2" borderId="15" xfId="1" applyNumberFormat="1" applyFont="1" applyFill="1" applyBorder="1" applyAlignment="1">
      <alignment horizontal="center" vertical="center" wrapText="1"/>
    </xf>
    <xf numFmtId="3" fontId="4" fillId="0" borderId="27" xfId="1" applyNumberFormat="1" applyFont="1" applyBorder="1" applyAlignment="1" applyProtection="1">
      <alignment horizontal="center" vertical="center" wrapText="1"/>
      <protection locked="0"/>
    </xf>
    <xf numFmtId="3" fontId="4" fillId="0" borderId="12" xfId="1" applyNumberFormat="1" applyFont="1" applyBorder="1" applyAlignment="1" applyProtection="1">
      <alignment horizontal="center" vertical="center" wrapText="1"/>
      <protection locked="0"/>
    </xf>
    <xf numFmtId="164" fontId="5" fillId="7" borderId="27" xfId="1" applyNumberFormat="1" applyFont="1" applyFill="1" applyBorder="1" applyAlignment="1">
      <alignment horizontal="center" vertical="center" wrapText="1"/>
    </xf>
    <xf numFmtId="164" fontId="5" fillId="7" borderId="12" xfId="1" applyNumberFormat="1" applyFont="1" applyFill="1" applyBorder="1" applyAlignment="1">
      <alignment horizontal="center" vertical="center" wrapText="1"/>
    </xf>
    <xf numFmtId="164" fontId="5" fillId="3" borderId="27" xfId="1" applyNumberFormat="1" applyFont="1" applyFill="1" applyBorder="1" applyAlignment="1">
      <alignment horizontal="center" vertical="center" wrapText="1"/>
    </xf>
    <xf numFmtId="164" fontId="5" fillId="3" borderId="12" xfId="1" applyNumberFormat="1" applyFont="1" applyFill="1" applyBorder="1" applyAlignment="1">
      <alignment horizontal="center" vertical="center" wrapText="1"/>
    </xf>
    <xf numFmtId="3" fontId="4" fillId="4" borderId="27" xfId="1" applyNumberFormat="1" applyFont="1" applyFill="1" applyBorder="1" applyAlignment="1">
      <alignment horizontal="center" vertical="center" wrapText="1"/>
    </xf>
    <xf numFmtId="3" fontId="4" fillId="4" borderId="12" xfId="1" applyNumberFormat="1" applyFont="1" applyFill="1" applyBorder="1" applyAlignment="1">
      <alignment horizontal="center" vertical="center" wrapText="1"/>
    </xf>
    <xf numFmtId="164" fontId="5" fillId="7" borderId="244" xfId="1" applyNumberFormat="1" applyFont="1" applyFill="1" applyBorder="1" applyAlignment="1">
      <alignment horizontal="center" vertical="center" wrapText="1"/>
    </xf>
    <xf numFmtId="164" fontId="5" fillId="7" borderId="190" xfId="1" applyNumberFormat="1" applyFont="1" applyFill="1" applyBorder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3" fontId="3" fillId="2" borderId="27" xfId="1" applyNumberFormat="1" applyFont="1" applyFill="1" applyBorder="1" applyAlignment="1">
      <alignment horizontal="center" vertical="center" wrapText="1"/>
    </xf>
    <xf numFmtId="3" fontId="3" fillId="2" borderId="12" xfId="1" applyNumberFormat="1" applyFont="1" applyFill="1" applyBorder="1" applyAlignment="1">
      <alignment horizontal="center" vertical="center" wrapText="1"/>
    </xf>
    <xf numFmtId="164" fontId="7" fillId="3" borderId="29" xfId="1" applyNumberFormat="1" applyFont="1" applyFill="1" applyBorder="1" applyAlignment="1">
      <alignment horizontal="center" vertical="center" wrapText="1"/>
    </xf>
    <xf numFmtId="3" fontId="4" fillId="4" borderId="29" xfId="1" applyNumberFormat="1" applyFont="1" applyFill="1" applyBorder="1" applyAlignment="1">
      <alignment horizontal="center" vertical="center" wrapText="1"/>
    </xf>
    <xf numFmtId="164" fontId="7" fillId="7" borderId="29" xfId="1" applyNumberFormat="1" applyFont="1" applyFill="1" applyBorder="1" applyAlignment="1">
      <alignment horizontal="center" vertical="center" wrapText="1"/>
    </xf>
    <xf numFmtId="164" fontId="5" fillId="3" borderId="230" xfId="1" applyNumberFormat="1" applyFont="1" applyFill="1" applyBorder="1" applyAlignment="1">
      <alignment horizontal="center" vertical="center" wrapText="1"/>
    </xf>
    <xf numFmtId="164" fontId="5" fillId="3" borderId="15" xfId="1" applyNumberFormat="1" applyFont="1" applyFill="1" applyBorder="1" applyAlignment="1">
      <alignment horizontal="center" vertical="center" wrapText="1"/>
    </xf>
    <xf numFmtId="3" fontId="4" fillId="4" borderId="230" xfId="1" applyNumberFormat="1" applyFont="1" applyFill="1" applyBorder="1" applyAlignment="1">
      <alignment horizontal="center" vertical="center" wrapText="1"/>
    </xf>
    <xf numFmtId="3" fontId="4" fillId="4" borderId="15" xfId="1" applyNumberFormat="1" applyFont="1" applyFill="1" applyBorder="1" applyAlignment="1">
      <alignment horizontal="center" vertical="center" wrapText="1"/>
    </xf>
    <xf numFmtId="164" fontId="5" fillId="7" borderId="230" xfId="1" applyNumberFormat="1" applyFont="1" applyFill="1" applyBorder="1" applyAlignment="1">
      <alignment horizontal="center" vertical="center" wrapText="1"/>
    </xf>
    <xf numFmtId="164" fontId="5" fillId="7" borderId="15" xfId="1" applyNumberFormat="1" applyFont="1" applyFill="1" applyBorder="1" applyAlignment="1">
      <alignment horizontal="center" vertical="center" wrapText="1"/>
    </xf>
    <xf numFmtId="3" fontId="1" fillId="0" borderId="27" xfId="1" applyNumberFormat="1" applyBorder="1" applyAlignment="1">
      <alignment horizontal="center" vertical="center" wrapText="1"/>
    </xf>
    <xf numFmtId="3" fontId="1" fillId="0" borderId="12" xfId="1" applyNumberFormat="1" applyBorder="1" applyAlignment="1">
      <alignment horizontal="center" vertical="center" wrapText="1"/>
    </xf>
    <xf numFmtId="3" fontId="1" fillId="0" borderId="9" xfId="1" applyNumberFormat="1" applyBorder="1" applyAlignment="1">
      <alignment horizontal="center" vertical="center" wrapText="1"/>
    </xf>
    <xf numFmtId="164" fontId="41" fillId="3" borderId="27" xfId="1" applyNumberFormat="1" applyFont="1" applyFill="1" applyBorder="1" applyAlignment="1">
      <alignment horizontal="center" vertical="center" wrapText="1"/>
    </xf>
    <xf numFmtId="164" fontId="41" fillId="3" borderId="12" xfId="1" applyNumberFormat="1" applyFont="1" applyFill="1" applyBorder="1" applyAlignment="1">
      <alignment horizontal="center" vertical="center" wrapText="1"/>
    </xf>
    <xf numFmtId="164" fontId="41" fillId="3" borderId="9" xfId="1" applyNumberFormat="1" applyFont="1" applyFill="1" applyBorder="1" applyAlignment="1">
      <alignment horizontal="center" vertical="center" wrapText="1"/>
    </xf>
    <xf numFmtId="3" fontId="4" fillId="4" borderId="9" xfId="1" applyNumberFormat="1" applyFont="1" applyFill="1" applyBorder="1" applyAlignment="1">
      <alignment horizontal="center" vertical="center" wrapText="1"/>
    </xf>
    <xf numFmtId="164" fontId="41" fillId="7" borderId="27" xfId="1" applyNumberFormat="1" applyFont="1" applyFill="1" applyBorder="1" applyAlignment="1">
      <alignment horizontal="center" vertical="center" wrapText="1"/>
    </xf>
    <xf numFmtId="164" fontId="41" fillId="7" borderId="12" xfId="1" applyNumberFormat="1" applyFont="1" applyFill="1" applyBorder="1" applyAlignment="1">
      <alignment horizontal="center" vertical="center" wrapText="1"/>
    </xf>
    <xf numFmtId="164" fontId="41" fillId="7" borderId="9" xfId="1" applyNumberFormat="1" applyFont="1" applyFill="1" applyBorder="1" applyAlignment="1">
      <alignment horizontal="center" vertical="center" wrapText="1"/>
    </xf>
    <xf numFmtId="3" fontId="4" fillId="0" borderId="230" xfId="1" applyNumberFormat="1" applyFont="1" applyBorder="1" applyAlignment="1" applyProtection="1">
      <alignment horizontal="center" vertical="center" wrapText="1"/>
      <protection locked="0"/>
    </xf>
    <xf numFmtId="3" fontId="4" fillId="0" borderId="15" xfId="1" applyNumberFormat="1" applyFont="1" applyBorder="1" applyAlignment="1" applyProtection="1">
      <alignment horizontal="center" vertical="center" wrapText="1"/>
      <protection locked="0"/>
    </xf>
    <xf numFmtId="3" fontId="4" fillId="0" borderId="27" xfId="1" applyNumberFormat="1" applyFont="1" applyBorder="1" applyAlignment="1">
      <alignment horizontal="center" vertical="center" wrapText="1"/>
    </xf>
    <xf numFmtId="3" fontId="4" fillId="0" borderId="12" xfId="1" applyNumberFormat="1" applyFont="1" applyBorder="1" applyAlignment="1">
      <alignment horizontal="center" vertical="center" wrapText="1"/>
    </xf>
    <xf numFmtId="3" fontId="4" fillId="0" borderId="9" xfId="1" applyNumberFormat="1" applyFont="1" applyBorder="1" applyAlignment="1">
      <alignment horizontal="center" vertical="center" wrapText="1"/>
    </xf>
    <xf numFmtId="164" fontId="5" fillId="3" borderId="9" xfId="1" applyNumberFormat="1" applyFont="1" applyFill="1" applyBorder="1" applyAlignment="1">
      <alignment horizontal="center" vertical="center" wrapText="1"/>
    </xf>
    <xf numFmtId="3" fontId="37" fillId="2" borderId="27" xfId="1" applyNumberFormat="1" applyFont="1" applyFill="1" applyBorder="1" applyAlignment="1">
      <alignment horizontal="center" vertical="center" wrapText="1"/>
    </xf>
    <xf numFmtId="3" fontId="37" fillId="2" borderId="12" xfId="1" applyNumberFormat="1" applyFont="1" applyFill="1" applyBorder="1" applyAlignment="1">
      <alignment horizontal="center" vertical="center" wrapText="1"/>
    </xf>
    <xf numFmtId="3" fontId="37" fillId="2" borderId="9" xfId="1" applyNumberFormat="1" applyFont="1" applyFill="1" applyBorder="1" applyAlignment="1">
      <alignment horizontal="center" vertical="center" wrapText="1"/>
    </xf>
    <xf numFmtId="3" fontId="3" fillId="2" borderId="223" xfId="1" applyNumberFormat="1" applyFont="1" applyFill="1" applyBorder="1" applyAlignment="1">
      <alignment horizontal="center" vertical="center" wrapText="1"/>
    </xf>
    <xf numFmtId="0" fontId="30" fillId="0" borderId="0" xfId="1" applyFont="1" applyAlignment="1">
      <alignment horizontal="center"/>
    </xf>
    <xf numFmtId="0" fontId="23" fillId="29" borderId="83" xfId="0" applyFont="1" applyFill="1" applyBorder="1" applyAlignment="1">
      <alignment horizontal="center"/>
    </xf>
    <xf numFmtId="0" fontId="23" fillId="29" borderId="238" xfId="0" applyFont="1" applyFill="1" applyBorder="1" applyAlignment="1">
      <alignment horizontal="center"/>
    </xf>
    <xf numFmtId="0" fontId="23" fillId="29" borderId="240" xfId="0" applyFont="1" applyFill="1" applyBorder="1" applyAlignment="1">
      <alignment horizontal="center"/>
    </xf>
    <xf numFmtId="0" fontId="23" fillId="29" borderId="241" xfId="0" applyFont="1" applyFill="1" applyBorder="1" applyAlignment="1">
      <alignment horizontal="center"/>
    </xf>
    <xf numFmtId="3" fontId="4" fillId="13" borderId="27" xfId="1" applyNumberFormat="1" applyFont="1" applyFill="1" applyBorder="1" applyAlignment="1">
      <alignment horizontal="center" vertical="center" wrapText="1"/>
    </xf>
    <xf numFmtId="3" fontId="4" fillId="13" borderId="12" xfId="1" applyNumberFormat="1" applyFont="1" applyFill="1" applyBorder="1" applyAlignment="1">
      <alignment horizontal="center" vertical="center" wrapText="1"/>
    </xf>
    <xf numFmtId="3" fontId="4" fillId="13" borderId="9" xfId="1" applyNumberFormat="1" applyFont="1" applyFill="1" applyBorder="1" applyAlignment="1">
      <alignment horizontal="center" vertical="center" wrapText="1"/>
    </xf>
    <xf numFmtId="164" fontId="5" fillId="7" borderId="9" xfId="1" applyNumberFormat="1" applyFont="1" applyFill="1" applyBorder="1" applyAlignment="1">
      <alignment horizontal="center" vertical="center" wrapText="1"/>
    </xf>
    <xf numFmtId="3" fontId="24" fillId="2" borderId="27" xfId="1" applyNumberFormat="1" applyFont="1" applyFill="1" applyBorder="1" applyAlignment="1">
      <alignment horizontal="center" vertical="center" wrapText="1"/>
    </xf>
    <xf numFmtId="3" fontId="24" fillId="2" borderId="12" xfId="1" applyNumberFormat="1" applyFont="1" applyFill="1" applyBorder="1" applyAlignment="1">
      <alignment horizontal="center" vertical="center" wrapText="1"/>
    </xf>
    <xf numFmtId="3" fontId="24" fillId="2" borderId="9" xfId="1" applyNumberFormat="1" applyFont="1" applyFill="1" applyBorder="1" applyAlignment="1">
      <alignment horizontal="center" vertical="center" wrapText="1"/>
    </xf>
    <xf numFmtId="0" fontId="2" fillId="26" borderId="83" xfId="1" applyFont="1" applyFill="1" applyBorder="1" applyAlignment="1">
      <alignment horizontal="center" vertical="center"/>
    </xf>
    <xf numFmtId="0" fontId="2" fillId="26" borderId="103" xfId="1" applyFont="1" applyFill="1" applyBorder="1" applyAlignment="1">
      <alignment horizontal="center" vertical="center"/>
    </xf>
    <xf numFmtId="0" fontId="2" fillId="26" borderId="124" xfId="1" applyFont="1" applyFill="1" applyBorder="1" applyAlignment="1">
      <alignment horizontal="center" vertical="center"/>
    </xf>
    <xf numFmtId="0" fontId="2" fillId="26" borderId="102" xfId="1" applyFont="1" applyFill="1" applyBorder="1" applyAlignment="1">
      <alignment horizontal="center" vertical="center"/>
    </xf>
    <xf numFmtId="0" fontId="2" fillId="16" borderId="134" xfId="1" applyFont="1" applyFill="1" applyBorder="1" applyAlignment="1">
      <alignment horizontal="center" vertical="center"/>
    </xf>
    <xf numFmtId="0" fontId="2" fillId="16" borderId="37" xfId="1" applyFont="1" applyFill="1" applyBorder="1" applyAlignment="1">
      <alignment horizontal="center" vertical="center"/>
    </xf>
    <xf numFmtId="3" fontId="4" fillId="0" borderId="230" xfId="1" applyNumberFormat="1" applyFont="1" applyBorder="1" applyAlignment="1">
      <alignment horizontal="center" vertical="center" wrapText="1"/>
    </xf>
    <xf numFmtId="3" fontId="4" fillId="0" borderId="15" xfId="1" applyNumberFormat="1" applyFont="1" applyBorder="1" applyAlignment="1">
      <alignment horizontal="center" vertical="center" wrapText="1"/>
    </xf>
    <xf numFmtId="3" fontId="3" fillId="2" borderId="230" xfId="1" applyNumberFormat="1" applyFont="1" applyFill="1" applyBorder="1" applyAlignment="1">
      <alignment horizontal="center" vertical="center" wrapText="1"/>
    </xf>
    <xf numFmtId="3" fontId="4" fillId="0" borderId="223" xfId="1" applyNumberFormat="1" applyFont="1" applyBorder="1" applyAlignment="1">
      <alignment horizontal="center" vertical="center" wrapText="1"/>
    </xf>
    <xf numFmtId="0" fontId="2" fillId="5" borderId="134" xfId="1" applyFont="1" applyFill="1" applyBorder="1" applyAlignment="1">
      <alignment horizontal="left" vertical="center"/>
    </xf>
    <xf numFmtId="0" fontId="2" fillId="5" borderId="37" xfId="1" applyFont="1" applyFill="1" applyBorder="1" applyAlignment="1">
      <alignment horizontal="left" vertical="center"/>
    </xf>
    <xf numFmtId="0" fontId="2" fillId="5" borderId="224" xfId="1" applyFont="1" applyFill="1" applyBorder="1" applyAlignment="1">
      <alignment horizontal="left" vertical="center"/>
    </xf>
    <xf numFmtId="0" fontId="2" fillId="5" borderId="0" xfId="1" applyFont="1" applyFill="1" applyAlignment="1">
      <alignment horizontal="left" vertical="center"/>
    </xf>
    <xf numFmtId="0" fontId="6" fillId="0" borderId="0" xfId="1" applyFont="1" applyAlignment="1">
      <alignment horizontal="left"/>
    </xf>
    <xf numFmtId="164" fontId="5" fillId="3" borderId="27" xfId="1" applyNumberFormat="1" applyFont="1" applyFill="1" applyBorder="1" applyAlignment="1">
      <alignment horizontal="center" vertical="center"/>
    </xf>
    <xf numFmtId="164" fontId="5" fillId="3" borderId="12" xfId="1" applyNumberFormat="1" applyFont="1" applyFill="1" applyBorder="1" applyAlignment="1">
      <alignment horizontal="center" vertical="center"/>
    </xf>
    <xf numFmtId="164" fontId="5" fillId="3" borderId="9" xfId="1" applyNumberFormat="1" applyFont="1" applyFill="1" applyBorder="1" applyAlignment="1">
      <alignment horizontal="center" vertical="center"/>
    </xf>
    <xf numFmtId="0" fontId="2" fillId="5" borderId="36" xfId="1" applyFont="1" applyFill="1" applyBorder="1" applyAlignment="1">
      <alignment horizontal="left" vertical="center"/>
    </xf>
    <xf numFmtId="0" fontId="2" fillId="5" borderId="161" xfId="1" applyFont="1" applyFill="1" applyBorder="1" applyAlignment="1">
      <alignment horizontal="left" vertical="center"/>
    </xf>
    <xf numFmtId="0" fontId="2" fillId="5" borderId="180" xfId="1" applyFont="1" applyFill="1" applyBorder="1" applyAlignment="1">
      <alignment horizontal="left" vertical="center"/>
    </xf>
    <xf numFmtId="0" fontId="2" fillId="5" borderId="237" xfId="1" applyFont="1" applyFill="1" applyBorder="1" applyAlignment="1">
      <alignment horizontal="left" vertical="center"/>
    </xf>
    <xf numFmtId="0" fontId="2" fillId="5" borderId="245" xfId="1" applyFont="1" applyFill="1" applyBorder="1" applyAlignment="1">
      <alignment horizontal="left" vertical="center"/>
    </xf>
    <xf numFmtId="0" fontId="2" fillId="5" borderId="246" xfId="1" applyFont="1" applyFill="1" applyBorder="1" applyAlignment="1">
      <alignment horizontal="left" vertical="center"/>
    </xf>
    <xf numFmtId="0" fontId="32" fillId="5" borderId="36" xfId="1" applyFont="1" applyFill="1" applyBorder="1" applyAlignment="1">
      <alignment horizontal="left" vertical="center"/>
    </xf>
    <xf numFmtId="0" fontId="32" fillId="5" borderId="37" xfId="1" applyFont="1" applyFill="1" applyBorder="1" applyAlignment="1">
      <alignment horizontal="left" vertical="center"/>
    </xf>
    <xf numFmtId="3" fontId="27" fillId="0" borderId="27" xfId="1" applyNumberFormat="1" applyFont="1" applyBorder="1" applyAlignment="1">
      <alignment horizontal="center" vertical="center" wrapText="1"/>
    </xf>
    <xf numFmtId="3" fontId="27" fillId="0" borderId="12" xfId="1" applyNumberFormat="1" applyFont="1" applyBorder="1" applyAlignment="1">
      <alignment horizontal="center" vertical="center" wrapText="1"/>
    </xf>
    <xf numFmtId="0" fontId="28" fillId="19" borderId="37" xfId="0" applyFont="1" applyFill="1" applyBorder="1" applyAlignment="1">
      <alignment horizontal="center"/>
    </xf>
    <xf numFmtId="0" fontId="28" fillId="20" borderId="37" xfId="0" applyFont="1" applyFill="1" applyBorder="1" applyAlignment="1">
      <alignment horizontal="center"/>
    </xf>
    <xf numFmtId="0" fontId="28" fillId="18" borderId="37" xfId="0" applyFont="1" applyFill="1" applyBorder="1" applyAlignment="1">
      <alignment horizontal="center"/>
    </xf>
    <xf numFmtId="0" fontId="2" fillId="16" borderId="36" xfId="1" applyFont="1" applyFill="1" applyBorder="1" applyAlignment="1">
      <alignment horizontal="center" vertical="center"/>
    </xf>
    <xf numFmtId="167" fontId="7" fillId="3" borderId="77" xfId="1" applyNumberFormat="1" applyFont="1" applyFill="1" applyBorder="1" applyAlignment="1">
      <alignment horizontal="center" vertical="center" wrapText="1"/>
    </xf>
    <xf numFmtId="167" fontId="7" fillId="3" borderId="9" xfId="1" applyNumberFormat="1" applyFont="1" applyFill="1" applyBorder="1" applyAlignment="1">
      <alignment horizontal="center" vertical="center" wrapText="1"/>
    </xf>
    <xf numFmtId="167" fontId="5" fillId="7" borderId="77" xfId="1" applyNumberFormat="1" applyFont="1" applyFill="1" applyBorder="1" applyAlignment="1">
      <alignment horizontal="center" vertical="center" wrapText="1"/>
    </xf>
    <xf numFmtId="167" fontId="5" fillId="7" borderId="9" xfId="1" applyNumberFormat="1" applyFont="1" applyFill="1" applyBorder="1" applyAlignment="1">
      <alignment horizontal="center" vertical="center" wrapText="1"/>
    </xf>
    <xf numFmtId="0" fontId="2" fillId="21" borderId="57" xfId="1" applyFont="1" applyFill="1" applyBorder="1" applyAlignment="1">
      <alignment horizontal="center" vertical="center"/>
    </xf>
    <xf numFmtId="0" fontId="2" fillId="21" borderId="0" xfId="1" applyFont="1" applyFill="1" applyAlignment="1">
      <alignment horizontal="center" vertical="center"/>
    </xf>
  </cellXfs>
  <cellStyles count="26">
    <cellStyle name="Hiperlink" xfId="6" builtinId="8" hidden="1"/>
    <cellStyle name="Hiperlink" xfId="8" builtinId="8" hidden="1"/>
    <cellStyle name="Hiperlink" xfId="10" builtinId="8" hidden="1"/>
    <cellStyle name="Hiperlink" xfId="12" builtinId="8" hidden="1"/>
    <cellStyle name="Hiperlink" xfId="14" builtinId="8" hidden="1"/>
    <cellStyle name="Hiperlink" xfId="16" builtinId="8" hidden="1"/>
    <cellStyle name="Hiperlink" xfId="18" builtinId="8" hidden="1"/>
    <cellStyle name="Hiperlink" xfId="20" builtinId="8" hidden="1"/>
    <cellStyle name="Hiperlink" xfId="22" builtinId="8" hidden="1"/>
    <cellStyle name="Hiperlink Visitado" xfId="7" builtinId="9" hidden="1"/>
    <cellStyle name="Hiperlink Visitado" xfId="9" builtinId="9" hidden="1"/>
    <cellStyle name="Hiperlink Visitado" xfId="11" builtinId="9" hidden="1"/>
    <cellStyle name="Hiperlink Visitado" xfId="13" builtinId="9" hidden="1"/>
    <cellStyle name="Hiperlink Visitado" xfId="15" builtinId="9" hidden="1"/>
    <cellStyle name="Hiperlink Visitado" xfId="17" builtinId="9" hidden="1"/>
    <cellStyle name="Hiperlink Visitado" xfId="19" builtinId="9" hidden="1"/>
    <cellStyle name="Hiperlink Visitado" xfId="21" builtinId="9" hidden="1"/>
    <cellStyle name="Hiperlink Visitado" xfId="23" builtinId="9" hidden="1"/>
    <cellStyle name="Normal" xfId="0" builtinId="0"/>
    <cellStyle name="Normal 2" xfId="1" xr:uid="{00000000-0005-0000-0000-000013000000}"/>
    <cellStyle name="Normal 3" xfId="4" xr:uid="{00000000-0005-0000-0000-000014000000}"/>
    <cellStyle name="Porcentagem" xfId="24" builtinId="5"/>
    <cellStyle name="Porcentagem 2" xfId="2" xr:uid="{00000000-0005-0000-0000-000016000000}"/>
    <cellStyle name="Vírgula" xfId="25" builtinId="3"/>
    <cellStyle name="Vírgula 2" xfId="3" xr:uid="{00000000-0005-0000-0000-000018000000}"/>
    <cellStyle name="Vírgula 3" xfId="5" xr:uid="{00000000-0005-0000-0000-000019000000}"/>
  </cellStyles>
  <dxfs count="317">
    <dxf>
      <font>
        <color rgb="FFFF0000"/>
      </font>
    </dxf>
    <dxf>
      <font>
        <b/>
        <i val="0"/>
        <color rgb="FF00B05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B050"/>
      </font>
    </dxf>
    <dxf>
      <font>
        <color rgb="FFFF0000"/>
      </font>
    </dxf>
    <dxf>
      <font>
        <color rgb="FF0000FF"/>
      </font>
    </dxf>
    <dxf>
      <font>
        <b/>
        <i val="0"/>
        <color theme="1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1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FF6699"/>
      <color rgb="FFFFFF99"/>
      <color rgb="FF0000FF"/>
      <color rgb="FFFF99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microsoft.com/office/2017/10/relationships/person" Target="persons/perso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15</xdr:row>
      <xdr:rowOff>0</xdr:rowOff>
    </xdr:from>
    <xdr:to>
      <xdr:col>0</xdr:col>
      <xdr:colOff>552450</xdr:colOff>
      <xdr:row>15</xdr:row>
      <xdr:rowOff>171450</xdr:rowOff>
    </xdr:to>
    <xdr:sp macro="" textlink="">
      <xdr:nvSpPr>
        <xdr:cNvPr id="2" name="Retângul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90525" y="5419725"/>
          <a:ext cx="161925" cy="171450"/>
        </a:xfrm>
        <a:prstGeom prst="rect">
          <a:avLst/>
        </a:prstGeom>
        <a:solidFill>
          <a:schemeClr val="bg1">
            <a:lumMod val="75000"/>
          </a:schemeClr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400050</xdr:colOff>
      <xdr:row>17</xdr:row>
      <xdr:rowOff>9525</xdr:rowOff>
    </xdr:from>
    <xdr:to>
      <xdr:col>0</xdr:col>
      <xdr:colOff>561975</xdr:colOff>
      <xdr:row>17</xdr:row>
      <xdr:rowOff>180975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00050" y="5810250"/>
          <a:ext cx="161925" cy="171450"/>
        </a:xfrm>
        <a:prstGeom prst="rect">
          <a:avLst/>
        </a:prstGeom>
        <a:solidFill>
          <a:schemeClr val="bg1">
            <a:lumMod val="95000"/>
          </a:schemeClr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390525</xdr:colOff>
      <xdr:row>15</xdr:row>
      <xdr:rowOff>0</xdr:rowOff>
    </xdr:from>
    <xdr:to>
      <xdr:col>0</xdr:col>
      <xdr:colOff>552450</xdr:colOff>
      <xdr:row>15</xdr:row>
      <xdr:rowOff>171450</xdr:rowOff>
    </xdr:to>
    <xdr:sp macro="" textlink="">
      <xdr:nvSpPr>
        <xdr:cNvPr id="4" name="Retângul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90525" y="5457825"/>
          <a:ext cx="161925" cy="171450"/>
        </a:xfrm>
        <a:prstGeom prst="rect">
          <a:avLst/>
        </a:prstGeom>
        <a:solidFill>
          <a:schemeClr val="bg1">
            <a:lumMod val="75000"/>
          </a:schemeClr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400050</xdr:colOff>
      <xdr:row>17</xdr:row>
      <xdr:rowOff>9525</xdr:rowOff>
    </xdr:from>
    <xdr:to>
      <xdr:col>0</xdr:col>
      <xdr:colOff>561975</xdr:colOff>
      <xdr:row>17</xdr:row>
      <xdr:rowOff>180975</xdr:rowOff>
    </xdr:to>
    <xdr:sp macro="" textlink="">
      <xdr:nvSpPr>
        <xdr:cNvPr id="5" name="Retângul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400050" y="5848350"/>
          <a:ext cx="161925" cy="171450"/>
        </a:xfrm>
        <a:prstGeom prst="rect">
          <a:avLst/>
        </a:prstGeom>
        <a:solidFill>
          <a:schemeClr val="bg1">
            <a:lumMod val="95000"/>
          </a:schemeClr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3</xdr:row>
      <xdr:rowOff>85725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8E2FA5C7-64A8-4BEB-AD5C-EF5CEE1A0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3</xdr:row>
      <xdr:rowOff>85725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1E98CA7E-B63E-4877-B08B-289A096F2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3</xdr:row>
      <xdr:rowOff>85725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D72A0108-184E-4812-83AE-88D7ABF68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3</xdr:row>
      <xdr:rowOff>85725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C76416AC-F33A-4E8E-9618-BA8511D4D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3</xdr:row>
      <xdr:rowOff>85725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57103713-0555-4231-BCD4-DCDDBF6CC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3</xdr:row>
      <xdr:rowOff>85725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55D14BB8-33D2-49E6-B524-9DFBC2B04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3</xdr:row>
      <xdr:rowOff>85725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F3193ADE-C720-4929-915C-84ED23CB6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3</xdr:row>
      <xdr:rowOff>85725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65662338-DD7B-40B4-9D06-FFE164956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3</xdr:row>
      <xdr:rowOff>85725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3BEBB5DD-C00B-419E-989D-7F253402D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3</xdr:row>
      <xdr:rowOff>85725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8E17F58-E70C-4F9D-90A4-1E75DBF47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3</xdr:row>
      <xdr:rowOff>85725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C32A5122-C91E-4B5A-924B-253F90F65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3</xdr:row>
      <xdr:rowOff>85725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9875B65E-C882-402F-A357-533398DBF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3</xdr:row>
      <xdr:rowOff>85725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692D6368-2781-4872-B0AF-569AFB1B0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3</xdr:row>
      <xdr:rowOff>85725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A9480413-833B-4512-B29F-2FE84D2FC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3</xdr:row>
      <xdr:rowOff>85725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77495ACF-5D20-4F34-A1E2-ACC94AEBF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3</xdr:row>
      <xdr:rowOff>85725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95A038ED-B9C6-4937-9D42-D6F541862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3</xdr:row>
      <xdr:rowOff>85725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627212EE-0112-45C0-81A4-5D7866B9F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3</xdr:row>
      <xdr:rowOff>85725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E2DBB954-72CA-4E4C-ACE4-79F89102A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3</xdr:row>
      <xdr:rowOff>85725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DED90E24-9BD2-4C13-A51A-90BA94929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3</xdr:row>
      <xdr:rowOff>85725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E1061958-DC7B-4DBE-9B39-A1B673D76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3</xdr:row>
      <xdr:rowOff>85725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14DB6869-E129-4189-B1E2-2419A4FA6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3</xdr:row>
      <xdr:rowOff>85725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E1AE6B8-B897-472F-82F4-7C128E3A5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Luis Alberto de Souza Silva" id="{7E6FFAC5-FE58-4B38-978C-1B136B43FA6F}" userId="S::luis.silva@vmvg.spdm.org.br::c745cc54-d024-4335-91ea-43a258bc8caa" providerId="AD"/>
</personList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G11" dT="2019-04-04T18:35:52.46" personId="{7E6FFAC5-FE58-4B38-978C-1B136B43FA6F}" id="{3EB71C2F-00DE-4D38-82AC-2E712C4E4FF4}">
    <text>Produção do Dr. mario Jorge mais os atendimentos de Puericultura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U6" dT="2019-09-10T14:09:18.86" personId="{7E6FFAC5-FE58-4B38-978C-1B136B43FA6F}" id="{4E08CA19-ECA4-4A99-8FDF-8CBA0860140D}">
    <text>Mudança do período de analise para caso novo, sendo 6 meses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7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8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9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0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Relationship Id="rId5" Type="http://schemas.microsoft.com/office/2017/10/relationships/threadedComment" Target="../threadedComments/threadedComment2.xml"/><Relationship Id="rId4" Type="http://schemas.openxmlformats.org/officeDocument/2006/relationships/comments" Target="../comments11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1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Relationship Id="rId4" Type="http://schemas.openxmlformats.org/officeDocument/2006/relationships/comments" Target="../comments13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Relationship Id="rId4" Type="http://schemas.openxmlformats.org/officeDocument/2006/relationships/comments" Target="../comments14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Relationship Id="rId4" Type="http://schemas.openxmlformats.org/officeDocument/2006/relationships/comments" Target="../comments15.xm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7.xml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8.xml"/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9.xml"/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0.xml"/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1.xml"/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2.xml"/><Relationship Id="rId1" Type="http://schemas.openxmlformats.org/officeDocument/2006/relationships/vmlDrawing" Target="../drawings/vmlDrawing22.v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3.xml"/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4.xml"/><Relationship Id="rId2" Type="http://schemas.openxmlformats.org/officeDocument/2006/relationships/vmlDrawing" Target="../drawings/vmlDrawing24.vml"/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5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6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18"/>
  <sheetViews>
    <sheetView showGridLines="0" zoomScale="85" zoomScaleNormal="85" zoomScalePageLayoutView="85" workbookViewId="0">
      <selection sqref="A1:Y1"/>
    </sheetView>
  </sheetViews>
  <sheetFormatPr defaultColWidth="8.85546875" defaultRowHeight="15" x14ac:dyDescent="0.25"/>
  <cols>
    <col min="1" max="1" width="71.28515625" style="36" customWidth="1"/>
    <col min="2" max="7" width="11.7109375" style="36" hidden="1" customWidth="1"/>
    <col min="8" max="25" width="11.7109375" style="36" customWidth="1"/>
    <col min="26" max="16384" width="8.85546875" style="36"/>
  </cols>
  <sheetData>
    <row r="1" spans="1:25" ht="19.5" thickBot="1" x14ac:dyDescent="0.3">
      <c r="A1" s="1278" t="s">
        <v>273</v>
      </c>
      <c r="B1" s="1279"/>
      <c r="C1" s="1279"/>
      <c r="D1" s="1279"/>
      <c r="E1" s="1279"/>
      <c r="F1" s="1279"/>
      <c r="G1" s="1279"/>
      <c r="H1" s="1279"/>
      <c r="I1" s="1279"/>
      <c r="J1" s="1279"/>
      <c r="K1" s="1279"/>
      <c r="L1" s="1279"/>
      <c r="M1" s="1279"/>
      <c r="N1" s="1279"/>
      <c r="O1" s="1279"/>
      <c r="P1" s="1279"/>
      <c r="Q1" s="1279"/>
      <c r="R1" s="1279"/>
      <c r="S1" s="1279"/>
      <c r="T1" s="1279"/>
      <c r="U1" s="1279"/>
      <c r="V1" s="1279"/>
      <c r="W1" s="1279"/>
      <c r="X1" s="1279"/>
      <c r="Y1" s="1279"/>
    </row>
    <row r="2" spans="1:25" ht="19.5" customHeight="1" thickBot="1" x14ac:dyDescent="0.3">
      <c r="A2" s="1284" t="s">
        <v>364</v>
      </c>
      <c r="B2" s="1285"/>
      <c r="C2" s="1285"/>
      <c r="D2" s="1285"/>
      <c r="E2" s="1285"/>
      <c r="F2" s="1285"/>
      <c r="G2" s="1285"/>
      <c r="H2" s="1285"/>
      <c r="I2" s="1285"/>
      <c r="J2" s="1285"/>
      <c r="K2" s="1286"/>
      <c r="L2" s="1280" t="s">
        <v>365</v>
      </c>
      <c r="M2" s="1281"/>
      <c r="N2" s="1281"/>
      <c r="O2" s="1281"/>
      <c r="P2" s="1281"/>
      <c r="Q2" s="1281"/>
      <c r="R2" s="1281"/>
      <c r="S2" s="1281"/>
      <c r="T2" s="1281"/>
      <c r="U2" s="1281"/>
      <c r="V2" s="1281"/>
      <c r="W2" s="1281"/>
      <c r="X2" s="1281"/>
      <c r="Y2" s="1282"/>
    </row>
    <row r="3" spans="1:25" ht="15.75" thickBot="1" x14ac:dyDescent="0.3">
      <c r="A3" s="1287" t="s">
        <v>65</v>
      </c>
      <c r="B3" s="1283">
        <v>42248</v>
      </c>
      <c r="C3" s="1282"/>
      <c r="D3" s="1283">
        <v>42278</v>
      </c>
      <c r="E3" s="1282"/>
      <c r="F3" s="1283">
        <v>42309</v>
      </c>
      <c r="G3" s="1282"/>
      <c r="H3" s="1283">
        <v>42339</v>
      </c>
      <c r="I3" s="1282"/>
      <c r="J3" s="1283">
        <v>42370</v>
      </c>
      <c r="K3" s="1282"/>
      <c r="L3" s="1283">
        <v>42401</v>
      </c>
      <c r="M3" s="1282"/>
      <c r="N3" s="1283">
        <v>42430</v>
      </c>
      <c r="O3" s="1282"/>
      <c r="P3" s="1283">
        <v>42461</v>
      </c>
      <c r="Q3" s="1282"/>
      <c r="R3" s="1283">
        <v>42491</v>
      </c>
      <c r="S3" s="1282"/>
      <c r="T3" s="1283">
        <v>42522</v>
      </c>
      <c r="U3" s="1282"/>
      <c r="V3" s="1283">
        <v>42552</v>
      </c>
      <c r="W3" s="1282"/>
      <c r="X3" s="1283">
        <v>42583</v>
      </c>
      <c r="Y3" s="1282"/>
    </row>
    <row r="4" spans="1:25" ht="57.75" customHeight="1" thickBot="1" x14ac:dyDescent="0.3">
      <c r="A4" s="1288"/>
      <c r="B4" s="563" t="s">
        <v>66</v>
      </c>
      <c r="C4" s="564" t="s">
        <v>67</v>
      </c>
      <c r="D4" s="563" t="s">
        <v>66</v>
      </c>
      <c r="E4" s="564" t="s">
        <v>67</v>
      </c>
      <c r="F4" s="563" t="s">
        <v>66</v>
      </c>
      <c r="G4" s="564" t="s">
        <v>67</v>
      </c>
      <c r="H4" s="563" t="s">
        <v>66</v>
      </c>
      <c r="I4" s="564" t="s">
        <v>67</v>
      </c>
      <c r="J4" s="563" t="s">
        <v>66</v>
      </c>
      <c r="K4" s="564" t="s">
        <v>67</v>
      </c>
      <c r="L4" s="563" t="s">
        <v>66</v>
      </c>
      <c r="M4" s="564" t="s">
        <v>67</v>
      </c>
      <c r="N4" s="563" t="s">
        <v>66</v>
      </c>
      <c r="O4" s="564" t="s">
        <v>67</v>
      </c>
      <c r="P4" s="563" t="s">
        <v>66</v>
      </c>
      <c r="Q4" s="564" t="s">
        <v>67</v>
      </c>
      <c r="R4" s="563" t="s">
        <v>66</v>
      </c>
      <c r="S4" s="564" t="s">
        <v>67</v>
      </c>
      <c r="T4" s="563" t="s">
        <v>66</v>
      </c>
      <c r="U4" s="564" t="s">
        <v>67</v>
      </c>
      <c r="V4" s="563" t="s">
        <v>66</v>
      </c>
      <c r="W4" s="564" t="s">
        <v>67</v>
      </c>
      <c r="X4" s="563" t="s">
        <v>66</v>
      </c>
      <c r="Y4" s="564" t="s">
        <v>67</v>
      </c>
    </row>
    <row r="5" spans="1:25" ht="33" customHeight="1" thickTop="1" x14ac:dyDescent="0.25">
      <c r="A5" s="565" t="s">
        <v>68</v>
      </c>
      <c r="B5" s="566"/>
      <c r="C5" s="567"/>
      <c r="D5" s="566"/>
      <c r="E5" s="567"/>
      <c r="F5" s="566"/>
      <c r="G5" s="567"/>
      <c r="H5" s="568" t="s">
        <v>366</v>
      </c>
      <c r="I5" s="569">
        <f>IF(H5="SIM",20,0)</f>
        <v>20</v>
      </c>
      <c r="J5" s="568" t="s">
        <v>366</v>
      </c>
      <c r="K5" s="570">
        <f>IF(J5="SIM",20,0)</f>
        <v>20</v>
      </c>
      <c r="L5" s="568" t="s">
        <v>366</v>
      </c>
      <c r="M5" s="569">
        <f>IF(L5="SIM",20,0)</f>
        <v>20</v>
      </c>
      <c r="N5" s="568" t="s">
        <v>366</v>
      </c>
      <c r="O5" s="569">
        <f>IF(N5="SIM",20,0)</f>
        <v>20</v>
      </c>
      <c r="P5" s="568" t="s">
        <v>366</v>
      </c>
      <c r="Q5" s="572">
        <f>IF(P5="SIM",40,0)</f>
        <v>40</v>
      </c>
      <c r="R5" s="568" t="s">
        <v>366</v>
      </c>
      <c r="S5" s="569">
        <f>IF(R5="SIM",20,0)</f>
        <v>20</v>
      </c>
      <c r="T5" s="573" t="s">
        <v>366</v>
      </c>
      <c r="U5" s="569">
        <f>IF(T5="SIM",20,0)</f>
        <v>20</v>
      </c>
      <c r="V5" s="571" t="s">
        <v>366</v>
      </c>
      <c r="W5" s="569">
        <f>IF(V5="SIM",20,0)</f>
        <v>20</v>
      </c>
      <c r="X5" s="571"/>
      <c r="Y5" s="569">
        <f>IF(X5="SIM",20,0)</f>
        <v>0</v>
      </c>
    </row>
    <row r="6" spans="1:25" ht="33" customHeight="1" x14ac:dyDescent="0.25">
      <c r="A6" s="574" t="s">
        <v>69</v>
      </c>
      <c r="B6" s="575"/>
      <c r="C6" s="576"/>
      <c r="D6" s="575"/>
      <c r="E6" s="576"/>
      <c r="F6" s="575"/>
      <c r="G6" s="576"/>
      <c r="H6" s="577"/>
      <c r="I6" s="572">
        <f>IF(H6="SIM",40,0)</f>
        <v>0</v>
      </c>
      <c r="J6" s="575"/>
      <c r="K6" s="576"/>
      <c r="L6" s="575"/>
      <c r="M6" s="576"/>
      <c r="N6" s="568" t="s">
        <v>366</v>
      </c>
      <c r="O6" s="572">
        <f>IF(N6="SIM",40,0)</f>
        <v>40</v>
      </c>
      <c r="P6" s="575"/>
      <c r="Q6" s="578"/>
      <c r="R6" s="575"/>
      <c r="S6" s="578"/>
      <c r="T6" s="579"/>
      <c r="U6" s="569">
        <f>IF(T6="SIM",40,0)</f>
        <v>0</v>
      </c>
      <c r="V6" s="575"/>
      <c r="W6" s="578"/>
      <c r="X6" s="575"/>
      <c r="Y6" s="578"/>
    </row>
    <row r="7" spans="1:25" ht="33" customHeight="1" x14ac:dyDescent="0.25">
      <c r="A7" s="574" t="s">
        <v>70</v>
      </c>
      <c r="B7" s="575"/>
      <c r="C7" s="576"/>
      <c r="D7" s="575"/>
      <c r="E7" s="576"/>
      <c r="F7" s="575"/>
      <c r="G7" s="576"/>
      <c r="H7" s="575"/>
      <c r="I7" s="580"/>
      <c r="J7" s="575"/>
      <c r="K7" s="576"/>
      <c r="L7" s="575"/>
      <c r="M7" s="576"/>
      <c r="N7" s="575"/>
      <c r="O7" s="576"/>
      <c r="P7" s="575"/>
      <c r="Q7" s="578"/>
      <c r="R7" s="568" t="s">
        <v>366</v>
      </c>
      <c r="S7" s="572">
        <f>IF(R7="SIM",60,0)</f>
        <v>60</v>
      </c>
      <c r="T7" s="575"/>
      <c r="U7" s="578"/>
      <c r="V7" s="575"/>
      <c r="W7" s="578"/>
      <c r="X7" s="575"/>
      <c r="Y7" s="578"/>
    </row>
    <row r="8" spans="1:25" ht="33" customHeight="1" x14ac:dyDescent="0.25">
      <c r="A8" s="574" t="s">
        <v>71</v>
      </c>
      <c r="B8" s="575"/>
      <c r="C8" s="576"/>
      <c r="D8" s="575"/>
      <c r="E8" s="576"/>
      <c r="F8" s="575"/>
      <c r="G8" s="576"/>
      <c r="H8" s="575"/>
      <c r="I8" s="580"/>
      <c r="J8" s="575"/>
      <c r="K8" s="576"/>
      <c r="L8" s="568" t="s">
        <v>366</v>
      </c>
      <c r="M8" s="581">
        <f>IF(L8="SIM",60,0)</f>
        <v>60</v>
      </c>
      <c r="N8" s="575"/>
      <c r="O8" s="576"/>
      <c r="P8" s="575"/>
      <c r="Q8" s="578"/>
      <c r="R8" s="575"/>
      <c r="S8" s="578"/>
      <c r="T8" s="575"/>
      <c r="U8" s="578"/>
      <c r="V8" s="575"/>
      <c r="W8" s="578"/>
      <c r="X8" s="579"/>
      <c r="Y8" s="569">
        <f>IF(X8="SIM",60,0)</f>
        <v>0</v>
      </c>
    </row>
    <row r="9" spans="1:25" ht="33" customHeight="1" x14ac:dyDescent="0.25">
      <c r="A9" s="574" t="s">
        <v>72</v>
      </c>
      <c r="B9" s="575"/>
      <c r="C9" s="576"/>
      <c r="D9" s="575"/>
      <c r="E9" s="576"/>
      <c r="F9" s="575"/>
      <c r="G9" s="576"/>
      <c r="H9" s="575"/>
      <c r="I9" s="580"/>
      <c r="J9" s="568" t="s">
        <v>366</v>
      </c>
      <c r="K9" s="581">
        <f>IF(J9="SIM",60,0)</f>
        <v>60</v>
      </c>
      <c r="L9" s="575"/>
      <c r="M9" s="576"/>
      <c r="N9" s="575"/>
      <c r="O9" s="576"/>
      <c r="P9" s="568" t="s">
        <v>366</v>
      </c>
      <c r="Q9" s="572">
        <f>IF(P9="SIM",40,0)</f>
        <v>40</v>
      </c>
      <c r="R9" s="575"/>
      <c r="S9" s="578"/>
      <c r="T9" s="575"/>
      <c r="U9" s="578"/>
      <c r="V9" s="579" t="s">
        <v>366</v>
      </c>
      <c r="W9" s="569">
        <f>IF(V9="SIM",60,0)</f>
        <v>60</v>
      </c>
      <c r="X9" s="575"/>
      <c r="Y9" s="578"/>
    </row>
    <row r="10" spans="1:25" ht="33" customHeight="1" x14ac:dyDescent="0.25">
      <c r="A10" s="574" t="s">
        <v>73</v>
      </c>
      <c r="B10" s="575"/>
      <c r="C10" s="576"/>
      <c r="D10" s="575"/>
      <c r="E10" s="576"/>
      <c r="F10" s="575"/>
      <c r="G10" s="576"/>
      <c r="H10" s="568" t="s">
        <v>366</v>
      </c>
      <c r="I10" s="572">
        <f>IF(H10="SIM",20,0)</f>
        <v>20</v>
      </c>
      <c r="J10" s="575"/>
      <c r="K10" s="576"/>
      <c r="L10" s="575"/>
      <c r="M10" s="576"/>
      <c r="N10" s="568" t="s">
        <v>366</v>
      </c>
      <c r="O10" s="572">
        <f>IF(N10="SIM",40,0)</f>
        <v>40</v>
      </c>
      <c r="P10" s="575"/>
      <c r="Q10" s="578"/>
      <c r="R10" s="575"/>
      <c r="S10" s="578"/>
      <c r="T10" s="579" t="s">
        <v>366</v>
      </c>
      <c r="U10" s="569">
        <f>IF(T10="SIM",40,0)</f>
        <v>40</v>
      </c>
      <c r="V10" s="575"/>
      <c r="W10" s="578"/>
      <c r="X10" s="575"/>
      <c r="Y10" s="578"/>
    </row>
    <row r="11" spans="1:25" ht="33" customHeight="1" x14ac:dyDescent="0.25">
      <c r="A11" s="574" t="s">
        <v>74</v>
      </c>
      <c r="B11" s="575"/>
      <c r="C11" s="576"/>
      <c r="D11" s="575"/>
      <c r="E11" s="576"/>
      <c r="F11" s="575"/>
      <c r="G11" s="576"/>
      <c r="H11" s="568" t="s">
        <v>366</v>
      </c>
      <c r="I11" s="572">
        <f>IF(H11="SIM",20,0)</f>
        <v>20</v>
      </c>
      <c r="J11" s="575"/>
      <c r="K11" s="576"/>
      <c r="L11" s="568" t="s">
        <v>366</v>
      </c>
      <c r="M11" s="569">
        <f>IF(L11="SIM",20,0)</f>
        <v>20</v>
      </c>
      <c r="N11" s="575"/>
      <c r="O11" s="576"/>
      <c r="P11" s="575"/>
      <c r="Q11" s="578"/>
      <c r="R11" s="568" t="s">
        <v>366</v>
      </c>
      <c r="S11" s="569">
        <f>IF(R11="SIM",20,0)</f>
        <v>20</v>
      </c>
      <c r="T11" s="575"/>
      <c r="U11" s="578"/>
      <c r="V11" s="575"/>
      <c r="W11" s="578"/>
      <c r="X11" s="579"/>
      <c r="Y11" s="569">
        <f>IF(X11="SIM",20,0)</f>
        <v>0</v>
      </c>
    </row>
    <row r="12" spans="1:25" ht="33" customHeight="1" x14ac:dyDescent="0.25">
      <c r="A12" s="574" t="s">
        <v>75</v>
      </c>
      <c r="B12" s="575"/>
      <c r="C12" s="576"/>
      <c r="D12" s="575"/>
      <c r="E12" s="576"/>
      <c r="F12" s="575"/>
      <c r="G12" s="576"/>
      <c r="H12" s="575"/>
      <c r="I12" s="580"/>
      <c r="J12" s="577"/>
      <c r="K12" s="581">
        <f>IF(J12="SIM",20,0)</f>
        <v>0</v>
      </c>
      <c r="L12" s="575"/>
      <c r="M12" s="576"/>
      <c r="N12" s="575"/>
      <c r="O12" s="576"/>
      <c r="P12" s="568" t="s">
        <v>366</v>
      </c>
      <c r="Q12" s="569">
        <f>IF(P12="SIM",20,0)</f>
        <v>20</v>
      </c>
      <c r="R12" s="575"/>
      <c r="S12" s="578"/>
      <c r="T12" s="575"/>
      <c r="U12" s="578"/>
      <c r="V12" s="579" t="s">
        <v>366</v>
      </c>
      <c r="W12" s="569">
        <f>IF(V12="SIM",20,0)</f>
        <v>20</v>
      </c>
      <c r="X12" s="575"/>
      <c r="Y12" s="578"/>
    </row>
    <row r="13" spans="1:25" ht="23.25" customHeight="1" thickBot="1" x14ac:dyDescent="0.3">
      <c r="A13" s="582" t="s">
        <v>7</v>
      </c>
      <c r="B13" s="583"/>
      <c r="C13" s="584"/>
      <c r="D13" s="583"/>
      <c r="E13" s="584"/>
      <c r="F13" s="583"/>
      <c r="G13" s="584"/>
      <c r="H13" s="583"/>
      <c r="I13" s="585">
        <f>SUM(I5:I12)</f>
        <v>60</v>
      </c>
      <c r="J13" s="583"/>
      <c r="K13" s="586">
        <f>SUM(K5:K12)</f>
        <v>80</v>
      </c>
      <c r="L13" s="583"/>
      <c r="M13" s="585">
        <f>SUM(M5:M12)</f>
        <v>100</v>
      </c>
      <c r="N13" s="583"/>
      <c r="O13" s="585">
        <f>SUM(O5:O12)</f>
        <v>100</v>
      </c>
      <c r="P13" s="583"/>
      <c r="Q13" s="585">
        <f>SUM(Q5:Q12)</f>
        <v>100</v>
      </c>
      <c r="R13" s="583"/>
      <c r="S13" s="585">
        <f>SUM(S5:S12)</f>
        <v>100</v>
      </c>
      <c r="T13" s="583"/>
      <c r="U13" s="585">
        <f>SUM(U5:U12)</f>
        <v>60</v>
      </c>
      <c r="V13" s="583"/>
      <c r="W13" s="585">
        <f>SUM(W5:W12)</f>
        <v>100</v>
      </c>
      <c r="X13" s="583"/>
      <c r="Y13" s="585">
        <f>SUM(Y5:Y12)</f>
        <v>0</v>
      </c>
    </row>
    <row r="15" spans="1:25" x14ac:dyDescent="0.25">
      <c r="A15" s="37" t="s">
        <v>76</v>
      </c>
    </row>
    <row r="16" spans="1:25" x14ac:dyDescent="0.25">
      <c r="A16" s="37" t="s">
        <v>77</v>
      </c>
    </row>
    <row r="18" spans="1:1" x14ac:dyDescent="0.25">
      <c r="A18" s="38" t="s">
        <v>78</v>
      </c>
    </row>
  </sheetData>
  <mergeCells count="16">
    <mergeCell ref="A1:Y1"/>
    <mergeCell ref="L2:Y2"/>
    <mergeCell ref="L3:M3"/>
    <mergeCell ref="N3:O3"/>
    <mergeCell ref="P3:Q3"/>
    <mergeCell ref="R3:S3"/>
    <mergeCell ref="T3:U3"/>
    <mergeCell ref="V3:W3"/>
    <mergeCell ref="X3:Y3"/>
    <mergeCell ref="A2:K2"/>
    <mergeCell ref="A3:A4"/>
    <mergeCell ref="B3:C3"/>
    <mergeCell ref="D3:E3"/>
    <mergeCell ref="F3:G3"/>
    <mergeCell ref="H3:I3"/>
    <mergeCell ref="J3:K3"/>
  </mergeCells>
  <pageMargins left="0.511811024" right="0.511811024" top="0.78740157499999996" bottom="0.78740157499999996" header="0.31496062000000002" footer="0.31496062000000002"/>
  <pageSetup paperSize="9" scale="48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  <pageSetUpPr fitToPage="1"/>
  </sheetPr>
  <dimension ref="A2:AH30"/>
  <sheetViews>
    <sheetView showGridLines="0" tabSelected="1" workbookViewId="0">
      <pane xSplit="1" topLeftCell="B1" activePane="topRight" state="frozen"/>
      <selection activeCell="U28" sqref="U28"/>
      <selection pane="topRight" activeCell="U28" sqref="U28"/>
    </sheetView>
  </sheetViews>
  <sheetFormatPr defaultColWidth="8.85546875" defaultRowHeight="15" x14ac:dyDescent="0.25"/>
  <cols>
    <col min="1" max="1" width="34.85546875" customWidth="1"/>
    <col min="2" max="2" width="8" customWidth="1"/>
    <col min="3" max="3" width="7.28515625" bestFit="1" customWidth="1"/>
    <col min="4" max="4" width="7.5703125" bestFit="1" customWidth="1"/>
    <col min="5" max="5" width="7" bestFit="1" customWidth="1"/>
    <col min="6" max="6" width="7.5703125" bestFit="1" customWidth="1"/>
    <col min="7" max="7" width="7.7109375" bestFit="1" customWidth="1"/>
    <col min="8" max="8" width="7.5703125" bestFit="1" customWidth="1"/>
    <col min="9" max="9" width="9" hidden="1" customWidth="1"/>
    <col min="10" max="10" width="6.5703125" hidden="1" customWidth="1"/>
    <col min="11" max="11" width="7.42578125" bestFit="1" customWidth="1"/>
    <col min="12" max="12" width="7.5703125" bestFit="1" customWidth="1"/>
    <col min="13" max="13" width="8.28515625" bestFit="1" customWidth="1"/>
    <col min="14" max="14" width="7.140625" customWidth="1"/>
    <col min="15" max="15" width="7.28515625" bestFit="1" customWidth="1"/>
    <col min="16" max="16" width="7.5703125" bestFit="1" customWidth="1"/>
    <col min="17" max="17" width="8" hidden="1" customWidth="1"/>
    <col min="18" max="18" width="6.42578125" hidden="1" customWidth="1"/>
    <col min="19" max="19" width="7.140625" bestFit="1" customWidth="1"/>
    <col min="20" max="22" width="7.5703125" bestFit="1" customWidth="1"/>
    <col min="23" max="23" width="7.140625" bestFit="1" customWidth="1"/>
    <col min="24" max="24" width="5.5703125" bestFit="1" customWidth="1"/>
    <col min="25" max="25" width="8" hidden="1" customWidth="1"/>
    <col min="26" max="26" width="6.42578125" hidden="1" customWidth="1"/>
    <col min="27" max="27" width="7.42578125" bestFit="1" customWidth="1"/>
    <col min="28" max="28" width="5.5703125" bestFit="1" customWidth="1"/>
    <col min="29" max="29" width="7.5703125" bestFit="1" customWidth="1"/>
    <col min="30" max="30" width="5.5703125" bestFit="1" customWidth="1"/>
    <col min="31" max="31" width="7.140625" bestFit="1" customWidth="1"/>
    <col min="32" max="32" width="5.5703125" bestFit="1" customWidth="1"/>
    <col min="33" max="33" width="8" hidden="1" customWidth="1"/>
    <col min="34" max="34" width="6.42578125" hidden="1" customWidth="1"/>
  </cols>
  <sheetData>
    <row r="2" spans="1:34" ht="18" x14ac:dyDescent="0.35">
      <c r="A2" s="1289" t="s">
        <v>518</v>
      </c>
      <c r="B2" s="1289"/>
      <c r="C2" s="1289"/>
      <c r="D2" s="1289"/>
      <c r="E2" s="1289"/>
      <c r="F2" s="1289"/>
      <c r="G2" s="1289"/>
      <c r="H2" s="1289"/>
      <c r="I2" s="1289"/>
      <c r="J2" s="1289"/>
      <c r="K2" s="1289"/>
      <c r="L2" s="1289"/>
      <c r="M2" s="1289"/>
      <c r="N2" s="1"/>
      <c r="O2" s="1"/>
    </row>
    <row r="3" spans="1:34" ht="18" x14ac:dyDescent="0.35">
      <c r="A3" s="1289" t="s">
        <v>0</v>
      </c>
      <c r="B3" s="1289"/>
      <c r="C3" s="1289"/>
      <c r="D3" s="1289"/>
      <c r="E3" s="1289"/>
      <c r="F3" s="1289"/>
      <c r="G3" s="1289"/>
      <c r="H3" s="1289"/>
      <c r="I3" s="1289"/>
      <c r="J3" s="1289"/>
      <c r="K3" s="1289"/>
      <c r="L3" s="1289"/>
      <c r="M3" s="1289"/>
      <c r="N3" s="1"/>
      <c r="O3" s="1"/>
    </row>
    <row r="5" spans="1:34" ht="15.75" x14ac:dyDescent="0.25">
      <c r="A5" s="1290" t="s">
        <v>521</v>
      </c>
      <c r="B5" s="1291"/>
      <c r="C5" s="1291"/>
      <c r="D5" s="1291"/>
      <c r="E5" s="1291"/>
      <c r="F5" s="1291"/>
      <c r="G5" s="1291"/>
      <c r="H5" s="1291"/>
      <c r="I5" s="1291"/>
      <c r="J5" s="1291"/>
      <c r="K5" s="1291"/>
      <c r="L5" s="1291"/>
      <c r="M5" s="1291"/>
      <c r="N5" s="1291"/>
      <c r="O5" s="1291"/>
      <c r="P5" s="1291"/>
      <c r="Q5" s="1291"/>
      <c r="R5" s="1291"/>
      <c r="S5" s="1291"/>
      <c r="T5" s="1291"/>
      <c r="U5" s="1291"/>
      <c r="V5" s="1291"/>
      <c r="W5" s="1291"/>
      <c r="X5" s="1291"/>
      <c r="Y5" s="1291"/>
      <c r="Z5" s="1291"/>
      <c r="AA5" s="1291"/>
      <c r="AB5" s="1291"/>
      <c r="AC5" s="1291"/>
      <c r="AD5" s="1291"/>
      <c r="AE5" s="1291"/>
      <c r="AF5" s="1291"/>
      <c r="AG5" s="1291"/>
      <c r="AH5" s="1291"/>
    </row>
    <row r="6" spans="1:34" ht="24.75" thickBot="1" x14ac:dyDescent="0.3">
      <c r="A6" s="14" t="s">
        <v>14</v>
      </c>
      <c r="B6" s="12" t="s">
        <v>172</v>
      </c>
      <c r="C6" s="14" t="s">
        <v>505</v>
      </c>
      <c r="D6" s="15" t="s">
        <v>1</v>
      </c>
      <c r="E6" s="14" t="s">
        <v>506</v>
      </c>
      <c r="F6" s="15" t="s">
        <v>1</v>
      </c>
      <c r="G6" s="14" t="s">
        <v>507</v>
      </c>
      <c r="H6" s="15" t="s">
        <v>1</v>
      </c>
      <c r="I6" s="128" t="s">
        <v>454</v>
      </c>
      <c r="J6" s="13" t="s">
        <v>205</v>
      </c>
      <c r="K6" s="14" t="s">
        <v>508</v>
      </c>
      <c r="L6" s="15" t="s">
        <v>1</v>
      </c>
      <c r="M6" s="14" t="s">
        <v>509</v>
      </c>
      <c r="N6" s="15" t="s">
        <v>1</v>
      </c>
      <c r="O6" s="14" t="s">
        <v>510</v>
      </c>
      <c r="P6" s="15" t="s">
        <v>1</v>
      </c>
      <c r="Q6" s="128" t="s">
        <v>454</v>
      </c>
      <c r="R6" s="13" t="s">
        <v>205</v>
      </c>
      <c r="S6" s="14" t="s">
        <v>511</v>
      </c>
      <c r="T6" s="15" t="s">
        <v>1</v>
      </c>
      <c r="U6" s="14" t="s">
        <v>512</v>
      </c>
      <c r="V6" s="15" t="s">
        <v>1</v>
      </c>
      <c r="W6" s="14" t="s">
        <v>513</v>
      </c>
      <c r="X6" s="15" t="s">
        <v>1</v>
      </c>
      <c r="Y6" s="128" t="s">
        <v>454</v>
      </c>
      <c r="Z6" s="13" t="s">
        <v>205</v>
      </c>
      <c r="AA6" s="14" t="s">
        <v>514</v>
      </c>
      <c r="AB6" s="15" t="s">
        <v>1</v>
      </c>
      <c r="AC6" s="14" t="s">
        <v>515</v>
      </c>
      <c r="AD6" s="15" t="s">
        <v>1</v>
      </c>
      <c r="AE6" s="14" t="s">
        <v>516</v>
      </c>
      <c r="AF6" s="15" t="s">
        <v>1</v>
      </c>
      <c r="AG6" s="128" t="s">
        <v>454</v>
      </c>
      <c r="AH6" s="13" t="s">
        <v>205</v>
      </c>
    </row>
    <row r="7" spans="1:34" ht="15.75" thickTop="1" x14ac:dyDescent="0.25">
      <c r="A7" s="2" t="s">
        <v>408</v>
      </c>
      <c r="B7" s="606">
        <v>480</v>
      </c>
      <c r="C7" s="752">
        <v>500</v>
      </c>
      <c r="D7" s="19">
        <v>1.0416666666666667</v>
      </c>
      <c r="E7" s="752">
        <v>394</v>
      </c>
      <c r="F7" s="19">
        <v>0.8208333333333333</v>
      </c>
      <c r="G7" s="752">
        <v>381</v>
      </c>
      <c r="H7" s="19">
        <f t="shared" ref="H7:H13" si="0">G7/$B7</f>
        <v>0.79374999999999996</v>
      </c>
      <c r="I7" s="98">
        <f t="shared" ref="I7:I13" si="1">SUM(C7,E7,G7)</f>
        <v>1275</v>
      </c>
      <c r="J7" s="146">
        <f t="shared" ref="J7:J13" si="2">I7/($B7*3)</f>
        <v>0.88541666666666663</v>
      </c>
      <c r="K7" s="752">
        <v>368</v>
      </c>
      <c r="L7" s="19">
        <f t="shared" ref="L7:L13" si="3">K7/$B7</f>
        <v>0.76666666666666672</v>
      </c>
      <c r="M7" s="752">
        <v>511</v>
      </c>
      <c r="N7" s="19">
        <f t="shared" ref="N7:N13" si="4">M7/$B7</f>
        <v>1.0645833333333334</v>
      </c>
      <c r="O7" s="752">
        <v>470</v>
      </c>
      <c r="P7" s="19">
        <f t="shared" ref="P7:P13" si="5">O7/$B7</f>
        <v>0.97916666666666663</v>
      </c>
      <c r="Q7" s="98">
        <f t="shared" ref="Q7:Q13" si="6">SUM(K7,M7,O7)</f>
        <v>1349</v>
      </c>
      <c r="R7" s="146">
        <f t="shared" ref="R7:R13" si="7">Q7/($B7*3)</f>
        <v>0.93680555555555556</v>
      </c>
      <c r="S7" s="752">
        <v>275</v>
      </c>
      <c r="T7" s="19">
        <f t="shared" ref="T7:T13" si="8">S7/$B7</f>
        <v>0.57291666666666663</v>
      </c>
      <c r="U7" s="752">
        <v>504</v>
      </c>
      <c r="V7" s="19">
        <f t="shared" ref="V7:V13" si="9">U7/$B7</f>
        <v>1.05</v>
      </c>
      <c r="W7" s="752"/>
      <c r="X7" s="19">
        <f t="shared" ref="X7:X13" si="10">W7/$B7</f>
        <v>0</v>
      </c>
      <c r="Y7" s="98">
        <f t="shared" ref="Y7:Y13" si="11">SUM(S7,U7,W7)</f>
        <v>779</v>
      </c>
      <c r="Z7" s="146">
        <f t="shared" ref="Z7:Z13" si="12">Y7/($B7*3)</f>
        <v>0.54097222222222219</v>
      </c>
      <c r="AA7" s="752"/>
      <c r="AB7" s="69">
        <f t="shared" ref="AB7" si="13">AA7/$B7</f>
        <v>0</v>
      </c>
      <c r="AC7" s="752"/>
      <c r="AD7" s="69">
        <f t="shared" ref="AD7" si="14">AC7/$B7</f>
        <v>0</v>
      </c>
      <c r="AE7" s="752"/>
      <c r="AF7" s="69">
        <f t="shared" ref="AF7" si="15">AE7/$B7</f>
        <v>0</v>
      </c>
      <c r="AG7" s="98">
        <f t="shared" ref="AG7" si="16">SUM(AA7,AC7,AE7)</f>
        <v>0</v>
      </c>
      <c r="AH7" s="99">
        <f>AG7/($B7*3)</f>
        <v>0</v>
      </c>
    </row>
    <row r="8" spans="1:34" x14ac:dyDescent="0.25">
      <c r="A8" s="2" t="s">
        <v>9</v>
      </c>
      <c r="B8" s="1157">
        <v>1680</v>
      </c>
      <c r="C8" s="753">
        <v>1835</v>
      </c>
      <c r="D8" s="20">
        <v>1.0922619047619047</v>
      </c>
      <c r="E8" s="753">
        <v>1306</v>
      </c>
      <c r="F8" s="20">
        <v>0.77738095238095239</v>
      </c>
      <c r="G8" s="753">
        <v>1487</v>
      </c>
      <c r="H8" s="20">
        <f t="shared" si="0"/>
        <v>0.88511904761904758</v>
      </c>
      <c r="I8" s="100">
        <f t="shared" si="1"/>
        <v>4628</v>
      </c>
      <c r="J8" s="218">
        <f t="shared" si="2"/>
        <v>0.91825396825396821</v>
      </c>
      <c r="K8" s="753">
        <v>2166</v>
      </c>
      <c r="L8" s="20">
        <f t="shared" si="3"/>
        <v>1.2892857142857144</v>
      </c>
      <c r="M8" s="753">
        <v>2272</v>
      </c>
      <c r="N8" s="20">
        <f t="shared" si="4"/>
        <v>1.3523809523809525</v>
      </c>
      <c r="O8" s="753">
        <v>1896</v>
      </c>
      <c r="P8" s="20">
        <f t="shared" si="5"/>
        <v>1.1285714285714286</v>
      </c>
      <c r="Q8" s="100">
        <f t="shared" si="6"/>
        <v>6334</v>
      </c>
      <c r="R8" s="218">
        <f t="shared" si="7"/>
        <v>1.2567460317460317</v>
      </c>
      <c r="S8" s="753">
        <v>981</v>
      </c>
      <c r="T8" s="20">
        <f t="shared" si="8"/>
        <v>0.58392857142857146</v>
      </c>
      <c r="U8" s="753">
        <v>1834</v>
      </c>
      <c r="V8" s="20">
        <f t="shared" si="9"/>
        <v>1.0916666666666666</v>
      </c>
      <c r="W8" s="753"/>
      <c r="X8" s="20">
        <f t="shared" si="10"/>
        <v>0</v>
      </c>
      <c r="Y8" s="100">
        <f t="shared" si="11"/>
        <v>2815</v>
      </c>
      <c r="Z8" s="218">
        <f t="shared" si="12"/>
        <v>0.55853174603174605</v>
      </c>
      <c r="AA8" s="753"/>
      <c r="AB8" s="69">
        <f t="shared" ref="AB8:AB13" si="17">AA8/$B8</f>
        <v>0</v>
      </c>
      <c r="AC8" s="752"/>
      <c r="AD8" s="69">
        <f t="shared" ref="AD8:AD13" si="18">AC8/$B8</f>
        <v>0</v>
      </c>
      <c r="AE8" s="752"/>
      <c r="AF8" s="69">
        <f>AE8/$B8</f>
        <v>0</v>
      </c>
      <c r="AG8" s="98">
        <f>SUM(AA8,AC8,AE8)</f>
        <v>0</v>
      </c>
      <c r="AH8" s="99">
        <f t="shared" ref="AH8:AH13" si="19">AG8/($B8*3)</f>
        <v>0</v>
      </c>
    </row>
    <row r="9" spans="1:34" x14ac:dyDescent="0.25">
      <c r="A9" s="2" t="s">
        <v>10</v>
      </c>
      <c r="B9" s="1157">
        <v>1052</v>
      </c>
      <c r="C9" s="753">
        <v>818</v>
      </c>
      <c r="D9" s="20">
        <f>C9/789</f>
        <v>1.0367553865652726</v>
      </c>
      <c r="E9" s="753">
        <v>876</v>
      </c>
      <c r="F9" s="20">
        <f>E9/789</f>
        <v>1.1102661596958174</v>
      </c>
      <c r="G9" s="753">
        <v>758</v>
      </c>
      <c r="H9" s="20">
        <f t="shared" si="0"/>
        <v>0.72053231939163498</v>
      </c>
      <c r="I9" s="100">
        <f t="shared" si="1"/>
        <v>2452</v>
      </c>
      <c r="J9" s="218">
        <f t="shared" si="2"/>
        <v>0.77693282636248417</v>
      </c>
      <c r="K9" s="753">
        <v>948</v>
      </c>
      <c r="L9" s="20">
        <f t="shared" si="3"/>
        <v>0.90114068441064643</v>
      </c>
      <c r="M9" s="753">
        <v>1265</v>
      </c>
      <c r="N9" s="20">
        <f t="shared" si="4"/>
        <v>1.2024714828897338</v>
      </c>
      <c r="O9" s="753">
        <v>1027</v>
      </c>
      <c r="P9" s="20">
        <f t="shared" si="5"/>
        <v>0.97623574144486691</v>
      </c>
      <c r="Q9" s="100">
        <f t="shared" si="6"/>
        <v>3240</v>
      </c>
      <c r="R9" s="218">
        <f t="shared" si="7"/>
        <v>1.0266159695817489</v>
      </c>
      <c r="S9" s="753">
        <v>1077</v>
      </c>
      <c r="T9" s="20">
        <f t="shared" si="8"/>
        <v>1.023764258555133</v>
      </c>
      <c r="U9" s="753">
        <v>1080</v>
      </c>
      <c r="V9" s="20">
        <f t="shared" si="9"/>
        <v>1.0266159695817489</v>
      </c>
      <c r="W9" s="753"/>
      <c r="X9" s="20">
        <f t="shared" si="10"/>
        <v>0</v>
      </c>
      <c r="Y9" s="100">
        <f t="shared" si="11"/>
        <v>2157</v>
      </c>
      <c r="Z9" s="218">
        <f t="shared" si="12"/>
        <v>0.68346007604562742</v>
      </c>
      <c r="AA9" s="753"/>
      <c r="AB9" s="69">
        <f t="shared" si="17"/>
        <v>0</v>
      </c>
      <c r="AC9" s="752"/>
      <c r="AD9" s="69">
        <f t="shared" si="18"/>
        <v>0</v>
      </c>
      <c r="AE9" s="752"/>
      <c r="AF9" s="69">
        <f t="shared" ref="AF9:AF12" si="20">AE9/$B9</f>
        <v>0</v>
      </c>
      <c r="AG9" s="98">
        <f t="shared" ref="AG9:AG12" si="21">SUM(AA9,AC9,AE9)</f>
        <v>0</v>
      </c>
      <c r="AH9" s="99">
        <f t="shared" ref="AH9:AH12" si="22">AG9/($B9*3)</f>
        <v>0</v>
      </c>
    </row>
    <row r="10" spans="1:34" x14ac:dyDescent="0.25">
      <c r="A10" s="2" t="s">
        <v>42</v>
      </c>
      <c r="B10" s="1157">
        <v>395</v>
      </c>
      <c r="C10" s="1175">
        <v>470</v>
      </c>
      <c r="D10" s="1171">
        <v>0.7142857142857143</v>
      </c>
      <c r="E10" s="1175">
        <v>554</v>
      </c>
      <c r="F10" s="1171">
        <v>0.84194528875379937</v>
      </c>
      <c r="G10" s="1175">
        <v>415</v>
      </c>
      <c r="H10" s="1171">
        <f t="shared" si="0"/>
        <v>1.0506329113924051</v>
      </c>
      <c r="I10" s="1172">
        <f t="shared" si="1"/>
        <v>1439</v>
      </c>
      <c r="J10" s="1173">
        <f t="shared" si="2"/>
        <v>1.2143459915611814</v>
      </c>
      <c r="K10" s="1175">
        <v>586</v>
      </c>
      <c r="L10" s="1171">
        <f t="shared" si="3"/>
        <v>1.4835443037974683</v>
      </c>
      <c r="M10" s="1175">
        <v>635</v>
      </c>
      <c r="N10" s="1171">
        <f t="shared" si="4"/>
        <v>1.6075949367088607</v>
      </c>
      <c r="O10" s="1175">
        <v>422</v>
      </c>
      <c r="P10" s="1171">
        <f t="shared" si="5"/>
        <v>1.0683544303797468</v>
      </c>
      <c r="Q10" s="1172">
        <f t="shared" si="6"/>
        <v>1643</v>
      </c>
      <c r="R10" s="1173">
        <f t="shared" si="7"/>
        <v>1.3864978902953586</v>
      </c>
      <c r="S10" s="1175">
        <v>22</v>
      </c>
      <c r="T10" s="1171">
        <f t="shared" si="8"/>
        <v>5.5696202531645568E-2</v>
      </c>
      <c r="U10" s="1175">
        <v>466</v>
      </c>
      <c r="V10" s="1171">
        <f t="shared" si="9"/>
        <v>1.179746835443038</v>
      </c>
      <c r="W10" s="1175"/>
      <c r="X10" s="1171">
        <f t="shared" si="10"/>
        <v>0</v>
      </c>
      <c r="Y10" s="1172">
        <f t="shared" si="11"/>
        <v>488</v>
      </c>
      <c r="Z10" s="1173">
        <f t="shared" si="12"/>
        <v>0.41181434599156119</v>
      </c>
      <c r="AA10" s="1175"/>
      <c r="AB10" s="69">
        <f t="shared" si="17"/>
        <v>0</v>
      </c>
      <c r="AC10" s="752"/>
      <c r="AD10" s="69">
        <f t="shared" si="18"/>
        <v>0</v>
      </c>
      <c r="AE10" s="752"/>
      <c r="AF10" s="69">
        <f t="shared" si="20"/>
        <v>0</v>
      </c>
      <c r="AG10" s="98">
        <f t="shared" si="21"/>
        <v>0</v>
      </c>
      <c r="AH10" s="99">
        <f t="shared" si="22"/>
        <v>0</v>
      </c>
    </row>
    <row r="11" spans="1:34" x14ac:dyDescent="0.25">
      <c r="A11" s="2" t="s">
        <v>12</v>
      </c>
      <c r="B11" s="1210">
        <v>125</v>
      </c>
      <c r="C11" s="1211">
        <v>125</v>
      </c>
      <c r="D11" s="1212">
        <v>1</v>
      </c>
      <c r="E11" s="1211">
        <v>72</v>
      </c>
      <c r="F11" s="1212">
        <v>0.57599999999999996</v>
      </c>
      <c r="G11" s="1211">
        <v>126</v>
      </c>
      <c r="H11" s="1212">
        <f t="shared" si="0"/>
        <v>1.008</v>
      </c>
      <c r="I11" s="1213">
        <f t="shared" ref="I11" si="23">SUM(C11,E11,G11)</f>
        <v>323</v>
      </c>
      <c r="J11" s="1214">
        <f t="shared" ref="J11" si="24">I11/($B11*3)</f>
        <v>0.86133333333333328</v>
      </c>
      <c r="K11" s="1211">
        <v>151</v>
      </c>
      <c r="L11" s="1212">
        <f t="shared" si="3"/>
        <v>1.208</v>
      </c>
      <c r="M11" s="1211">
        <v>149</v>
      </c>
      <c r="N11" s="1212">
        <f t="shared" si="4"/>
        <v>1.1919999999999999</v>
      </c>
      <c r="O11" s="1211">
        <v>133</v>
      </c>
      <c r="P11" s="1212">
        <f t="shared" si="5"/>
        <v>1.0640000000000001</v>
      </c>
      <c r="Q11" s="1213">
        <f t="shared" ref="Q11" si="25">SUM(K11,M11,O11)</f>
        <v>433</v>
      </c>
      <c r="R11" s="1214">
        <f t="shared" ref="R11" si="26">Q11/($B11*3)</f>
        <v>1.1546666666666667</v>
      </c>
      <c r="S11" s="1211">
        <v>156</v>
      </c>
      <c r="T11" s="1212">
        <f t="shared" ref="T11" si="27">S11/$B11</f>
        <v>1.248</v>
      </c>
      <c r="U11" s="1211">
        <v>148</v>
      </c>
      <c r="V11" s="1212">
        <f t="shared" ref="V11" si="28">U11/$B11</f>
        <v>1.1839999999999999</v>
      </c>
      <c r="W11" s="1211"/>
      <c r="X11" s="1212">
        <f t="shared" ref="X11" si="29">W11/$B11</f>
        <v>0</v>
      </c>
      <c r="Y11" s="1213">
        <f t="shared" ref="Y11" si="30">SUM(S11,U11,W11)</f>
        <v>304</v>
      </c>
      <c r="Z11" s="1214">
        <f t="shared" ref="Z11" si="31">Y11/($B11*3)</f>
        <v>0.81066666666666665</v>
      </c>
      <c r="AA11" s="1211"/>
      <c r="AB11" s="69">
        <f t="shared" si="17"/>
        <v>0</v>
      </c>
      <c r="AC11" s="752"/>
      <c r="AD11" s="69">
        <f t="shared" si="18"/>
        <v>0</v>
      </c>
      <c r="AE11" s="752"/>
      <c r="AF11" s="69">
        <f t="shared" si="20"/>
        <v>0</v>
      </c>
      <c r="AG11" s="98">
        <f t="shared" si="21"/>
        <v>0</v>
      </c>
      <c r="AH11" s="99">
        <f t="shared" si="22"/>
        <v>0</v>
      </c>
    </row>
    <row r="12" spans="1:34" ht="15.75" thickBot="1" x14ac:dyDescent="0.3">
      <c r="A12" s="932" t="s">
        <v>13</v>
      </c>
      <c r="B12" s="1158">
        <v>789</v>
      </c>
      <c r="C12" s="1169">
        <v>589</v>
      </c>
      <c r="D12" s="258">
        <v>0.5598859315589354</v>
      </c>
      <c r="E12" s="1169">
        <v>554</v>
      </c>
      <c r="F12" s="258">
        <v>0.52661596958174905</v>
      </c>
      <c r="G12" s="1169">
        <v>537</v>
      </c>
      <c r="H12" s="258">
        <f t="shared" si="0"/>
        <v>0.68060836501901145</v>
      </c>
      <c r="I12" s="904">
        <f t="shared" si="1"/>
        <v>1680</v>
      </c>
      <c r="J12" s="255">
        <f t="shared" si="2"/>
        <v>0.70975918884664135</v>
      </c>
      <c r="K12" s="1169">
        <v>565</v>
      </c>
      <c r="L12" s="258">
        <f t="shared" si="3"/>
        <v>0.71609632446134353</v>
      </c>
      <c r="M12" s="1169">
        <v>606</v>
      </c>
      <c r="N12" s="258">
        <f t="shared" si="4"/>
        <v>0.76806083650190116</v>
      </c>
      <c r="O12" s="1169">
        <v>530</v>
      </c>
      <c r="P12" s="258">
        <f t="shared" si="5"/>
        <v>0.67173637515842843</v>
      </c>
      <c r="Q12" s="904">
        <f t="shared" si="6"/>
        <v>1701</v>
      </c>
      <c r="R12" s="255">
        <f t="shared" si="7"/>
        <v>0.71863117870722437</v>
      </c>
      <c r="S12" s="1169">
        <v>322</v>
      </c>
      <c r="T12" s="258">
        <f t="shared" si="8"/>
        <v>0.40811153358681873</v>
      </c>
      <c r="U12" s="1169">
        <v>633</v>
      </c>
      <c r="V12" s="258">
        <f t="shared" si="9"/>
        <v>0.80228136882129275</v>
      </c>
      <c r="W12" s="1169"/>
      <c r="X12" s="258">
        <f t="shared" si="10"/>
        <v>0</v>
      </c>
      <c r="Y12" s="904">
        <f t="shared" si="11"/>
        <v>955</v>
      </c>
      <c r="Z12" s="255">
        <f t="shared" si="12"/>
        <v>0.40346430080270385</v>
      </c>
      <c r="AA12" s="1169"/>
      <c r="AB12" s="69">
        <f t="shared" si="17"/>
        <v>0</v>
      </c>
      <c r="AC12" s="752"/>
      <c r="AD12" s="69">
        <f t="shared" si="18"/>
        <v>0</v>
      </c>
      <c r="AE12" s="752"/>
      <c r="AF12" s="69">
        <f t="shared" si="20"/>
        <v>0</v>
      </c>
      <c r="AG12" s="98">
        <f t="shared" si="21"/>
        <v>0</v>
      </c>
      <c r="AH12" s="99">
        <f t="shared" si="22"/>
        <v>0</v>
      </c>
    </row>
    <row r="13" spans="1:34" ht="15.75" thickBot="1" x14ac:dyDescent="0.3">
      <c r="A13" s="623" t="s">
        <v>7</v>
      </c>
      <c r="B13" s="624">
        <f>SUM(B7:B12)</f>
        <v>4521</v>
      </c>
      <c r="C13" s="418">
        <f>SUM(C7:C12)</f>
        <v>4337</v>
      </c>
      <c r="D13" s="278">
        <v>0.85932236972458886</v>
      </c>
      <c r="E13" s="418">
        <f>SUM(E7:E12)</f>
        <v>3756</v>
      </c>
      <c r="F13" s="278">
        <v>0.74420447790766797</v>
      </c>
      <c r="G13" s="899">
        <f>SUM(G7:G12)</f>
        <v>3704</v>
      </c>
      <c r="H13" s="278">
        <f t="shared" si="0"/>
        <v>0.81928776819287763</v>
      </c>
      <c r="I13" s="625">
        <f t="shared" si="1"/>
        <v>11797</v>
      </c>
      <c r="J13" s="279">
        <f t="shared" si="2"/>
        <v>0.86979281869792824</v>
      </c>
      <c r="K13" s="418">
        <f>SUM(K7:K12)</f>
        <v>4784</v>
      </c>
      <c r="L13" s="278">
        <f t="shared" si="3"/>
        <v>1.0581729705817298</v>
      </c>
      <c r="M13" s="418">
        <f t="shared" ref="M13" si="32">SUM(M7:M12)</f>
        <v>5438</v>
      </c>
      <c r="N13" s="278">
        <f t="shared" si="4"/>
        <v>1.2028312320283123</v>
      </c>
      <c r="O13" s="418">
        <f t="shared" ref="O13" si="33">SUM(O7:O12)</f>
        <v>4478</v>
      </c>
      <c r="P13" s="278">
        <f t="shared" si="5"/>
        <v>0.99048882990488829</v>
      </c>
      <c r="Q13" s="625">
        <f t="shared" si="6"/>
        <v>14700</v>
      </c>
      <c r="R13" s="279">
        <f t="shared" si="7"/>
        <v>1.08383101083831</v>
      </c>
      <c r="S13" s="418">
        <f>SUM(S7:S12)</f>
        <v>2833</v>
      </c>
      <c r="T13" s="278">
        <f t="shared" si="8"/>
        <v>0.62663127626631276</v>
      </c>
      <c r="U13" s="418">
        <f t="shared" ref="U13" si="34">SUM(U7:U12)</f>
        <v>4665</v>
      </c>
      <c r="V13" s="278">
        <f t="shared" si="9"/>
        <v>1.0318513603185135</v>
      </c>
      <c r="W13" s="418">
        <f t="shared" ref="W13" si="35">SUM(W7:W12)</f>
        <v>0</v>
      </c>
      <c r="X13" s="278">
        <f t="shared" si="10"/>
        <v>0</v>
      </c>
      <c r="Y13" s="625">
        <f t="shared" si="11"/>
        <v>7498</v>
      </c>
      <c r="Z13" s="279">
        <f t="shared" si="12"/>
        <v>0.55282754552827551</v>
      </c>
      <c r="AA13" s="418">
        <f>SUM(AA7:AA12)</f>
        <v>0</v>
      </c>
      <c r="AB13" s="278">
        <f t="shared" si="17"/>
        <v>0</v>
      </c>
      <c r="AC13" s="418">
        <f t="shared" ref="AC13" si="36">SUM(AC7:AC12)</f>
        <v>0</v>
      </c>
      <c r="AD13" s="278">
        <f t="shared" si="18"/>
        <v>0</v>
      </c>
      <c r="AE13" s="418">
        <f>SUM(AE7:AE8)</f>
        <v>0</v>
      </c>
      <c r="AF13" s="278">
        <f>AE13/$B13</f>
        <v>0</v>
      </c>
      <c r="AG13" s="625">
        <f>SUM(AA13,AC13,AE13)</f>
        <v>0</v>
      </c>
      <c r="AH13" s="279">
        <f t="shared" si="19"/>
        <v>0</v>
      </c>
    </row>
    <row r="16" spans="1:34" ht="15.75" hidden="1" x14ac:dyDescent="0.25">
      <c r="A16" s="1290" t="s">
        <v>420</v>
      </c>
      <c r="B16" s="1291"/>
      <c r="C16" s="1291"/>
      <c r="D16" s="1291"/>
      <c r="E16" s="1291"/>
      <c r="F16" s="1291"/>
      <c r="G16" s="1291"/>
      <c r="H16" s="1291"/>
      <c r="I16" s="1291"/>
      <c r="J16" s="1291"/>
      <c r="K16" s="1291"/>
      <c r="L16" s="1291"/>
      <c r="M16" s="1291"/>
      <c r="N16" s="1291"/>
      <c r="O16" s="1291"/>
      <c r="P16" s="1291"/>
      <c r="Q16" s="1291"/>
      <c r="R16" s="1291"/>
    </row>
    <row r="17" spans="1:18" ht="23.25" hidden="1" thickBot="1" x14ac:dyDescent="0.3">
      <c r="A17" s="14" t="s">
        <v>14</v>
      </c>
      <c r="B17" s="91" t="s">
        <v>207</v>
      </c>
      <c r="C17" s="14" t="str">
        <f>'UBS Izolina Mazzei'!C31</f>
        <v>JAN_19</v>
      </c>
      <c r="D17" s="15" t="str">
        <f>'UBS Izolina Mazzei'!D31</f>
        <v>%</v>
      </c>
      <c r="E17" s="14" t="str">
        <f>'UBS Izolina Mazzei'!E31</f>
        <v>FEV_19</v>
      </c>
      <c r="F17" s="15" t="str">
        <f>'UBS Izolina Mazzei'!F31</f>
        <v>%</v>
      </c>
      <c r="G17" s="14" t="str">
        <f>'UBS Izolina Mazzei'!G31</f>
        <v>MAR_19</v>
      </c>
      <c r="H17" s="15" t="str">
        <f>'UBS Izolina Mazzei'!H31</f>
        <v>%</v>
      </c>
      <c r="I17" s="128" t="str">
        <f>'UBS Izolina Mazzei'!I31</f>
        <v>Trimestre</v>
      </c>
      <c r="J17" s="13" t="str">
        <f>'UBS Izolina Mazzei'!J31</f>
        <v>% Trim</v>
      </c>
      <c r="K17" s="14" t="str">
        <f>'UBS Izolina Mazzei'!K31</f>
        <v>ABR_19</v>
      </c>
      <c r="L17" s="15" t="str">
        <f>'UBS Izolina Mazzei'!L31</f>
        <v>%</v>
      </c>
      <c r="M17" s="14" t="str">
        <f>'UBS Izolina Mazzei'!M31</f>
        <v>MAIO_19</v>
      </c>
      <c r="N17" s="15" t="str">
        <f>'UBS Izolina Mazzei'!N31</f>
        <v>%</v>
      </c>
      <c r="O17" s="14" t="str">
        <f>'UBS Izolina Mazzei'!O31</f>
        <v>JUN_19</v>
      </c>
      <c r="P17" s="15" t="str">
        <f>'UBS Izolina Mazzei'!P31</f>
        <v>%</v>
      </c>
      <c r="Q17" s="911"/>
      <c r="R17" s="911"/>
    </row>
    <row r="18" spans="1:18" hidden="1" x14ac:dyDescent="0.25">
      <c r="A18" s="2" t="s">
        <v>33</v>
      </c>
      <c r="B18" s="10">
        <v>6</v>
      </c>
      <c r="C18" s="752">
        <v>5</v>
      </c>
      <c r="D18" s="19">
        <f t="shared" ref="D18:D28" si="37">C18/$B18</f>
        <v>0.83333333333333337</v>
      </c>
      <c r="E18" s="11"/>
      <c r="F18" s="19">
        <f t="shared" ref="F18:F28" si="38">E18/$B18</f>
        <v>0</v>
      </c>
      <c r="G18" s="11"/>
      <c r="H18" s="19">
        <f t="shared" ref="H18:H28" si="39">G18/$B18</f>
        <v>0</v>
      </c>
      <c r="I18" s="98">
        <f t="shared" ref="I18:I28" si="40">SUM(C18,E18,G18)</f>
        <v>5</v>
      </c>
      <c r="J18" s="146">
        <f t="shared" ref="J18:J28" si="41">I18/($B18*3)</f>
        <v>0.27777777777777779</v>
      </c>
      <c r="K18" s="11"/>
      <c r="L18" s="19">
        <f t="shared" ref="L18:L28" si="42">K18/$B18</f>
        <v>0</v>
      </c>
      <c r="M18" s="11"/>
      <c r="N18" s="19">
        <f t="shared" ref="N18:N28" si="43">M18/$B18</f>
        <v>0</v>
      </c>
      <c r="O18" s="11"/>
      <c r="P18" s="19">
        <f t="shared" ref="P18:P28" si="44">O18/$B18</f>
        <v>0</v>
      </c>
      <c r="Q18" s="915"/>
      <c r="R18" s="915"/>
    </row>
    <row r="19" spans="1:18" hidden="1" x14ac:dyDescent="0.25">
      <c r="A19" s="2" t="s">
        <v>20</v>
      </c>
      <c r="B19" s="107">
        <v>3</v>
      </c>
      <c r="C19" s="758">
        <v>3</v>
      </c>
      <c r="D19" s="20">
        <f t="shared" si="37"/>
        <v>1</v>
      </c>
      <c r="E19" s="81"/>
      <c r="F19" s="20">
        <f t="shared" si="38"/>
        <v>0</v>
      </c>
      <c r="G19" s="81"/>
      <c r="H19" s="20">
        <f t="shared" si="39"/>
        <v>0</v>
      </c>
      <c r="I19" s="100">
        <f t="shared" si="40"/>
        <v>3</v>
      </c>
      <c r="J19" s="218">
        <f t="shared" si="41"/>
        <v>0.33333333333333331</v>
      </c>
      <c r="K19" s="81"/>
      <c r="L19" s="20">
        <f t="shared" si="42"/>
        <v>0</v>
      </c>
      <c r="M19" s="81"/>
      <c r="N19" s="20">
        <f t="shared" si="43"/>
        <v>0</v>
      </c>
      <c r="O19" s="81"/>
      <c r="P19" s="20">
        <f t="shared" si="44"/>
        <v>0</v>
      </c>
      <c r="Q19" s="916"/>
      <c r="R19" s="916"/>
    </row>
    <row r="20" spans="1:18" hidden="1" x14ac:dyDescent="0.25">
      <c r="A20" s="2" t="s">
        <v>43</v>
      </c>
      <c r="B20" s="107">
        <v>3</v>
      </c>
      <c r="C20" s="758">
        <v>2.5</v>
      </c>
      <c r="D20" s="20">
        <f t="shared" si="37"/>
        <v>0.83333333333333337</v>
      </c>
      <c r="E20" s="758"/>
      <c r="F20" s="20">
        <f t="shared" si="38"/>
        <v>0</v>
      </c>
      <c r="G20" s="758"/>
      <c r="H20" s="20">
        <f t="shared" si="39"/>
        <v>0</v>
      </c>
      <c r="I20" s="100">
        <f t="shared" si="40"/>
        <v>2.5</v>
      </c>
      <c r="J20" s="218">
        <f t="shared" si="41"/>
        <v>0.27777777777777779</v>
      </c>
      <c r="K20" s="758"/>
      <c r="L20" s="20">
        <f t="shared" si="42"/>
        <v>0</v>
      </c>
      <c r="M20" s="4"/>
      <c r="N20" s="20">
        <f t="shared" si="43"/>
        <v>0</v>
      </c>
      <c r="O20" s="4"/>
      <c r="P20" s="20">
        <f t="shared" si="44"/>
        <v>0</v>
      </c>
      <c r="Q20" s="916"/>
      <c r="R20" s="916"/>
    </row>
    <row r="21" spans="1:18" hidden="1" x14ac:dyDescent="0.25">
      <c r="A21" s="2" t="s">
        <v>23</v>
      </c>
      <c r="B21" s="107">
        <v>3</v>
      </c>
      <c r="C21" s="753">
        <v>3</v>
      </c>
      <c r="D21" s="20">
        <f t="shared" si="37"/>
        <v>1</v>
      </c>
      <c r="E21" s="4"/>
      <c r="F21" s="20">
        <f t="shared" si="38"/>
        <v>0</v>
      </c>
      <c r="G21" s="4"/>
      <c r="H21" s="20">
        <f t="shared" si="39"/>
        <v>0</v>
      </c>
      <c r="I21" s="100">
        <f t="shared" si="40"/>
        <v>3</v>
      </c>
      <c r="J21" s="218">
        <f t="shared" si="41"/>
        <v>0.33333333333333331</v>
      </c>
      <c r="K21" s="4"/>
      <c r="L21" s="20">
        <f t="shared" si="42"/>
        <v>0</v>
      </c>
      <c r="M21" s="4"/>
      <c r="N21" s="20">
        <f t="shared" si="43"/>
        <v>0</v>
      </c>
      <c r="O21" s="81"/>
      <c r="P21" s="20">
        <f t="shared" si="44"/>
        <v>0</v>
      </c>
      <c r="Q21" s="916"/>
      <c r="R21" s="916"/>
    </row>
    <row r="22" spans="1:18" hidden="1" x14ac:dyDescent="0.25">
      <c r="A22" s="2" t="s">
        <v>24</v>
      </c>
      <c r="B22" s="107">
        <v>2</v>
      </c>
      <c r="C22" s="4">
        <v>2</v>
      </c>
      <c r="D22" s="20">
        <f t="shared" si="37"/>
        <v>1</v>
      </c>
      <c r="E22" s="4"/>
      <c r="F22" s="20">
        <f t="shared" si="38"/>
        <v>0</v>
      </c>
      <c r="G22" s="4"/>
      <c r="H22" s="20">
        <f t="shared" si="39"/>
        <v>0</v>
      </c>
      <c r="I22" s="100">
        <f t="shared" si="40"/>
        <v>2</v>
      </c>
      <c r="J22" s="218">
        <f t="shared" si="41"/>
        <v>0.33333333333333331</v>
      </c>
      <c r="K22" s="4"/>
      <c r="L22" s="20">
        <f t="shared" si="42"/>
        <v>0</v>
      </c>
      <c r="M22" s="4"/>
      <c r="N22" s="20">
        <f t="shared" si="43"/>
        <v>0</v>
      </c>
      <c r="O22" s="4"/>
      <c r="P22" s="20">
        <f t="shared" si="44"/>
        <v>0</v>
      </c>
      <c r="Q22" s="916"/>
      <c r="R22" s="916"/>
    </row>
    <row r="23" spans="1:18" hidden="1" x14ac:dyDescent="0.25">
      <c r="A23" s="2" t="s">
        <v>25</v>
      </c>
      <c r="B23" s="107">
        <v>6</v>
      </c>
      <c r="C23" s="753">
        <v>7</v>
      </c>
      <c r="D23" s="20">
        <f t="shared" si="37"/>
        <v>1.1666666666666667</v>
      </c>
      <c r="E23" s="4"/>
      <c r="F23" s="20">
        <f t="shared" si="38"/>
        <v>0</v>
      </c>
      <c r="G23" s="4"/>
      <c r="H23" s="20">
        <f t="shared" si="39"/>
        <v>0</v>
      </c>
      <c r="I23" s="100">
        <f t="shared" si="40"/>
        <v>7</v>
      </c>
      <c r="J23" s="218">
        <f t="shared" si="41"/>
        <v>0.3888888888888889</v>
      </c>
      <c r="K23" s="4"/>
      <c r="L23" s="20">
        <f t="shared" si="42"/>
        <v>0</v>
      </c>
      <c r="M23" s="4"/>
      <c r="N23" s="20">
        <f t="shared" si="43"/>
        <v>0</v>
      </c>
      <c r="O23" s="4"/>
      <c r="P23" s="20">
        <f t="shared" si="44"/>
        <v>0</v>
      </c>
      <c r="Q23" s="916"/>
      <c r="R23" s="916"/>
    </row>
    <row r="24" spans="1:18" hidden="1" x14ac:dyDescent="0.25">
      <c r="A24" s="2" t="s">
        <v>45</v>
      </c>
      <c r="B24" s="107">
        <v>1</v>
      </c>
      <c r="C24" s="753">
        <v>1</v>
      </c>
      <c r="D24" s="20">
        <f t="shared" si="37"/>
        <v>1</v>
      </c>
      <c r="E24" s="4"/>
      <c r="F24" s="20">
        <f t="shared" si="38"/>
        <v>0</v>
      </c>
      <c r="G24" s="4"/>
      <c r="H24" s="20">
        <f t="shared" si="39"/>
        <v>0</v>
      </c>
      <c r="I24" s="100">
        <f t="shared" si="40"/>
        <v>1</v>
      </c>
      <c r="J24" s="218">
        <f t="shared" si="41"/>
        <v>0.33333333333333331</v>
      </c>
      <c r="K24" s="4"/>
      <c r="L24" s="20">
        <f t="shared" si="42"/>
        <v>0</v>
      </c>
      <c r="M24" s="4"/>
      <c r="N24" s="20">
        <f t="shared" si="43"/>
        <v>0</v>
      </c>
      <c r="O24" s="4"/>
      <c r="P24" s="20">
        <f t="shared" si="44"/>
        <v>0</v>
      </c>
      <c r="Q24" s="916"/>
      <c r="R24" s="916"/>
    </row>
    <row r="25" spans="1:18" hidden="1" x14ac:dyDescent="0.25">
      <c r="A25" s="2" t="s">
        <v>26</v>
      </c>
      <c r="B25" s="107">
        <v>1</v>
      </c>
      <c r="C25" s="753">
        <v>1</v>
      </c>
      <c r="D25" s="20">
        <f t="shared" si="37"/>
        <v>1</v>
      </c>
      <c r="E25" s="4"/>
      <c r="F25" s="20">
        <f t="shared" si="38"/>
        <v>0</v>
      </c>
      <c r="G25" s="4"/>
      <c r="H25" s="20">
        <f t="shared" si="39"/>
        <v>0</v>
      </c>
      <c r="I25" s="100">
        <f t="shared" si="40"/>
        <v>1</v>
      </c>
      <c r="J25" s="218">
        <f t="shared" si="41"/>
        <v>0.33333333333333331</v>
      </c>
      <c r="K25" s="4"/>
      <c r="L25" s="20">
        <f t="shared" si="42"/>
        <v>0</v>
      </c>
      <c r="M25" s="4"/>
      <c r="N25" s="20">
        <f t="shared" si="43"/>
        <v>0</v>
      </c>
      <c r="O25" s="4"/>
      <c r="P25" s="20">
        <f t="shared" si="44"/>
        <v>0</v>
      </c>
      <c r="Q25" s="916"/>
      <c r="R25" s="916"/>
    </row>
    <row r="26" spans="1:18" hidden="1" x14ac:dyDescent="0.25">
      <c r="A26" s="2" t="s">
        <v>208</v>
      </c>
      <c r="B26" s="114">
        <v>1</v>
      </c>
      <c r="C26" s="753">
        <v>0</v>
      </c>
      <c r="D26" s="20">
        <f t="shared" si="37"/>
        <v>0</v>
      </c>
      <c r="E26" s="4"/>
      <c r="F26" s="20">
        <f t="shared" si="38"/>
        <v>0</v>
      </c>
      <c r="G26" s="4"/>
      <c r="H26" s="20">
        <f t="shared" si="39"/>
        <v>0</v>
      </c>
      <c r="I26" s="100">
        <f t="shared" si="40"/>
        <v>0</v>
      </c>
      <c r="J26" s="218">
        <f t="shared" si="41"/>
        <v>0</v>
      </c>
      <c r="K26" s="4"/>
      <c r="L26" s="20">
        <f t="shared" si="42"/>
        <v>0</v>
      </c>
      <c r="M26" s="4"/>
      <c r="N26" s="20">
        <f t="shared" si="43"/>
        <v>0</v>
      </c>
      <c r="O26" s="4"/>
      <c r="P26" s="20">
        <f t="shared" si="44"/>
        <v>0</v>
      </c>
      <c r="Q26" s="916"/>
      <c r="R26" s="916"/>
    </row>
    <row r="27" spans="1:18" ht="15.75" hidden="1" thickBot="1" x14ac:dyDescent="0.3">
      <c r="A27" s="83" t="s">
        <v>34</v>
      </c>
      <c r="B27" s="115">
        <v>1</v>
      </c>
      <c r="C27" s="18">
        <v>1</v>
      </c>
      <c r="D27" s="86">
        <f t="shared" si="37"/>
        <v>1</v>
      </c>
      <c r="E27" s="85"/>
      <c r="F27" s="86">
        <f t="shared" si="38"/>
        <v>0</v>
      </c>
      <c r="G27" s="85"/>
      <c r="H27" s="86">
        <f t="shared" si="39"/>
        <v>0</v>
      </c>
      <c r="I27" s="161">
        <f t="shared" si="40"/>
        <v>1</v>
      </c>
      <c r="J27" s="208">
        <f t="shared" si="41"/>
        <v>0.33333333333333331</v>
      </c>
      <c r="K27" s="85"/>
      <c r="L27" s="86">
        <f t="shared" si="42"/>
        <v>0</v>
      </c>
      <c r="M27" s="85"/>
      <c r="N27" s="86">
        <f t="shared" si="43"/>
        <v>0</v>
      </c>
      <c r="O27" s="85"/>
      <c r="P27" s="86">
        <f t="shared" si="44"/>
        <v>0</v>
      </c>
      <c r="Q27" s="917"/>
      <c r="R27" s="917"/>
    </row>
    <row r="28" spans="1:18" ht="15.75" hidden="1" thickBot="1" x14ac:dyDescent="0.3">
      <c r="A28" s="410" t="s">
        <v>7</v>
      </c>
      <c r="B28" s="404">
        <f>SUM(B18:B27)</f>
        <v>27</v>
      </c>
      <c r="C28" s="406">
        <f>SUM(C18:C27)</f>
        <v>25.5</v>
      </c>
      <c r="D28" s="416">
        <f t="shared" si="37"/>
        <v>0.94444444444444442</v>
      </c>
      <c r="E28" s="406">
        <f>SUM(E18:E27)</f>
        <v>0</v>
      </c>
      <c r="F28" s="416">
        <f t="shared" si="38"/>
        <v>0</v>
      </c>
      <c r="G28" s="406">
        <f>SUM(G18:G27)</f>
        <v>0</v>
      </c>
      <c r="H28" s="416">
        <f t="shared" si="39"/>
        <v>0</v>
      </c>
      <c r="I28" s="408">
        <f t="shared" si="40"/>
        <v>25.5</v>
      </c>
      <c r="J28" s="417">
        <f t="shared" si="41"/>
        <v>0.31481481481481483</v>
      </c>
      <c r="K28" s="406">
        <f>SUM(K18:K27)</f>
        <v>0</v>
      </c>
      <c r="L28" s="416">
        <f t="shared" si="42"/>
        <v>0</v>
      </c>
      <c r="M28" s="406">
        <f t="shared" ref="M28" si="45">SUM(M18:M27)</f>
        <v>0</v>
      </c>
      <c r="N28" s="416">
        <f t="shared" si="43"/>
        <v>0</v>
      </c>
      <c r="O28" s="406">
        <f t="shared" ref="O28" si="46">SUM(O18:O27)</f>
        <v>0</v>
      </c>
      <c r="P28" s="416">
        <f t="shared" si="44"/>
        <v>0</v>
      </c>
      <c r="Q28" s="834"/>
      <c r="R28" s="834"/>
    </row>
    <row r="29" spans="1:18" hidden="1" x14ac:dyDescent="0.25"/>
    <row r="30" spans="1:18" hidden="1" x14ac:dyDescent="0.25"/>
  </sheetData>
  <mergeCells count="4">
    <mergeCell ref="A2:M2"/>
    <mergeCell ref="A3:M3"/>
    <mergeCell ref="A16:R16"/>
    <mergeCell ref="A5:AH5"/>
  </mergeCells>
  <pageMargins left="0.23622047244094491" right="0.23622047244094491" top="0.74803149606299213" bottom="0.74803149606299213" header="0.31496062992125984" footer="0.31496062992125984"/>
  <pageSetup paperSize="9" scale="66" orientation="landscape" r:id="rId1"/>
  <headerFooter>
    <oddFooter xml:space="preserve">&amp;LFonte: Sistema SIGA-Saúde / Relatório de Dados Estatísticos 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  <pageSetUpPr fitToPage="1"/>
  </sheetPr>
  <dimension ref="A2:AH22"/>
  <sheetViews>
    <sheetView showGridLines="0" tabSelected="1" workbookViewId="0">
      <selection activeCell="U28" sqref="U28"/>
    </sheetView>
  </sheetViews>
  <sheetFormatPr defaultColWidth="8.85546875" defaultRowHeight="15" x14ac:dyDescent="0.25"/>
  <cols>
    <col min="1" max="1" width="40.7109375" customWidth="1"/>
    <col min="3" max="3" width="7.28515625" bestFit="1" customWidth="1"/>
    <col min="4" max="4" width="7.5703125" bestFit="1" customWidth="1"/>
    <col min="5" max="5" width="7" bestFit="1" customWidth="1"/>
    <col min="6" max="6" width="7.5703125" bestFit="1" customWidth="1"/>
    <col min="7" max="7" width="7.7109375" bestFit="1" customWidth="1"/>
    <col min="8" max="8" width="8.140625" bestFit="1" customWidth="1"/>
    <col min="9" max="9" width="9" hidden="1" customWidth="1"/>
    <col min="10" max="10" width="7.5703125" hidden="1" customWidth="1"/>
    <col min="11" max="11" width="7.42578125" bestFit="1" customWidth="1"/>
    <col min="12" max="12" width="8.140625" bestFit="1" customWidth="1"/>
    <col min="13" max="13" width="8.28515625" bestFit="1" customWidth="1"/>
    <col min="14" max="14" width="8.140625" bestFit="1" customWidth="1"/>
    <col min="15" max="15" width="7.28515625" bestFit="1" customWidth="1"/>
    <col min="16" max="16" width="8.140625" bestFit="1" customWidth="1"/>
    <col min="17" max="17" width="7.28515625" hidden="1" customWidth="1"/>
    <col min="18" max="18" width="7.5703125" hidden="1" customWidth="1"/>
    <col min="19" max="19" width="7.140625" bestFit="1" customWidth="1"/>
    <col min="20" max="20" width="8.140625" bestFit="1" customWidth="1"/>
    <col min="21" max="21" width="7.5703125" bestFit="1" customWidth="1"/>
    <col min="22" max="22" width="8.140625" bestFit="1" customWidth="1"/>
    <col min="23" max="23" width="7.140625" bestFit="1" customWidth="1"/>
    <col min="24" max="24" width="8.140625" bestFit="1" customWidth="1"/>
    <col min="25" max="25" width="8" hidden="1" customWidth="1"/>
    <col min="26" max="26" width="7.5703125" hidden="1" customWidth="1"/>
    <col min="27" max="27" width="7.42578125" bestFit="1" customWidth="1"/>
    <col min="28" max="28" width="8.140625" bestFit="1" customWidth="1"/>
    <col min="29" max="29" width="7.5703125" bestFit="1" customWidth="1"/>
    <col min="30" max="30" width="8.140625" bestFit="1" customWidth="1"/>
    <col min="31" max="31" width="7.140625" bestFit="1" customWidth="1"/>
    <col min="32" max="32" width="8.140625" bestFit="1" customWidth="1"/>
    <col min="33" max="33" width="8" hidden="1" customWidth="1"/>
    <col min="34" max="34" width="6.42578125" hidden="1" customWidth="1"/>
  </cols>
  <sheetData>
    <row r="2" spans="1:34" ht="18" x14ac:dyDescent="0.35">
      <c r="A2" s="1289" t="s">
        <v>518</v>
      </c>
      <c r="B2" s="1289"/>
      <c r="C2" s="1289"/>
      <c r="D2" s="1289"/>
      <c r="E2" s="1289"/>
      <c r="F2" s="1289"/>
      <c r="G2" s="1289"/>
      <c r="H2" s="1289"/>
      <c r="I2" s="1289"/>
      <c r="J2" s="1289"/>
      <c r="K2" s="1289"/>
      <c r="L2" s="1289"/>
      <c r="M2" s="1289"/>
      <c r="N2" s="1"/>
      <c r="O2" s="1"/>
    </row>
    <row r="3" spans="1:34" ht="18" x14ac:dyDescent="0.25">
      <c r="A3" s="1318" t="s">
        <v>184</v>
      </c>
      <c r="B3" s="1318"/>
      <c r="C3" s="1318"/>
      <c r="D3" s="1318"/>
      <c r="E3" s="1318"/>
      <c r="F3" s="1318"/>
      <c r="G3" s="1318"/>
      <c r="H3" s="1318"/>
      <c r="I3" s="1318"/>
      <c r="J3" s="1318"/>
      <c r="K3" s="1318"/>
      <c r="L3" s="1318"/>
      <c r="M3" s="1318"/>
      <c r="N3" s="1"/>
      <c r="O3" s="1"/>
    </row>
    <row r="5" spans="1:34" ht="15.75" x14ac:dyDescent="0.25">
      <c r="A5" s="1231" t="s">
        <v>522</v>
      </c>
      <c r="B5" s="1230"/>
      <c r="C5" s="1230"/>
      <c r="D5" s="1230"/>
      <c r="E5" s="1230"/>
      <c r="F5" s="1230"/>
      <c r="G5" s="1230"/>
      <c r="H5" s="1230"/>
      <c r="I5" s="1230"/>
      <c r="J5" s="1230"/>
      <c r="K5" s="1230"/>
      <c r="L5" s="1230"/>
      <c r="M5" s="1230"/>
      <c r="N5" s="1230"/>
      <c r="O5" s="1230"/>
      <c r="P5" s="1230"/>
      <c r="Q5" s="1230"/>
      <c r="R5" s="1230"/>
      <c r="S5" s="1230"/>
      <c r="T5" s="1230"/>
      <c r="U5" s="1230"/>
      <c r="V5" s="1230"/>
      <c r="W5" s="1230"/>
      <c r="X5" s="1230"/>
      <c r="Y5" s="1230"/>
      <c r="Z5" s="1291"/>
      <c r="AA5" s="1291"/>
      <c r="AB5" s="1291"/>
      <c r="AC5" s="1291"/>
      <c r="AD5" s="1291"/>
      <c r="AE5" s="1291"/>
      <c r="AF5" s="1291"/>
      <c r="AG5" s="1291"/>
      <c r="AH5" s="1291"/>
    </row>
    <row r="6" spans="1:34" ht="24.75" thickBot="1" x14ac:dyDescent="0.3">
      <c r="A6" s="14" t="s">
        <v>493</v>
      </c>
      <c r="B6" s="12" t="s">
        <v>172</v>
      </c>
      <c r="C6" s="14" t="s">
        <v>505</v>
      </c>
      <c r="D6" s="15" t="s">
        <v>1</v>
      </c>
      <c r="E6" s="14" t="s">
        <v>506</v>
      </c>
      <c r="F6" s="15" t="s">
        <v>1</v>
      </c>
      <c r="G6" s="14" t="s">
        <v>507</v>
      </c>
      <c r="H6" s="15" t="s">
        <v>1</v>
      </c>
      <c r="I6" s="128" t="s">
        <v>454</v>
      </c>
      <c r="J6" s="13" t="s">
        <v>205</v>
      </c>
      <c r="K6" s="14" t="s">
        <v>508</v>
      </c>
      <c r="L6" s="15" t="s">
        <v>1</v>
      </c>
      <c r="M6" s="14" t="s">
        <v>509</v>
      </c>
      <c r="N6" s="15" t="s">
        <v>1</v>
      </c>
      <c r="O6" s="14" t="s">
        <v>510</v>
      </c>
      <c r="P6" s="15" t="s">
        <v>1</v>
      </c>
      <c r="Q6" s="128" t="s">
        <v>454</v>
      </c>
      <c r="R6" s="13" t="s">
        <v>205</v>
      </c>
      <c r="S6" s="14" t="s">
        <v>511</v>
      </c>
      <c r="T6" s="15" t="s">
        <v>1</v>
      </c>
      <c r="U6" s="14" t="s">
        <v>512</v>
      </c>
      <c r="V6" s="15" t="s">
        <v>1</v>
      </c>
      <c r="W6" s="14" t="s">
        <v>513</v>
      </c>
      <c r="X6" s="15" t="s">
        <v>1</v>
      </c>
      <c r="Y6" s="128" t="s">
        <v>454</v>
      </c>
      <c r="Z6" s="13" t="s">
        <v>205</v>
      </c>
      <c r="AA6" s="14" t="s">
        <v>514</v>
      </c>
      <c r="AB6" s="15" t="s">
        <v>1</v>
      </c>
      <c r="AC6" s="14" t="s">
        <v>515</v>
      </c>
      <c r="AD6" s="15" t="s">
        <v>1</v>
      </c>
      <c r="AE6" s="14" t="s">
        <v>516</v>
      </c>
      <c r="AF6" s="15" t="s">
        <v>1</v>
      </c>
      <c r="AG6" s="128" t="s">
        <v>454</v>
      </c>
      <c r="AH6" s="13" t="s">
        <v>205</v>
      </c>
    </row>
    <row r="7" spans="1:34" ht="15.75" thickTop="1" x14ac:dyDescent="0.25">
      <c r="A7" s="9" t="s">
        <v>158</v>
      </c>
      <c r="B7" s="1319">
        <v>60</v>
      </c>
      <c r="C7" s="1308">
        <v>67</v>
      </c>
      <c r="D7" s="1312">
        <f t="shared" ref="D7:D10" si="0">C7/$B7</f>
        <v>1.1166666666666667</v>
      </c>
      <c r="E7" s="1308">
        <v>66</v>
      </c>
      <c r="F7" s="1312">
        <f t="shared" ref="F7:F10" si="1">E7/$B7</f>
        <v>1.1000000000000001</v>
      </c>
      <c r="G7" s="1308">
        <v>65</v>
      </c>
      <c r="H7" s="1312">
        <f t="shared" ref="H7:H10" si="2">G7/$B7</f>
        <v>1.0833333333333333</v>
      </c>
      <c r="I7" s="1314">
        <f t="shared" ref="I7:I11" si="3">SUM(C7,E7,G7)</f>
        <v>198</v>
      </c>
      <c r="J7" s="1310">
        <f t="shared" ref="J7:J11" si="4">I7/($B7*3)</f>
        <v>1.1000000000000001</v>
      </c>
      <c r="K7" s="1308">
        <v>66</v>
      </c>
      <c r="L7" s="1312">
        <f t="shared" ref="L7:L10" si="5">K7/$B7</f>
        <v>1.1000000000000001</v>
      </c>
      <c r="M7" s="1308">
        <v>64</v>
      </c>
      <c r="N7" s="1312">
        <f t="shared" ref="N7:N10" si="6">M7/$B7</f>
        <v>1.0666666666666667</v>
      </c>
      <c r="O7" s="1308">
        <v>64</v>
      </c>
      <c r="P7" s="1312">
        <f t="shared" ref="P7:P10" si="7">O7/$B7</f>
        <v>1.0666666666666667</v>
      </c>
      <c r="Q7" s="1314">
        <f>SUM(K7,M7,O7)</f>
        <v>194</v>
      </c>
      <c r="R7" s="1310">
        <f>Q7/($B7*3)</f>
        <v>1.0777777777777777</v>
      </c>
      <c r="S7" s="1308">
        <v>68</v>
      </c>
      <c r="T7" s="1312">
        <f t="shared" ref="T7:T10" si="8">S7/$B7</f>
        <v>1.1333333333333333</v>
      </c>
      <c r="U7" s="1308">
        <v>66</v>
      </c>
      <c r="V7" s="1312">
        <f t="shared" ref="V7:V10" si="9">U7/$B7</f>
        <v>1.1000000000000001</v>
      </c>
      <c r="W7" s="1308"/>
      <c r="X7" s="1312">
        <f t="shared" ref="X7:X10" si="10">W7/$B7</f>
        <v>0</v>
      </c>
      <c r="Y7" s="1314">
        <f>SUM(S7,U7,W7)</f>
        <v>134</v>
      </c>
      <c r="Z7" s="1316">
        <f>Y7/($B7*3)</f>
        <v>0.74444444444444446</v>
      </c>
      <c r="AA7" s="1308"/>
      <c r="AB7" s="1321">
        <f t="shared" ref="AB7" si="11">AA7/$B7</f>
        <v>0</v>
      </c>
      <c r="AC7" s="1308"/>
      <c r="AD7" s="1321">
        <f t="shared" ref="AD7" si="12">AC7/$B7</f>
        <v>0</v>
      </c>
      <c r="AE7" s="1308"/>
      <c r="AF7" s="1321">
        <f t="shared" ref="AF7" si="13">AE7/$B7</f>
        <v>0</v>
      </c>
      <c r="AG7" s="1322">
        <f t="shared" ref="AG7" si="14">SUM(AA7,AC7,AE7)</f>
        <v>0</v>
      </c>
      <c r="AH7" s="1323">
        <f>AG7/($B7*3)</f>
        <v>0</v>
      </c>
    </row>
    <row r="8" spans="1:34" x14ac:dyDescent="0.25">
      <c r="A8" s="9" t="s">
        <v>159</v>
      </c>
      <c r="B8" s="1320"/>
      <c r="C8" s="1309"/>
      <c r="D8" s="1313" t="e">
        <f t="shared" si="0"/>
        <v>#DIV/0!</v>
      </c>
      <c r="E8" s="1309"/>
      <c r="F8" s="1313" t="e">
        <f t="shared" si="1"/>
        <v>#DIV/0!</v>
      </c>
      <c r="G8" s="1309"/>
      <c r="H8" s="1313" t="e">
        <f t="shared" si="2"/>
        <v>#DIV/0!</v>
      </c>
      <c r="I8" s="1315">
        <f t="shared" si="3"/>
        <v>0</v>
      </c>
      <c r="J8" s="1311" t="e">
        <f t="shared" si="4"/>
        <v>#DIV/0!</v>
      </c>
      <c r="K8" s="1309"/>
      <c r="L8" s="1313" t="e">
        <f t="shared" si="5"/>
        <v>#DIV/0!</v>
      </c>
      <c r="M8" s="1309"/>
      <c r="N8" s="1313" t="e">
        <f t="shared" si="6"/>
        <v>#DIV/0!</v>
      </c>
      <c r="O8" s="1309"/>
      <c r="P8" s="1313" t="e">
        <f t="shared" si="7"/>
        <v>#DIV/0!</v>
      </c>
      <c r="Q8" s="1315">
        <f>SUM(K8,M8,O8)</f>
        <v>0</v>
      </c>
      <c r="R8" s="1311" t="e">
        <f>Q8/($B8*3)</f>
        <v>#DIV/0!</v>
      </c>
      <c r="S8" s="1309"/>
      <c r="T8" s="1313" t="e">
        <f t="shared" si="8"/>
        <v>#DIV/0!</v>
      </c>
      <c r="U8" s="1309"/>
      <c r="V8" s="1313" t="e">
        <f t="shared" si="9"/>
        <v>#DIV/0!</v>
      </c>
      <c r="W8" s="1309"/>
      <c r="X8" s="1313" t="e">
        <f t="shared" si="10"/>
        <v>#DIV/0!</v>
      </c>
      <c r="Y8" s="1315">
        <f>SUM(S8,U8,W8)</f>
        <v>0</v>
      </c>
      <c r="Z8" s="1317" t="e">
        <f>Y8/($B8*3)</f>
        <v>#DIV/0!</v>
      </c>
      <c r="AA8" s="1309"/>
      <c r="AB8" s="1321"/>
      <c r="AC8" s="1309"/>
      <c r="AD8" s="1321"/>
      <c r="AE8" s="1309"/>
      <c r="AF8" s="1321"/>
      <c r="AG8" s="1322"/>
      <c r="AH8" s="1323"/>
    </row>
    <row r="9" spans="1:34" x14ac:dyDescent="0.25">
      <c r="A9" s="9" t="s">
        <v>162</v>
      </c>
      <c r="B9" s="1320"/>
      <c r="C9" s="1309"/>
      <c r="D9" s="1313" t="e">
        <f t="shared" si="0"/>
        <v>#DIV/0!</v>
      </c>
      <c r="E9" s="1309"/>
      <c r="F9" s="1313" t="e">
        <f t="shared" si="1"/>
        <v>#DIV/0!</v>
      </c>
      <c r="G9" s="1309"/>
      <c r="H9" s="1313" t="e">
        <f t="shared" si="2"/>
        <v>#DIV/0!</v>
      </c>
      <c r="I9" s="1315">
        <f t="shared" si="3"/>
        <v>0</v>
      </c>
      <c r="J9" s="1311" t="e">
        <f t="shared" si="4"/>
        <v>#DIV/0!</v>
      </c>
      <c r="K9" s="1309"/>
      <c r="L9" s="1313" t="e">
        <f t="shared" si="5"/>
        <v>#DIV/0!</v>
      </c>
      <c r="M9" s="1309"/>
      <c r="N9" s="1313" t="e">
        <f t="shared" si="6"/>
        <v>#DIV/0!</v>
      </c>
      <c r="O9" s="1309"/>
      <c r="P9" s="1313" t="e">
        <f t="shared" si="7"/>
        <v>#DIV/0!</v>
      </c>
      <c r="Q9" s="1315">
        <f>SUM(K9,M9,O9)</f>
        <v>0</v>
      </c>
      <c r="R9" s="1311" t="e">
        <f>Q9/($B9*3)</f>
        <v>#DIV/0!</v>
      </c>
      <c r="S9" s="1309"/>
      <c r="T9" s="1313" t="e">
        <f t="shared" si="8"/>
        <v>#DIV/0!</v>
      </c>
      <c r="U9" s="1309"/>
      <c r="V9" s="1313" t="e">
        <f t="shared" si="9"/>
        <v>#DIV/0!</v>
      </c>
      <c r="W9" s="1309"/>
      <c r="X9" s="1313" t="e">
        <f t="shared" si="10"/>
        <v>#DIV/0!</v>
      </c>
      <c r="Y9" s="1315">
        <f>SUM(S9,U9,W9)</f>
        <v>0</v>
      </c>
      <c r="Z9" s="1317" t="e">
        <f>Y9/($B9*3)</f>
        <v>#DIV/0!</v>
      </c>
      <c r="AA9" s="1309"/>
      <c r="AB9" s="1321"/>
      <c r="AC9" s="1309"/>
      <c r="AD9" s="1321"/>
      <c r="AE9" s="1309"/>
      <c r="AF9" s="1321"/>
      <c r="AG9" s="1322"/>
      <c r="AH9" s="1323"/>
    </row>
    <row r="10" spans="1:34" ht="24.75" thickBot="1" x14ac:dyDescent="0.3">
      <c r="A10" s="961" t="s">
        <v>160</v>
      </c>
      <c r="B10" s="1320"/>
      <c r="C10" s="1309"/>
      <c r="D10" s="1313" t="e">
        <f t="shared" si="0"/>
        <v>#DIV/0!</v>
      </c>
      <c r="E10" s="1309"/>
      <c r="F10" s="1313" t="e">
        <f t="shared" si="1"/>
        <v>#DIV/0!</v>
      </c>
      <c r="G10" s="1309"/>
      <c r="H10" s="1313" t="e">
        <f t="shared" si="2"/>
        <v>#DIV/0!</v>
      </c>
      <c r="I10" s="1315">
        <f t="shared" si="3"/>
        <v>0</v>
      </c>
      <c r="J10" s="1311" t="e">
        <f t="shared" si="4"/>
        <v>#DIV/0!</v>
      </c>
      <c r="K10" s="1309"/>
      <c r="L10" s="1313" t="e">
        <f t="shared" si="5"/>
        <v>#DIV/0!</v>
      </c>
      <c r="M10" s="1309"/>
      <c r="N10" s="1313" t="e">
        <f t="shared" si="6"/>
        <v>#DIV/0!</v>
      </c>
      <c r="O10" s="1309"/>
      <c r="P10" s="1313" t="e">
        <f t="shared" si="7"/>
        <v>#DIV/0!</v>
      </c>
      <c r="Q10" s="1315">
        <f>SUM(K10,M10,O10)</f>
        <v>0</v>
      </c>
      <c r="R10" s="1311" t="e">
        <f>Q10/($B10*3)</f>
        <v>#DIV/0!</v>
      </c>
      <c r="S10" s="1309"/>
      <c r="T10" s="1313" t="e">
        <f t="shared" si="8"/>
        <v>#DIV/0!</v>
      </c>
      <c r="U10" s="1309"/>
      <c r="V10" s="1313" t="e">
        <f t="shared" si="9"/>
        <v>#DIV/0!</v>
      </c>
      <c r="W10" s="1309"/>
      <c r="X10" s="1313" t="e">
        <f t="shared" si="10"/>
        <v>#DIV/0!</v>
      </c>
      <c r="Y10" s="1315">
        <f>SUM(S10,U10,W10)</f>
        <v>0</v>
      </c>
      <c r="Z10" s="1317" t="e">
        <f>Y10/($B10*3)</f>
        <v>#DIV/0!</v>
      </c>
      <c r="AA10" s="1309"/>
      <c r="AB10" s="1321"/>
      <c r="AC10" s="1309"/>
      <c r="AD10" s="1321"/>
      <c r="AE10" s="1309"/>
      <c r="AF10" s="1321"/>
      <c r="AG10" s="1322"/>
      <c r="AH10" s="1323"/>
    </row>
    <row r="11" spans="1:34" ht="15.75" thickBot="1" x14ac:dyDescent="0.3">
      <c r="A11" s="623" t="s">
        <v>7</v>
      </c>
      <c r="B11" s="624">
        <f>SUM(B7:B10)</f>
        <v>60</v>
      </c>
      <c r="C11" s="418">
        <f>SUM(C7:C10)</f>
        <v>67</v>
      </c>
      <c r="D11" s="278">
        <f>((C11/$B$11))-1</f>
        <v>0.1166666666666667</v>
      </c>
      <c r="E11" s="418">
        <f>SUM(E7:E10)</f>
        <v>66</v>
      </c>
      <c r="F11" s="278">
        <f>((E11/$B$11))-1</f>
        <v>0.10000000000000009</v>
      </c>
      <c r="G11" s="899">
        <f>SUM(G7:G10)</f>
        <v>65</v>
      </c>
      <c r="H11" s="278">
        <f>((G11/$B$11))-1</f>
        <v>8.3333333333333259E-2</v>
      </c>
      <c r="I11" s="625">
        <f t="shared" si="3"/>
        <v>198</v>
      </c>
      <c r="J11" s="279">
        <f t="shared" si="4"/>
        <v>1.1000000000000001</v>
      </c>
      <c r="K11" s="418">
        <f>SUM(K7:K10)</f>
        <v>66</v>
      </c>
      <c r="L11" s="278">
        <f>((K11/$B$11))-1</f>
        <v>0.10000000000000009</v>
      </c>
      <c r="M11" s="418">
        <f t="shared" ref="M11" si="15">SUM(M7:M10)</f>
        <v>64</v>
      </c>
      <c r="N11" s="278">
        <f t="shared" ref="N11" si="16">((M11/$B$11))-1</f>
        <v>6.6666666666666652E-2</v>
      </c>
      <c r="O11" s="418">
        <f t="shared" ref="O11" si="17">SUM(O7:O10)</f>
        <v>64</v>
      </c>
      <c r="P11" s="278">
        <f t="shared" ref="P11" si="18">((O11/$B$11))-1</f>
        <v>6.6666666666666652E-2</v>
      </c>
      <c r="Q11" s="625">
        <f>SUM(K11,M11,O11)</f>
        <v>194</v>
      </c>
      <c r="R11" s="279">
        <f>Q11/($B11*3)</f>
        <v>1.0777777777777777</v>
      </c>
      <c r="S11" s="418">
        <f>SUM(S7:S10)</f>
        <v>68</v>
      </c>
      <c r="T11" s="278">
        <f>((S11/$B$11))-1</f>
        <v>0.1333333333333333</v>
      </c>
      <c r="U11" s="418">
        <f t="shared" ref="U11" si="19">SUM(U7:U10)</f>
        <v>66</v>
      </c>
      <c r="V11" s="278">
        <f t="shared" ref="V11" si="20">((U11/$B$11))-1</f>
        <v>0.10000000000000009</v>
      </c>
      <c r="W11" s="418">
        <f t="shared" ref="W11" si="21">SUM(W7:W10)</f>
        <v>0</v>
      </c>
      <c r="X11" s="278">
        <f t="shared" ref="X11" si="22">((W11/$B$11))-1</f>
        <v>-1</v>
      </c>
      <c r="Y11" s="625">
        <f>SUM(S11,U11,W11)</f>
        <v>134</v>
      </c>
      <c r="Z11" s="279">
        <f>Y11/($B11*3)</f>
        <v>0.74444444444444446</v>
      </c>
      <c r="AA11" s="418">
        <f>SUM(AA7:AA10)</f>
        <v>0</v>
      </c>
      <c r="AB11" s="278">
        <f>((AA11/$B$11))-1</f>
        <v>-1</v>
      </c>
      <c r="AC11" s="418">
        <f t="shared" ref="AC11" si="23">SUM(AC7:AC10)</f>
        <v>0</v>
      </c>
      <c r="AD11" s="278">
        <f t="shared" ref="AD11" si="24">((AC11/$B$11))-1</f>
        <v>-1</v>
      </c>
      <c r="AE11" s="418">
        <f t="shared" ref="AE11" si="25">SUM(AE7:AE10)</f>
        <v>0</v>
      </c>
      <c r="AF11" s="278">
        <f t="shared" ref="AF11" si="26">((AE11/$B$11))-1</f>
        <v>-1</v>
      </c>
      <c r="AG11" s="625">
        <f>SUM(AA11,AC11,AE11)</f>
        <v>0</v>
      </c>
      <c r="AH11" s="279">
        <f>AG11/($B11*3)</f>
        <v>0</v>
      </c>
    </row>
    <row r="14" spans="1:34" ht="15.75" hidden="1" x14ac:dyDescent="0.25">
      <c r="A14" s="1290" t="s">
        <v>421</v>
      </c>
      <c r="B14" s="1291"/>
      <c r="C14" s="1291"/>
      <c r="D14" s="1291"/>
      <c r="E14" s="1291"/>
      <c r="F14" s="1291"/>
      <c r="G14" s="1291"/>
      <c r="H14" s="1291"/>
      <c r="I14" s="1291"/>
      <c r="J14" s="1291"/>
      <c r="K14" s="1291"/>
      <c r="L14" s="1291"/>
      <c r="M14" s="1291"/>
      <c r="N14" s="1291"/>
      <c r="O14" s="1291"/>
      <c r="P14" s="1291"/>
      <c r="Q14" s="1291"/>
      <c r="R14" s="1291"/>
    </row>
    <row r="15" spans="1:34" ht="23.25" hidden="1" thickBot="1" x14ac:dyDescent="0.3">
      <c r="A15" s="14" t="s">
        <v>14</v>
      </c>
      <c r="B15" s="91" t="s">
        <v>207</v>
      </c>
      <c r="C15" s="14" t="str">
        <f>'UBS Izolina Mazzei'!C31</f>
        <v>JAN_19</v>
      </c>
      <c r="D15" s="15" t="str">
        <f>'UBS Izolina Mazzei'!D31</f>
        <v>%</v>
      </c>
      <c r="E15" s="14" t="str">
        <f>'UBS Izolina Mazzei'!E31</f>
        <v>FEV_19</v>
      </c>
      <c r="F15" s="15" t="str">
        <f>'UBS Izolina Mazzei'!F31</f>
        <v>%</v>
      </c>
      <c r="G15" s="14" t="str">
        <f>'UBS Izolina Mazzei'!G31</f>
        <v>MAR_19</v>
      </c>
      <c r="H15" s="15" t="str">
        <f>'UBS Izolina Mazzei'!H31</f>
        <v>%</v>
      </c>
      <c r="I15" s="128" t="str">
        <f>'UBS Izolina Mazzei'!I31</f>
        <v>Trimestre</v>
      </c>
      <c r="J15" s="13" t="str">
        <f>'UBS Izolina Mazzei'!J31</f>
        <v>% Trim</v>
      </c>
      <c r="K15" s="14" t="str">
        <f>'UBS Izolina Mazzei'!K31</f>
        <v>ABR_19</v>
      </c>
      <c r="L15" s="15" t="str">
        <f>'UBS Izolina Mazzei'!L31</f>
        <v>%</v>
      </c>
      <c r="M15" s="14" t="str">
        <f>'UBS Izolina Mazzei'!M31</f>
        <v>MAIO_19</v>
      </c>
      <c r="N15" s="15" t="str">
        <f>'UBS Izolina Mazzei'!N31</f>
        <v>%</v>
      </c>
      <c r="O15" s="14" t="str">
        <f>'UBS Izolina Mazzei'!O31</f>
        <v>JUN_19</v>
      </c>
      <c r="P15" s="15" t="str">
        <f>'UBS Izolina Mazzei'!P31</f>
        <v>%</v>
      </c>
      <c r="Q15" s="911"/>
      <c r="R15" s="911"/>
    </row>
    <row r="16" spans="1:34" hidden="1" x14ac:dyDescent="0.25">
      <c r="A16" s="9" t="s">
        <v>155</v>
      </c>
      <c r="B16" s="112">
        <v>2</v>
      </c>
      <c r="C16" s="752">
        <v>1</v>
      </c>
      <c r="D16" s="19">
        <f t="shared" ref="D16:D22" si="27">C16/$B16</f>
        <v>0.5</v>
      </c>
      <c r="E16" s="11"/>
      <c r="F16" s="19">
        <f t="shared" ref="F16:F22" si="28">E16/$B16</f>
        <v>0</v>
      </c>
      <c r="G16" s="11"/>
      <c r="H16" s="19">
        <f t="shared" ref="H16:H22" si="29">G16/$B16</f>
        <v>0</v>
      </c>
      <c r="I16" s="98">
        <f t="shared" ref="I16:I22" si="30">SUM(C16,E16,G16)</f>
        <v>1</v>
      </c>
      <c r="J16" s="146">
        <f t="shared" ref="J16:J22" si="31">I16/($B16*3)</f>
        <v>0.16666666666666666</v>
      </c>
      <c r="K16" s="11"/>
      <c r="L16" s="19">
        <f t="shared" ref="L16:L22" si="32">K16/$B16</f>
        <v>0</v>
      </c>
      <c r="M16" s="11"/>
      <c r="N16" s="19">
        <f t="shared" ref="N16:N22" si="33">M16/$B16</f>
        <v>0</v>
      </c>
      <c r="O16" s="11"/>
      <c r="P16" s="19">
        <f t="shared" ref="P16:P22" si="34">O16/$B16</f>
        <v>0</v>
      </c>
      <c r="Q16" s="915"/>
      <c r="R16" s="915"/>
    </row>
    <row r="17" spans="1:18" hidden="1" x14ac:dyDescent="0.25">
      <c r="A17" s="96" t="s">
        <v>209</v>
      </c>
      <c r="B17" s="92"/>
      <c r="C17" s="752">
        <v>2</v>
      </c>
      <c r="D17" s="19" t="e">
        <f t="shared" si="27"/>
        <v>#DIV/0!</v>
      </c>
      <c r="E17" s="11"/>
      <c r="F17" s="19" t="e">
        <f t="shared" si="28"/>
        <v>#DIV/0!</v>
      </c>
      <c r="G17" s="11"/>
      <c r="H17" s="19" t="e">
        <f t="shared" si="29"/>
        <v>#DIV/0!</v>
      </c>
      <c r="I17" s="98">
        <f t="shared" si="30"/>
        <v>2</v>
      </c>
      <c r="J17" s="146" t="e">
        <f t="shared" si="31"/>
        <v>#DIV/0!</v>
      </c>
      <c r="K17" s="11"/>
      <c r="L17" s="19" t="e">
        <f t="shared" si="32"/>
        <v>#DIV/0!</v>
      </c>
      <c r="M17" s="11"/>
      <c r="N17" s="19" t="e">
        <f t="shared" si="33"/>
        <v>#DIV/0!</v>
      </c>
      <c r="O17" s="11"/>
      <c r="P17" s="19" t="e">
        <f t="shared" si="34"/>
        <v>#DIV/0!</v>
      </c>
      <c r="Q17" s="915"/>
      <c r="R17" s="915"/>
    </row>
    <row r="18" spans="1:18" hidden="1" x14ac:dyDescent="0.25">
      <c r="A18" s="9" t="s">
        <v>156</v>
      </c>
      <c r="B18" s="107">
        <v>1</v>
      </c>
      <c r="C18" s="753">
        <v>1</v>
      </c>
      <c r="D18" s="20">
        <f t="shared" si="27"/>
        <v>1</v>
      </c>
      <c r="E18" s="94"/>
      <c r="F18" s="20">
        <f t="shared" si="28"/>
        <v>0</v>
      </c>
      <c r="G18" s="94"/>
      <c r="H18" s="20">
        <f t="shared" si="29"/>
        <v>0</v>
      </c>
      <c r="I18" s="100">
        <f t="shared" si="30"/>
        <v>1</v>
      </c>
      <c r="J18" s="218">
        <f t="shared" si="31"/>
        <v>0.33333333333333331</v>
      </c>
      <c r="K18" s="94"/>
      <c r="L18" s="20">
        <f t="shared" si="32"/>
        <v>0</v>
      </c>
      <c r="M18" s="94"/>
      <c r="N18" s="20">
        <f t="shared" si="33"/>
        <v>0</v>
      </c>
      <c r="O18" s="94"/>
      <c r="P18" s="20">
        <f t="shared" si="34"/>
        <v>0</v>
      </c>
      <c r="Q18" s="916"/>
      <c r="R18" s="916"/>
    </row>
    <row r="19" spans="1:18" hidden="1" x14ac:dyDescent="0.25">
      <c r="A19" s="9" t="s">
        <v>161</v>
      </c>
      <c r="B19" s="114">
        <v>1</v>
      </c>
      <c r="C19" s="753">
        <v>2</v>
      </c>
      <c r="D19" s="20">
        <f t="shared" si="27"/>
        <v>2</v>
      </c>
      <c r="E19" s="94"/>
      <c r="F19" s="20">
        <f t="shared" si="28"/>
        <v>0</v>
      </c>
      <c r="G19" s="94"/>
      <c r="H19" s="20">
        <f t="shared" si="29"/>
        <v>0</v>
      </c>
      <c r="I19" s="100">
        <f>SUM(C19,E19,G19)</f>
        <v>2</v>
      </c>
      <c r="J19" s="218">
        <f t="shared" si="31"/>
        <v>0.66666666666666663</v>
      </c>
      <c r="K19" s="94"/>
      <c r="L19" s="20">
        <f>K19/$B19</f>
        <v>0</v>
      </c>
      <c r="M19" s="94"/>
      <c r="N19" s="20">
        <f>M19/$B19</f>
        <v>0</v>
      </c>
      <c r="O19" s="94"/>
      <c r="P19" s="20">
        <f t="shared" si="34"/>
        <v>0</v>
      </c>
      <c r="Q19" s="916"/>
      <c r="R19" s="916"/>
    </row>
    <row r="20" spans="1:18" hidden="1" x14ac:dyDescent="0.25">
      <c r="A20" s="90" t="s">
        <v>453</v>
      </c>
      <c r="B20" s="818">
        <v>1</v>
      </c>
      <c r="C20" s="754">
        <v>1</v>
      </c>
      <c r="D20" s="819">
        <f t="shared" si="27"/>
        <v>1</v>
      </c>
      <c r="E20" s="754"/>
      <c r="F20" s="20">
        <f t="shared" ref="F20" si="35">E20/$B20</f>
        <v>0</v>
      </c>
      <c r="G20" s="94"/>
      <c r="H20" s="20">
        <f t="shared" ref="H20" si="36">G20/$B20</f>
        <v>0</v>
      </c>
      <c r="I20" s="100">
        <f>SUM(C20,E20,G20)</f>
        <v>1</v>
      </c>
      <c r="J20" s="218">
        <f t="shared" ref="J20" si="37">I20/($B20*3)</f>
        <v>0.33333333333333331</v>
      </c>
      <c r="K20" s="754"/>
      <c r="L20" s="819">
        <f>K20/$B20</f>
        <v>0</v>
      </c>
      <c r="M20" s="754"/>
      <c r="N20" s="819">
        <f>M20/$B20</f>
        <v>0</v>
      </c>
      <c r="O20" s="754"/>
      <c r="P20" s="819">
        <f t="shared" si="34"/>
        <v>0</v>
      </c>
      <c r="Q20" s="917"/>
      <c r="R20" s="917"/>
    </row>
    <row r="21" spans="1:18" ht="15.75" hidden="1" thickBot="1" x14ac:dyDescent="0.3">
      <c r="A21" s="16" t="s">
        <v>157</v>
      </c>
      <c r="B21" s="117">
        <v>4</v>
      </c>
      <c r="C21" s="18">
        <v>4</v>
      </c>
      <c r="D21" s="21">
        <f t="shared" si="27"/>
        <v>1</v>
      </c>
      <c r="E21" s="109"/>
      <c r="F21" s="21">
        <f t="shared" si="28"/>
        <v>0</v>
      </c>
      <c r="G21" s="109"/>
      <c r="H21" s="21">
        <f t="shared" si="29"/>
        <v>0</v>
      </c>
      <c r="I21" s="101">
        <f t="shared" si="30"/>
        <v>4</v>
      </c>
      <c r="J21" s="219">
        <f t="shared" si="31"/>
        <v>0.33333333333333331</v>
      </c>
      <c r="K21" s="109"/>
      <c r="L21" s="21">
        <f t="shared" si="32"/>
        <v>0</v>
      </c>
      <c r="M21" s="109"/>
      <c r="N21" s="21">
        <f t="shared" si="33"/>
        <v>0</v>
      </c>
      <c r="O21" s="109"/>
      <c r="P21" s="21">
        <f t="shared" si="34"/>
        <v>0</v>
      </c>
      <c r="Q21" s="919"/>
      <c r="R21" s="919"/>
    </row>
    <row r="22" spans="1:18" ht="15.75" hidden="1" thickBot="1" x14ac:dyDescent="0.3">
      <c r="A22" s="6" t="s">
        <v>7</v>
      </c>
      <c r="B22" s="7">
        <f>SUM(B16:B21)</f>
        <v>9</v>
      </c>
      <c r="C22" s="8">
        <f>SUM(C16:C21)</f>
        <v>11</v>
      </c>
      <c r="D22" s="22">
        <f t="shared" si="27"/>
        <v>1.2222222222222223</v>
      </c>
      <c r="E22" s="8">
        <f>SUM(E16:E21)</f>
        <v>0</v>
      </c>
      <c r="F22" s="22">
        <f t="shared" si="28"/>
        <v>0</v>
      </c>
      <c r="G22" s="8">
        <f>SUM(G16:G21)</f>
        <v>0</v>
      </c>
      <c r="H22" s="22">
        <f t="shared" si="29"/>
        <v>0</v>
      </c>
      <c r="I22" s="103">
        <f t="shared" si="30"/>
        <v>11</v>
      </c>
      <c r="J22" s="104">
        <f t="shared" si="31"/>
        <v>0.40740740740740738</v>
      </c>
      <c r="K22" s="8">
        <f>SUM(K16:K21)</f>
        <v>0</v>
      </c>
      <c r="L22" s="22">
        <f t="shared" si="32"/>
        <v>0</v>
      </c>
      <c r="M22" s="8">
        <f t="shared" ref="M22" si="38">SUM(M16:M21)</f>
        <v>0</v>
      </c>
      <c r="N22" s="22">
        <f t="shared" si="33"/>
        <v>0</v>
      </c>
      <c r="O22" s="8">
        <f t="shared" ref="O22" si="39">SUM(O16:O21)</f>
        <v>0</v>
      </c>
      <c r="P22" s="22">
        <f t="shared" si="34"/>
        <v>0</v>
      </c>
      <c r="Q22" s="22"/>
      <c r="R22" s="22"/>
    </row>
  </sheetData>
  <mergeCells count="37">
    <mergeCell ref="Z5:AH5"/>
    <mergeCell ref="AF7:AF10"/>
    <mergeCell ref="AG7:AG10"/>
    <mergeCell ref="AH7:AH10"/>
    <mergeCell ref="AA7:AA10"/>
    <mergeCell ref="AB7:AB10"/>
    <mergeCell ref="AC7:AC10"/>
    <mergeCell ref="AD7:AD10"/>
    <mergeCell ref="AE7:AE10"/>
    <mergeCell ref="A14:R14"/>
    <mergeCell ref="P7:P10"/>
    <mergeCell ref="Q7:Q10"/>
    <mergeCell ref="R7:R10"/>
    <mergeCell ref="A2:M2"/>
    <mergeCell ref="A3:M3"/>
    <mergeCell ref="N7:N10"/>
    <mergeCell ref="O7:O10"/>
    <mergeCell ref="B7:B10"/>
    <mergeCell ref="C7:C10"/>
    <mergeCell ref="D7:D10"/>
    <mergeCell ref="E7:E10"/>
    <mergeCell ref="F7:F10"/>
    <mergeCell ref="G7:G10"/>
    <mergeCell ref="H7:H10"/>
    <mergeCell ref="I7:I10"/>
    <mergeCell ref="Y7:Y10"/>
    <mergeCell ref="Z7:Z10"/>
    <mergeCell ref="S7:S10"/>
    <mergeCell ref="T7:T10"/>
    <mergeCell ref="U7:U10"/>
    <mergeCell ref="V7:V10"/>
    <mergeCell ref="W7:W10"/>
    <mergeCell ref="M7:M10"/>
    <mergeCell ref="J7:J10"/>
    <mergeCell ref="K7:K10"/>
    <mergeCell ref="L7:L10"/>
    <mergeCell ref="X7:X10"/>
  </mergeCells>
  <pageMargins left="0.23622047244094491" right="0.23622047244094491" top="0.74803149606299213" bottom="0.74803149606299213" header="0.31496062992125984" footer="0.31496062992125984"/>
  <pageSetup paperSize="9" scale="60" orientation="landscape" r:id="rId1"/>
  <headerFooter>
    <oddFooter xml:space="preserve">&amp;LFonte: Sistema SIGA-Saúde / Relatório de Dados Estatísticos </oddFooter>
  </headerFooter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  <pageSetUpPr fitToPage="1"/>
  </sheetPr>
  <dimension ref="A2:AH29"/>
  <sheetViews>
    <sheetView showGridLines="0" tabSelected="1" workbookViewId="0">
      <pane xSplit="1" topLeftCell="B1" activePane="topRight" state="frozen"/>
      <selection activeCell="U28" sqref="U28"/>
      <selection pane="topRight" activeCell="U28" sqref="U28"/>
    </sheetView>
  </sheetViews>
  <sheetFormatPr defaultColWidth="8.85546875" defaultRowHeight="15" x14ac:dyDescent="0.25"/>
  <cols>
    <col min="1" max="1" width="34.7109375" customWidth="1"/>
    <col min="3" max="3" width="7.28515625" bestFit="1" customWidth="1"/>
    <col min="4" max="4" width="7.5703125" bestFit="1" customWidth="1"/>
    <col min="5" max="5" width="7" bestFit="1" customWidth="1"/>
    <col min="6" max="6" width="6.5703125" bestFit="1" customWidth="1"/>
    <col min="7" max="7" width="7.7109375" bestFit="1" customWidth="1"/>
    <col min="8" max="8" width="6.5703125" bestFit="1" customWidth="1"/>
    <col min="9" max="9" width="9" hidden="1" customWidth="1"/>
    <col min="10" max="10" width="6.5703125" hidden="1" customWidth="1"/>
    <col min="11" max="11" width="7.42578125" bestFit="1" customWidth="1"/>
    <col min="12" max="12" width="7.5703125" customWidth="1"/>
    <col min="13" max="13" width="8.28515625" bestFit="1" customWidth="1"/>
    <col min="14" max="14" width="7.140625" customWidth="1"/>
    <col min="15" max="15" width="7.28515625" bestFit="1" customWidth="1"/>
    <col min="16" max="16" width="6.5703125" bestFit="1" customWidth="1"/>
    <col min="17" max="17" width="8" hidden="1" customWidth="1"/>
    <col min="18" max="18" width="6.42578125" hidden="1" customWidth="1"/>
    <col min="19" max="19" width="7.140625" bestFit="1" customWidth="1"/>
    <col min="20" max="22" width="7.5703125" bestFit="1" customWidth="1"/>
    <col min="23" max="23" width="7.140625" bestFit="1" customWidth="1"/>
    <col min="24" max="24" width="5.5703125" bestFit="1" customWidth="1"/>
    <col min="25" max="25" width="8" hidden="1" customWidth="1"/>
    <col min="26" max="26" width="6.42578125" hidden="1" customWidth="1"/>
    <col min="27" max="27" width="7.42578125" bestFit="1" customWidth="1"/>
    <col min="28" max="28" width="5.5703125" bestFit="1" customWidth="1"/>
    <col min="29" max="29" width="7.5703125" bestFit="1" customWidth="1"/>
    <col min="30" max="30" width="5.5703125" bestFit="1" customWidth="1"/>
    <col min="31" max="31" width="7.140625" bestFit="1" customWidth="1"/>
    <col min="32" max="32" width="5.5703125" bestFit="1" customWidth="1"/>
    <col min="33" max="33" width="8" hidden="1" customWidth="1"/>
    <col min="34" max="34" width="6.42578125" hidden="1" customWidth="1"/>
  </cols>
  <sheetData>
    <row r="2" spans="1:34" ht="18" x14ac:dyDescent="0.35">
      <c r="A2" s="1289" t="s">
        <v>518</v>
      </c>
      <c r="B2" s="1289"/>
      <c r="C2" s="1289"/>
      <c r="D2" s="1289"/>
      <c r="E2" s="1289"/>
      <c r="F2" s="1289"/>
      <c r="G2" s="1289"/>
      <c r="H2" s="1289"/>
      <c r="I2" s="1289"/>
      <c r="J2" s="1289"/>
      <c r="K2" s="1289"/>
      <c r="L2" s="1289"/>
      <c r="M2" s="1289"/>
      <c r="N2" s="1"/>
      <c r="O2" s="1"/>
    </row>
    <row r="3" spans="1:34" ht="18" x14ac:dyDescent="0.35">
      <c r="A3" s="1289" t="s">
        <v>0</v>
      </c>
      <c r="B3" s="1289"/>
      <c r="C3" s="1289"/>
      <c r="D3" s="1289"/>
      <c r="E3" s="1289"/>
      <c r="F3" s="1289"/>
      <c r="G3" s="1289"/>
      <c r="H3" s="1289"/>
      <c r="I3" s="1289"/>
      <c r="J3" s="1289"/>
      <c r="K3" s="1289"/>
      <c r="L3" s="1289"/>
      <c r="M3" s="1289"/>
      <c r="N3" s="1"/>
      <c r="O3" s="1"/>
    </row>
    <row r="5" spans="1:34" ht="15.75" x14ac:dyDescent="0.25">
      <c r="A5" s="1290" t="s">
        <v>523</v>
      </c>
      <c r="B5" s="1291"/>
      <c r="C5" s="1291"/>
      <c r="D5" s="1291"/>
      <c r="E5" s="1291"/>
      <c r="F5" s="1291"/>
      <c r="G5" s="1291"/>
      <c r="H5" s="1291"/>
      <c r="I5" s="1291"/>
      <c r="J5" s="1291"/>
      <c r="K5" s="1291"/>
      <c r="L5" s="1291"/>
      <c r="M5" s="1291"/>
      <c r="N5" s="1291"/>
      <c r="O5" s="1291"/>
      <c r="P5" s="1291"/>
      <c r="Q5" s="1291"/>
      <c r="R5" s="1291"/>
      <c r="S5" s="1291"/>
      <c r="T5" s="1291"/>
      <c r="U5" s="1291"/>
      <c r="V5" s="1291"/>
      <c r="W5" s="1291"/>
      <c r="X5" s="1291"/>
      <c r="Y5" s="1291"/>
      <c r="Z5" s="1291"/>
      <c r="AA5" s="1291"/>
      <c r="AB5" s="1291"/>
      <c r="AC5" s="1291"/>
      <c r="AD5" s="1291"/>
      <c r="AE5" s="1291"/>
      <c r="AF5" s="1291"/>
      <c r="AG5" s="1291"/>
      <c r="AH5" s="1291"/>
    </row>
    <row r="6" spans="1:34" ht="24.75" thickBot="1" x14ac:dyDescent="0.3">
      <c r="A6" s="14" t="s">
        <v>14</v>
      </c>
      <c r="B6" s="12" t="s">
        <v>172</v>
      </c>
      <c r="C6" s="14" t="s">
        <v>505</v>
      </c>
      <c r="D6" s="15" t="s">
        <v>1</v>
      </c>
      <c r="E6" s="14" t="s">
        <v>506</v>
      </c>
      <c r="F6" s="15" t="s">
        <v>1</v>
      </c>
      <c r="G6" s="14" t="s">
        <v>507</v>
      </c>
      <c r="H6" s="15" t="s">
        <v>1</v>
      </c>
      <c r="I6" s="128" t="s">
        <v>454</v>
      </c>
      <c r="J6" s="13" t="s">
        <v>205</v>
      </c>
      <c r="K6" s="14" t="s">
        <v>508</v>
      </c>
      <c r="L6" s="15" t="s">
        <v>1</v>
      </c>
      <c r="M6" s="14" t="s">
        <v>509</v>
      </c>
      <c r="N6" s="15" t="s">
        <v>1</v>
      </c>
      <c r="O6" s="14" t="s">
        <v>510</v>
      </c>
      <c r="P6" s="15" t="s">
        <v>1</v>
      </c>
      <c r="Q6" s="128" t="s">
        <v>454</v>
      </c>
      <c r="R6" s="13" t="s">
        <v>205</v>
      </c>
      <c r="S6" s="14" t="s">
        <v>511</v>
      </c>
      <c r="T6" s="15" t="s">
        <v>1</v>
      </c>
      <c r="U6" s="14" t="s">
        <v>512</v>
      </c>
      <c r="V6" s="15" t="s">
        <v>1</v>
      </c>
      <c r="W6" s="14" t="s">
        <v>513</v>
      </c>
      <c r="X6" s="15" t="s">
        <v>1</v>
      </c>
      <c r="Y6" s="128" t="s">
        <v>454</v>
      </c>
      <c r="Z6" s="13" t="s">
        <v>205</v>
      </c>
      <c r="AA6" s="14" t="s">
        <v>514</v>
      </c>
      <c r="AB6" s="15" t="s">
        <v>1</v>
      </c>
      <c r="AC6" s="14" t="s">
        <v>515</v>
      </c>
      <c r="AD6" s="15" t="s">
        <v>1</v>
      </c>
      <c r="AE6" s="14" t="s">
        <v>516</v>
      </c>
      <c r="AF6" s="15" t="s">
        <v>1</v>
      </c>
      <c r="AG6" s="128" t="s">
        <v>454</v>
      </c>
      <c r="AH6" s="13" t="s">
        <v>205</v>
      </c>
    </row>
    <row r="7" spans="1:34" ht="15.75" thickTop="1" x14ac:dyDescent="0.25">
      <c r="A7" s="2" t="s">
        <v>408</v>
      </c>
      <c r="B7" s="606">
        <v>672</v>
      </c>
      <c r="C7" s="752">
        <v>492</v>
      </c>
      <c r="D7" s="19">
        <v>0.7321428571428571</v>
      </c>
      <c r="E7" s="752">
        <v>600</v>
      </c>
      <c r="F7" s="19">
        <v>0.8928571428571429</v>
      </c>
      <c r="G7" s="752">
        <v>483</v>
      </c>
      <c r="H7" s="19">
        <f t="shared" ref="H7:H13" si="0">G7/$B7</f>
        <v>0.71875</v>
      </c>
      <c r="I7" s="98">
        <f t="shared" ref="I7:I13" si="1">SUM(C7,E7,G7)</f>
        <v>1575</v>
      </c>
      <c r="J7" s="146">
        <f t="shared" ref="J7:J13" si="2">I7/($B7*3)</f>
        <v>0.78125</v>
      </c>
      <c r="K7" s="752">
        <v>544</v>
      </c>
      <c r="L7" s="19">
        <f>K7/$B7</f>
        <v>0.80952380952380953</v>
      </c>
      <c r="M7" s="752">
        <v>700</v>
      </c>
      <c r="N7" s="19">
        <f t="shared" ref="N7:N13" si="3">M7/$B7</f>
        <v>1.0416666666666667</v>
      </c>
      <c r="O7" s="752">
        <v>471</v>
      </c>
      <c r="P7" s="19">
        <f t="shared" ref="P7:P13" si="4">O7/$B7</f>
        <v>0.7008928571428571</v>
      </c>
      <c r="Q7" s="98">
        <f t="shared" ref="Q7:Q13" si="5">SUM(K7,M7,O7)</f>
        <v>1715</v>
      </c>
      <c r="R7" s="146">
        <f t="shared" ref="R7:R13" si="6">Q7/($B7*3)</f>
        <v>0.85069444444444442</v>
      </c>
      <c r="S7" s="752">
        <v>558</v>
      </c>
      <c r="T7" s="19">
        <f>S7/$B7</f>
        <v>0.8303571428571429</v>
      </c>
      <c r="U7" s="752">
        <v>503</v>
      </c>
      <c r="V7" s="19">
        <f t="shared" ref="V7:V13" si="7">U7/$B7</f>
        <v>0.74851190476190477</v>
      </c>
      <c r="W7" s="752"/>
      <c r="X7" s="19">
        <f t="shared" ref="X7:X13" si="8">W7/$B7</f>
        <v>0</v>
      </c>
      <c r="Y7" s="98">
        <f t="shared" ref="Y7:Y13" si="9">SUM(S7,U7,W7)</f>
        <v>1061</v>
      </c>
      <c r="Z7" s="146">
        <f t="shared" ref="Z7:Z13" si="10">Y7/($B7*3)</f>
        <v>0.52628968253968256</v>
      </c>
      <c r="AA7" s="752"/>
      <c r="AB7" s="69">
        <f t="shared" ref="AB7" si="11">AA7/$B7</f>
        <v>0</v>
      </c>
      <c r="AC7" s="752"/>
      <c r="AD7" s="69">
        <f t="shared" ref="AD7" si="12">AC7/$B7</f>
        <v>0</v>
      </c>
      <c r="AE7" s="752"/>
      <c r="AF7" s="69">
        <f t="shared" ref="AF7" si="13">AE7/$B7</f>
        <v>0</v>
      </c>
      <c r="AG7" s="98">
        <f t="shared" ref="AG7" si="14">SUM(AA7,AC7,AE7)</f>
        <v>0</v>
      </c>
      <c r="AH7" s="99">
        <f>AG7/($B7*3)</f>
        <v>0</v>
      </c>
    </row>
    <row r="8" spans="1:34" x14ac:dyDescent="0.25">
      <c r="A8" s="2" t="s">
        <v>9</v>
      </c>
      <c r="B8" s="1157">
        <v>2352</v>
      </c>
      <c r="C8" s="753">
        <v>1972</v>
      </c>
      <c r="D8" s="20">
        <v>0.83843537414965985</v>
      </c>
      <c r="E8" s="753">
        <v>1889</v>
      </c>
      <c r="F8" s="20">
        <v>0.80314625850340138</v>
      </c>
      <c r="G8" s="753">
        <v>1686</v>
      </c>
      <c r="H8" s="20">
        <f t="shared" si="0"/>
        <v>0.71683673469387754</v>
      </c>
      <c r="I8" s="100">
        <f>SUM(C8,E8,G8)</f>
        <v>5547</v>
      </c>
      <c r="J8" s="218">
        <f>I8/($B8*3)</f>
        <v>0.78613945578231292</v>
      </c>
      <c r="K8" s="753">
        <v>2430</v>
      </c>
      <c r="L8" s="20">
        <f>K8/$B8</f>
        <v>1.0331632653061225</v>
      </c>
      <c r="M8" s="753">
        <v>2551</v>
      </c>
      <c r="N8" s="20">
        <f t="shared" si="3"/>
        <v>1.084608843537415</v>
      </c>
      <c r="O8" s="753">
        <v>1385</v>
      </c>
      <c r="P8" s="20">
        <f t="shared" si="4"/>
        <v>0.58886054421768708</v>
      </c>
      <c r="Q8" s="100">
        <f t="shared" si="5"/>
        <v>6366</v>
      </c>
      <c r="R8" s="218">
        <f t="shared" si="6"/>
        <v>0.90221088435374153</v>
      </c>
      <c r="S8" s="753">
        <v>1584</v>
      </c>
      <c r="T8" s="20">
        <f>S8/$B8</f>
        <v>0.67346938775510201</v>
      </c>
      <c r="U8" s="753">
        <v>1620</v>
      </c>
      <c r="V8" s="20">
        <f t="shared" si="7"/>
        <v>0.68877551020408168</v>
      </c>
      <c r="W8" s="753"/>
      <c r="X8" s="20">
        <f t="shared" si="8"/>
        <v>0</v>
      </c>
      <c r="Y8" s="100">
        <f t="shared" si="9"/>
        <v>3204</v>
      </c>
      <c r="Z8" s="218">
        <f t="shared" si="10"/>
        <v>0.45408163265306123</v>
      </c>
      <c r="AA8" s="753"/>
      <c r="AB8" s="69">
        <f t="shared" ref="AB8:AB13" si="15">AA8/$B8</f>
        <v>0</v>
      </c>
      <c r="AC8" s="753"/>
      <c r="AD8" s="69">
        <f t="shared" ref="AD8:AD13" si="16">AC8/$B8</f>
        <v>0</v>
      </c>
      <c r="AE8" s="753"/>
      <c r="AF8" s="69">
        <f t="shared" ref="AF8:AF13" si="17">AE8/$B8</f>
        <v>0</v>
      </c>
      <c r="AG8" s="98">
        <f t="shared" ref="AG8:AG13" si="18">SUM(AA8,AC8,AE8)</f>
        <v>0</v>
      </c>
      <c r="AH8" s="99">
        <f t="shared" ref="AH8:AH13" si="19">AG8/($B8*3)</f>
        <v>0</v>
      </c>
    </row>
    <row r="9" spans="1:34" x14ac:dyDescent="0.25">
      <c r="A9" s="2" t="s">
        <v>10</v>
      </c>
      <c r="B9" s="1157">
        <v>789</v>
      </c>
      <c r="C9" s="753">
        <v>288</v>
      </c>
      <c r="D9" s="20">
        <v>0.27376425855513309</v>
      </c>
      <c r="E9" s="753">
        <v>626</v>
      </c>
      <c r="F9" s="20">
        <v>0.59505703422053235</v>
      </c>
      <c r="G9" s="753">
        <v>654</v>
      </c>
      <c r="H9" s="20">
        <f t="shared" si="0"/>
        <v>0.82889733840304181</v>
      </c>
      <c r="I9" s="100">
        <f>SUM(C9,E9,G9)</f>
        <v>1568</v>
      </c>
      <c r="J9" s="218">
        <f>I9/($B9*3)</f>
        <v>0.66244190959019855</v>
      </c>
      <c r="K9" s="753">
        <v>477</v>
      </c>
      <c r="L9" s="20">
        <f t="shared" ref="L9:L13" si="20">K9/$B9</f>
        <v>0.6045627376425855</v>
      </c>
      <c r="M9" s="753">
        <v>723</v>
      </c>
      <c r="N9" s="20">
        <f t="shared" si="3"/>
        <v>0.91634980988593151</v>
      </c>
      <c r="O9" s="753">
        <v>562</v>
      </c>
      <c r="P9" s="20">
        <f t="shared" si="4"/>
        <v>0.7122940430925222</v>
      </c>
      <c r="Q9" s="100">
        <f t="shared" si="5"/>
        <v>1762</v>
      </c>
      <c r="R9" s="218">
        <f t="shared" si="6"/>
        <v>0.74440219687367981</v>
      </c>
      <c r="S9" s="753">
        <v>553</v>
      </c>
      <c r="T9" s="20">
        <f t="shared" ref="T9:T13" si="21">S9/$B9</f>
        <v>0.70088719898605834</v>
      </c>
      <c r="U9" s="753">
        <v>720</v>
      </c>
      <c r="V9" s="20">
        <f t="shared" si="7"/>
        <v>0.9125475285171103</v>
      </c>
      <c r="W9" s="753"/>
      <c r="X9" s="20">
        <f t="shared" si="8"/>
        <v>0</v>
      </c>
      <c r="Y9" s="100">
        <f t="shared" si="9"/>
        <v>1273</v>
      </c>
      <c r="Z9" s="218">
        <f t="shared" si="10"/>
        <v>0.53781157583438954</v>
      </c>
      <c r="AA9" s="753"/>
      <c r="AB9" s="69">
        <f t="shared" si="15"/>
        <v>0</v>
      </c>
      <c r="AC9" s="753"/>
      <c r="AD9" s="69">
        <f t="shared" si="16"/>
        <v>0</v>
      </c>
      <c r="AE9" s="753"/>
      <c r="AF9" s="69">
        <f t="shared" si="17"/>
        <v>0</v>
      </c>
      <c r="AG9" s="98">
        <f t="shared" si="18"/>
        <v>0</v>
      </c>
      <c r="AH9" s="99">
        <f t="shared" si="19"/>
        <v>0</v>
      </c>
    </row>
    <row r="10" spans="1:34" x14ac:dyDescent="0.25">
      <c r="A10" s="2" t="s">
        <v>42</v>
      </c>
      <c r="B10" s="1157">
        <v>526</v>
      </c>
      <c r="C10" s="753">
        <v>389</v>
      </c>
      <c r="D10" s="20">
        <v>0.59118541033434646</v>
      </c>
      <c r="E10" s="753">
        <v>366</v>
      </c>
      <c r="F10" s="20">
        <v>0.55623100303951367</v>
      </c>
      <c r="G10" s="753">
        <v>128</v>
      </c>
      <c r="H10" s="20">
        <f t="shared" si="0"/>
        <v>0.24334600760456274</v>
      </c>
      <c r="I10" s="100">
        <f t="shared" si="1"/>
        <v>883</v>
      </c>
      <c r="J10" s="218">
        <f t="shared" si="2"/>
        <v>0.55956907477820028</v>
      </c>
      <c r="K10" s="753">
        <v>422</v>
      </c>
      <c r="L10" s="20">
        <f t="shared" si="20"/>
        <v>0.80228136882129275</v>
      </c>
      <c r="M10" s="753">
        <v>387</v>
      </c>
      <c r="N10" s="20">
        <f t="shared" si="3"/>
        <v>0.73574144486692017</v>
      </c>
      <c r="O10" s="753">
        <v>387</v>
      </c>
      <c r="P10" s="20">
        <f t="shared" si="4"/>
        <v>0.73574144486692017</v>
      </c>
      <c r="Q10" s="100">
        <f t="shared" si="5"/>
        <v>1196</v>
      </c>
      <c r="R10" s="218">
        <f t="shared" si="6"/>
        <v>0.75792141951837766</v>
      </c>
      <c r="S10" s="753">
        <v>356</v>
      </c>
      <c r="T10" s="20">
        <f t="shared" si="21"/>
        <v>0.67680608365019013</v>
      </c>
      <c r="U10" s="753">
        <v>417</v>
      </c>
      <c r="V10" s="20">
        <f t="shared" si="7"/>
        <v>0.79277566539923949</v>
      </c>
      <c r="W10" s="753"/>
      <c r="X10" s="20">
        <f t="shared" si="8"/>
        <v>0</v>
      </c>
      <c r="Y10" s="100">
        <f t="shared" si="9"/>
        <v>773</v>
      </c>
      <c r="Z10" s="218">
        <f t="shared" si="10"/>
        <v>0.48986058301647656</v>
      </c>
      <c r="AA10" s="753"/>
      <c r="AB10" s="69">
        <f t="shared" si="15"/>
        <v>0</v>
      </c>
      <c r="AC10" s="753"/>
      <c r="AD10" s="69">
        <f t="shared" si="16"/>
        <v>0</v>
      </c>
      <c r="AE10" s="753"/>
      <c r="AF10" s="69">
        <f t="shared" si="17"/>
        <v>0</v>
      </c>
      <c r="AG10" s="98">
        <f t="shared" si="18"/>
        <v>0</v>
      </c>
      <c r="AH10" s="99">
        <f t="shared" si="19"/>
        <v>0</v>
      </c>
    </row>
    <row r="11" spans="1:34" x14ac:dyDescent="0.25">
      <c r="A11" s="97" t="s">
        <v>363</v>
      </c>
      <c r="B11" s="1164">
        <v>125</v>
      </c>
      <c r="C11" s="753">
        <v>64</v>
      </c>
      <c r="D11" s="20">
        <v>0.51200000000000001</v>
      </c>
      <c r="E11" s="753">
        <v>94</v>
      </c>
      <c r="F11" s="20">
        <v>0.752</v>
      </c>
      <c r="G11" s="753">
        <v>74</v>
      </c>
      <c r="H11" s="20">
        <f t="shared" si="0"/>
        <v>0.59199999999999997</v>
      </c>
      <c r="I11" s="100">
        <f t="shared" si="1"/>
        <v>232</v>
      </c>
      <c r="J11" s="218">
        <f t="shared" si="2"/>
        <v>0.6186666666666667</v>
      </c>
      <c r="K11" s="753">
        <v>97</v>
      </c>
      <c r="L11" s="20">
        <f t="shared" si="20"/>
        <v>0.77600000000000002</v>
      </c>
      <c r="M11" s="753">
        <v>128</v>
      </c>
      <c r="N11" s="20">
        <f t="shared" si="3"/>
        <v>1.024</v>
      </c>
      <c r="O11" s="753">
        <v>77</v>
      </c>
      <c r="P11" s="20">
        <f t="shared" si="4"/>
        <v>0.61599999999999999</v>
      </c>
      <c r="Q11" s="100">
        <f t="shared" si="5"/>
        <v>302</v>
      </c>
      <c r="R11" s="218">
        <f t="shared" si="6"/>
        <v>0.80533333333333335</v>
      </c>
      <c r="S11" s="753">
        <v>141</v>
      </c>
      <c r="T11" s="20">
        <f t="shared" si="21"/>
        <v>1.1279999999999999</v>
      </c>
      <c r="U11" s="753">
        <v>144</v>
      </c>
      <c r="V11" s="20">
        <f t="shared" si="7"/>
        <v>1.1519999999999999</v>
      </c>
      <c r="W11" s="753"/>
      <c r="X11" s="20">
        <f t="shared" si="8"/>
        <v>0</v>
      </c>
      <c r="Y11" s="100">
        <f t="shared" si="9"/>
        <v>285</v>
      </c>
      <c r="Z11" s="218">
        <f t="shared" si="10"/>
        <v>0.76</v>
      </c>
      <c r="AA11" s="753"/>
      <c r="AB11" s="69">
        <f t="shared" si="15"/>
        <v>0</v>
      </c>
      <c r="AC11" s="753"/>
      <c r="AD11" s="69">
        <f t="shared" si="16"/>
        <v>0</v>
      </c>
      <c r="AE11" s="753"/>
      <c r="AF11" s="69">
        <f t="shared" si="17"/>
        <v>0</v>
      </c>
      <c r="AG11" s="98">
        <f t="shared" si="18"/>
        <v>0</v>
      </c>
      <c r="AH11" s="99">
        <f t="shared" si="19"/>
        <v>0</v>
      </c>
    </row>
    <row r="12" spans="1:34" ht="15.75" thickBot="1" x14ac:dyDescent="0.3">
      <c r="A12" s="932" t="s">
        <v>13</v>
      </c>
      <c r="B12" s="1158">
        <v>526</v>
      </c>
      <c r="C12" s="939">
        <v>366</v>
      </c>
      <c r="D12" s="931">
        <v>0.34790874524714827</v>
      </c>
      <c r="E12" s="939">
        <v>502</v>
      </c>
      <c r="F12" s="931">
        <v>0.47718631178707227</v>
      </c>
      <c r="G12" s="939">
        <v>453</v>
      </c>
      <c r="H12" s="931">
        <f t="shared" si="0"/>
        <v>0.86121673003802279</v>
      </c>
      <c r="I12" s="934">
        <f t="shared" si="1"/>
        <v>1321</v>
      </c>
      <c r="J12" s="935">
        <f t="shared" si="2"/>
        <v>0.83713561470215458</v>
      </c>
      <c r="K12" s="939">
        <v>506</v>
      </c>
      <c r="L12" s="931">
        <f t="shared" si="20"/>
        <v>0.96197718631178708</v>
      </c>
      <c r="M12" s="939">
        <v>567</v>
      </c>
      <c r="N12" s="931">
        <f t="shared" si="3"/>
        <v>1.0779467680608366</v>
      </c>
      <c r="O12" s="939">
        <v>421</v>
      </c>
      <c r="P12" s="931">
        <f t="shared" si="4"/>
        <v>0.80038022813688214</v>
      </c>
      <c r="Q12" s="934">
        <f t="shared" si="5"/>
        <v>1494</v>
      </c>
      <c r="R12" s="935">
        <f t="shared" si="6"/>
        <v>0.94676806083650189</v>
      </c>
      <c r="S12" s="939">
        <v>321</v>
      </c>
      <c r="T12" s="931">
        <f t="shared" si="21"/>
        <v>0.61026615969581754</v>
      </c>
      <c r="U12" s="939">
        <v>390</v>
      </c>
      <c r="V12" s="931">
        <f t="shared" si="7"/>
        <v>0.7414448669201521</v>
      </c>
      <c r="W12" s="939"/>
      <c r="X12" s="931">
        <f t="shared" si="8"/>
        <v>0</v>
      </c>
      <c r="Y12" s="934">
        <f t="shared" si="9"/>
        <v>711</v>
      </c>
      <c r="Z12" s="935">
        <f t="shared" si="10"/>
        <v>0.45057034220532322</v>
      </c>
      <c r="AA12" s="939"/>
      <c r="AB12" s="69">
        <f t="shared" si="15"/>
        <v>0</v>
      </c>
      <c r="AC12" s="939"/>
      <c r="AD12" s="69">
        <f t="shared" si="16"/>
        <v>0</v>
      </c>
      <c r="AE12" s="939"/>
      <c r="AF12" s="69">
        <f t="shared" si="17"/>
        <v>0</v>
      </c>
      <c r="AG12" s="98">
        <f t="shared" si="18"/>
        <v>0</v>
      </c>
      <c r="AH12" s="99">
        <f t="shared" si="19"/>
        <v>0</v>
      </c>
    </row>
    <row r="13" spans="1:34" ht="15.75" thickBot="1" x14ac:dyDescent="0.3">
      <c r="A13" s="623" t="s">
        <v>7</v>
      </c>
      <c r="B13" s="624">
        <f>SUM(B7:B12)</f>
        <v>4990</v>
      </c>
      <c r="C13" s="418">
        <f>SUM(C7:C12)</f>
        <v>3571</v>
      </c>
      <c r="D13" s="278">
        <v>0.60412789714092374</v>
      </c>
      <c r="E13" s="418">
        <f>SUM(E7:E12)</f>
        <v>4077</v>
      </c>
      <c r="F13" s="278">
        <v>0.68973100998139059</v>
      </c>
      <c r="G13" s="899">
        <f>SUM(G7:G12)</f>
        <v>3478</v>
      </c>
      <c r="H13" s="278">
        <f t="shared" si="0"/>
        <v>0.69699398797595191</v>
      </c>
      <c r="I13" s="625">
        <f t="shared" si="1"/>
        <v>11126</v>
      </c>
      <c r="J13" s="279">
        <f t="shared" si="2"/>
        <v>0.74321977287909147</v>
      </c>
      <c r="K13" s="418">
        <f>SUM(K7:K12)</f>
        <v>4476</v>
      </c>
      <c r="L13" s="278">
        <f t="shared" si="20"/>
        <v>0.89699398797595187</v>
      </c>
      <c r="M13" s="418">
        <f t="shared" ref="M13" si="22">SUM(M7:M12)</f>
        <v>5056</v>
      </c>
      <c r="N13" s="278">
        <f t="shared" si="3"/>
        <v>1.0132264529058117</v>
      </c>
      <c r="O13" s="418">
        <f t="shared" ref="O13" si="23">SUM(O7:O12)</f>
        <v>3303</v>
      </c>
      <c r="P13" s="278">
        <f t="shared" si="4"/>
        <v>0.66192384769539081</v>
      </c>
      <c r="Q13" s="625">
        <f t="shared" si="5"/>
        <v>12835</v>
      </c>
      <c r="R13" s="279">
        <f t="shared" si="6"/>
        <v>0.85738142952571805</v>
      </c>
      <c r="S13" s="418">
        <f>SUM(S7:S12)</f>
        <v>3513</v>
      </c>
      <c r="T13" s="278">
        <f t="shared" si="21"/>
        <v>0.70400801603206409</v>
      </c>
      <c r="U13" s="418">
        <f t="shared" ref="U13" si="24">SUM(U7:U12)</f>
        <v>3794</v>
      </c>
      <c r="V13" s="278">
        <f t="shared" si="7"/>
        <v>0.76032064128256516</v>
      </c>
      <c r="W13" s="418">
        <f t="shared" ref="W13" si="25">SUM(W7:W12)</f>
        <v>0</v>
      </c>
      <c r="X13" s="278">
        <f t="shared" si="8"/>
        <v>0</v>
      </c>
      <c r="Y13" s="625">
        <f t="shared" si="9"/>
        <v>7307</v>
      </c>
      <c r="Z13" s="279">
        <f t="shared" si="10"/>
        <v>0.48810955243820975</v>
      </c>
      <c r="AA13" s="418">
        <f>SUM(AA7:AA12)</f>
        <v>0</v>
      </c>
      <c r="AB13" s="278">
        <f t="shared" si="15"/>
        <v>0</v>
      </c>
      <c r="AC13" s="418">
        <f t="shared" ref="AC13" si="26">SUM(AC7:AC12)</f>
        <v>0</v>
      </c>
      <c r="AD13" s="278">
        <f t="shared" si="16"/>
        <v>0</v>
      </c>
      <c r="AE13" s="418">
        <f t="shared" ref="AE13" si="27">SUM(AE7:AE12)</f>
        <v>0</v>
      </c>
      <c r="AF13" s="278">
        <f t="shared" si="17"/>
        <v>0</v>
      </c>
      <c r="AG13" s="625">
        <f t="shared" si="18"/>
        <v>0</v>
      </c>
      <c r="AH13" s="279">
        <f t="shared" si="19"/>
        <v>0</v>
      </c>
    </row>
    <row r="16" spans="1:34" ht="15.75" hidden="1" x14ac:dyDescent="0.25">
      <c r="A16" s="1290" t="s">
        <v>422</v>
      </c>
      <c r="B16" s="1291"/>
      <c r="C16" s="1291"/>
      <c r="D16" s="1291"/>
      <c r="E16" s="1291"/>
      <c r="F16" s="1291"/>
      <c r="G16" s="1291"/>
      <c r="H16" s="1291"/>
      <c r="I16" s="1291"/>
      <c r="J16" s="1291"/>
      <c r="K16" s="1291"/>
      <c r="L16" s="1291"/>
      <c r="M16" s="1291"/>
      <c r="N16" s="1291"/>
      <c r="O16" s="1291"/>
      <c r="P16" s="1291"/>
      <c r="Q16" s="1291"/>
      <c r="R16" s="1291"/>
    </row>
    <row r="17" spans="1:18" ht="23.25" hidden="1" thickBot="1" x14ac:dyDescent="0.3">
      <c r="A17" s="14" t="s">
        <v>14</v>
      </c>
      <c r="B17" s="91" t="s">
        <v>207</v>
      </c>
      <c r="C17" s="14" t="str">
        <f>'UBS Izolina Mazzei'!C31</f>
        <v>JAN_19</v>
      </c>
      <c r="D17" s="15" t="str">
        <f>'UBS Izolina Mazzei'!D31</f>
        <v>%</v>
      </c>
      <c r="E17" s="14" t="str">
        <f>'UBS Izolina Mazzei'!E31</f>
        <v>FEV_19</v>
      </c>
      <c r="F17" s="15" t="str">
        <f>'UBS Izolina Mazzei'!F31</f>
        <v>%</v>
      </c>
      <c r="G17" s="14" t="str">
        <f>'UBS Izolina Mazzei'!G31</f>
        <v>MAR_19</v>
      </c>
      <c r="H17" s="15" t="str">
        <f>'UBS Izolina Mazzei'!H31</f>
        <v>%</v>
      </c>
      <c r="I17" s="128" t="str">
        <f>'UBS Izolina Mazzei'!I31</f>
        <v>Trimestre</v>
      </c>
      <c r="J17" s="13" t="str">
        <f>'UBS Izolina Mazzei'!J31</f>
        <v>% Trim</v>
      </c>
      <c r="K17" s="14" t="str">
        <f>'UBS Izolina Mazzei'!K31</f>
        <v>ABR_19</v>
      </c>
      <c r="L17" s="15" t="str">
        <f>'UBS Izolina Mazzei'!L31</f>
        <v>%</v>
      </c>
      <c r="M17" s="14" t="str">
        <f>'UBS Izolina Mazzei'!M31</f>
        <v>MAIO_19</v>
      </c>
      <c r="N17" s="15" t="str">
        <f>'UBS Izolina Mazzei'!N31</f>
        <v>%</v>
      </c>
      <c r="O17" s="14" t="str">
        <f>'UBS Izolina Mazzei'!O31</f>
        <v>JUN_19</v>
      </c>
      <c r="P17" s="15" t="str">
        <f>'UBS Izolina Mazzei'!P31</f>
        <v>%</v>
      </c>
      <c r="Q17" s="911"/>
      <c r="R17" s="911"/>
    </row>
    <row r="18" spans="1:18" hidden="1" x14ac:dyDescent="0.25">
      <c r="A18" s="113" t="s">
        <v>33</v>
      </c>
      <c r="B18" s="10">
        <v>9</v>
      </c>
      <c r="C18" s="752">
        <v>7</v>
      </c>
      <c r="D18" s="19">
        <f>C18/$B18</f>
        <v>0.77777777777777779</v>
      </c>
      <c r="E18" s="11"/>
      <c r="F18" s="19">
        <f t="shared" ref="F18:F28" si="28">E18/$B18</f>
        <v>0</v>
      </c>
      <c r="G18" s="11"/>
      <c r="H18" s="19">
        <f t="shared" ref="H18:H28" si="29">G18/$B18</f>
        <v>0</v>
      </c>
      <c r="I18" s="98">
        <f t="shared" ref="I18:I28" si="30">SUM(C18,E18,G18)</f>
        <v>7</v>
      </c>
      <c r="J18" s="146">
        <f t="shared" ref="J18:J28" si="31">I18/($B18*3)</f>
        <v>0.25925925925925924</v>
      </c>
      <c r="K18" s="11"/>
      <c r="L18" s="19">
        <f t="shared" ref="L18:L28" si="32">K18/$B18</f>
        <v>0</v>
      </c>
      <c r="M18" s="11"/>
      <c r="N18" s="19">
        <f t="shared" ref="N18:N28" si="33">M18/$B18</f>
        <v>0</v>
      </c>
      <c r="O18" s="11"/>
      <c r="P18" s="19">
        <f t="shared" ref="P18:P28" si="34">O18/$B18</f>
        <v>0</v>
      </c>
      <c r="Q18" s="915"/>
      <c r="R18" s="915"/>
    </row>
    <row r="19" spans="1:18" hidden="1" x14ac:dyDescent="0.25">
      <c r="A19" s="113" t="s">
        <v>20</v>
      </c>
      <c r="B19" s="107">
        <v>3</v>
      </c>
      <c r="C19" s="753">
        <v>3</v>
      </c>
      <c r="D19" s="20">
        <f t="shared" ref="D19:D28" si="35">C19/$B19</f>
        <v>1</v>
      </c>
      <c r="E19" s="4"/>
      <c r="F19" s="20">
        <f t="shared" si="28"/>
        <v>0</v>
      </c>
      <c r="G19" s="4"/>
      <c r="H19" s="20">
        <f t="shared" si="29"/>
        <v>0</v>
      </c>
      <c r="I19" s="100">
        <f t="shared" si="30"/>
        <v>3</v>
      </c>
      <c r="J19" s="218">
        <f t="shared" si="31"/>
        <v>0.33333333333333331</v>
      </c>
      <c r="K19" s="4"/>
      <c r="L19" s="20">
        <f t="shared" si="32"/>
        <v>0</v>
      </c>
      <c r="M19" s="4"/>
      <c r="N19" s="20">
        <f t="shared" si="33"/>
        <v>0</v>
      </c>
      <c r="O19" s="4"/>
      <c r="P19" s="20">
        <f t="shared" si="34"/>
        <v>0</v>
      </c>
      <c r="Q19" s="916"/>
      <c r="R19" s="916"/>
    </row>
    <row r="20" spans="1:18" hidden="1" x14ac:dyDescent="0.25">
      <c r="A20" s="113" t="s">
        <v>43</v>
      </c>
      <c r="B20" s="107">
        <v>2</v>
      </c>
      <c r="C20" s="758">
        <v>2</v>
      </c>
      <c r="D20" s="20">
        <f t="shared" si="35"/>
        <v>1</v>
      </c>
      <c r="E20" s="81"/>
      <c r="F20" s="20">
        <f t="shared" si="28"/>
        <v>0</v>
      </c>
      <c r="G20" s="81"/>
      <c r="H20" s="20">
        <f t="shared" si="29"/>
        <v>0</v>
      </c>
      <c r="I20" s="100">
        <f t="shared" si="30"/>
        <v>2</v>
      </c>
      <c r="J20" s="218">
        <f t="shared" si="31"/>
        <v>0.33333333333333331</v>
      </c>
      <c r="K20" s="81"/>
      <c r="L20" s="20">
        <f t="shared" si="32"/>
        <v>0</v>
      </c>
      <c r="M20" s="81"/>
      <c r="N20" s="20">
        <f t="shared" si="33"/>
        <v>0</v>
      </c>
      <c r="O20" s="81"/>
      <c r="P20" s="20">
        <f t="shared" si="34"/>
        <v>0</v>
      </c>
      <c r="Q20" s="916"/>
      <c r="R20" s="916"/>
    </row>
    <row r="21" spans="1:18" hidden="1" x14ac:dyDescent="0.25">
      <c r="A21" s="113" t="s">
        <v>23</v>
      </c>
      <c r="B21" s="107">
        <v>2</v>
      </c>
      <c r="C21" s="753">
        <v>2</v>
      </c>
      <c r="D21" s="20">
        <f t="shared" si="35"/>
        <v>1</v>
      </c>
      <c r="E21" s="4"/>
      <c r="F21" s="20">
        <f t="shared" si="28"/>
        <v>0</v>
      </c>
      <c r="G21" s="4"/>
      <c r="H21" s="20">
        <f t="shared" si="29"/>
        <v>0</v>
      </c>
      <c r="I21" s="100">
        <f t="shared" si="30"/>
        <v>2</v>
      </c>
      <c r="J21" s="218">
        <f t="shared" si="31"/>
        <v>0.33333333333333331</v>
      </c>
      <c r="K21" s="4"/>
      <c r="L21" s="20">
        <f t="shared" si="32"/>
        <v>0</v>
      </c>
      <c r="M21" s="4"/>
      <c r="N21" s="20">
        <f t="shared" si="33"/>
        <v>0</v>
      </c>
      <c r="O21" s="4"/>
      <c r="P21" s="20">
        <f t="shared" si="34"/>
        <v>0</v>
      </c>
      <c r="Q21" s="916"/>
      <c r="R21" s="916"/>
    </row>
    <row r="22" spans="1:18" hidden="1" x14ac:dyDescent="0.25">
      <c r="A22" s="113" t="s">
        <v>24</v>
      </c>
      <c r="B22" s="107">
        <v>2</v>
      </c>
      <c r="C22" s="753">
        <v>2</v>
      </c>
      <c r="D22" s="20">
        <f t="shared" si="35"/>
        <v>1</v>
      </c>
      <c r="E22" s="4"/>
      <c r="F22" s="20">
        <f t="shared" si="28"/>
        <v>0</v>
      </c>
      <c r="G22" s="4"/>
      <c r="H22" s="20">
        <f t="shared" si="29"/>
        <v>0</v>
      </c>
      <c r="I22" s="100">
        <f t="shared" si="30"/>
        <v>2</v>
      </c>
      <c r="J22" s="218">
        <f t="shared" si="31"/>
        <v>0.33333333333333331</v>
      </c>
      <c r="K22" s="4"/>
      <c r="L22" s="20">
        <f t="shared" si="32"/>
        <v>0</v>
      </c>
      <c r="M22" s="4"/>
      <c r="N22" s="20">
        <f t="shared" si="33"/>
        <v>0</v>
      </c>
      <c r="O22" s="4"/>
      <c r="P22" s="20">
        <f t="shared" si="34"/>
        <v>0</v>
      </c>
      <c r="Q22" s="916"/>
      <c r="R22" s="916"/>
    </row>
    <row r="23" spans="1:18" hidden="1" x14ac:dyDescent="0.25">
      <c r="A23" s="113" t="s">
        <v>25</v>
      </c>
      <c r="B23" s="107">
        <v>5</v>
      </c>
      <c r="C23" s="753">
        <v>5</v>
      </c>
      <c r="D23" s="20">
        <f t="shared" si="35"/>
        <v>1</v>
      </c>
      <c r="E23" s="753"/>
      <c r="F23" s="20">
        <f t="shared" si="28"/>
        <v>0</v>
      </c>
      <c r="G23" s="753"/>
      <c r="H23" s="20">
        <f t="shared" si="29"/>
        <v>0</v>
      </c>
      <c r="I23" s="100">
        <f t="shared" si="30"/>
        <v>5</v>
      </c>
      <c r="J23" s="218">
        <f t="shared" si="31"/>
        <v>0.33333333333333331</v>
      </c>
      <c r="K23" s="4"/>
      <c r="L23" s="20">
        <f t="shared" si="32"/>
        <v>0</v>
      </c>
      <c r="M23" s="4"/>
      <c r="N23" s="20">
        <f t="shared" si="33"/>
        <v>0</v>
      </c>
      <c r="O23" s="81"/>
      <c r="P23" s="20">
        <f t="shared" si="34"/>
        <v>0</v>
      </c>
      <c r="Q23" s="916"/>
      <c r="R23" s="916"/>
    </row>
    <row r="24" spans="1:18" hidden="1" x14ac:dyDescent="0.25">
      <c r="A24" s="95" t="s">
        <v>182</v>
      </c>
      <c r="B24" s="93">
        <v>1</v>
      </c>
      <c r="C24" s="4">
        <v>1</v>
      </c>
      <c r="D24" s="20">
        <f t="shared" si="35"/>
        <v>1</v>
      </c>
      <c r="E24" s="4"/>
      <c r="F24" s="20">
        <f t="shared" si="28"/>
        <v>0</v>
      </c>
      <c r="G24" s="4"/>
      <c r="H24" s="20">
        <f t="shared" si="29"/>
        <v>0</v>
      </c>
      <c r="I24" s="100">
        <f t="shared" si="30"/>
        <v>1</v>
      </c>
      <c r="J24" s="218">
        <f t="shared" si="31"/>
        <v>0.33333333333333331</v>
      </c>
      <c r="K24" s="4"/>
      <c r="L24" s="20">
        <f t="shared" si="32"/>
        <v>0</v>
      </c>
      <c r="M24" s="4"/>
      <c r="N24" s="20">
        <f t="shared" si="33"/>
        <v>0</v>
      </c>
      <c r="O24" s="4"/>
      <c r="P24" s="20">
        <f t="shared" si="34"/>
        <v>0</v>
      </c>
      <c r="Q24" s="916"/>
      <c r="R24" s="916"/>
    </row>
    <row r="25" spans="1:18" ht="15.75" hidden="1" thickBot="1" x14ac:dyDescent="0.3">
      <c r="A25" s="118" t="s">
        <v>34</v>
      </c>
      <c r="B25" s="93">
        <v>1</v>
      </c>
      <c r="C25" s="4">
        <v>2</v>
      </c>
      <c r="D25" s="20">
        <f t="shared" si="35"/>
        <v>2</v>
      </c>
      <c r="E25" s="4"/>
      <c r="F25" s="20">
        <f t="shared" si="28"/>
        <v>0</v>
      </c>
      <c r="G25" s="4"/>
      <c r="H25" s="20">
        <f t="shared" si="29"/>
        <v>0</v>
      </c>
      <c r="I25" s="100">
        <f t="shared" si="30"/>
        <v>2</v>
      </c>
      <c r="J25" s="218">
        <f t="shared" si="31"/>
        <v>0.66666666666666663</v>
      </c>
      <c r="K25" s="4"/>
      <c r="L25" s="20">
        <f t="shared" si="32"/>
        <v>0</v>
      </c>
      <c r="M25" s="4"/>
      <c r="N25" s="20">
        <f t="shared" si="33"/>
        <v>0</v>
      </c>
      <c r="O25" s="4"/>
      <c r="P25" s="20">
        <f t="shared" si="34"/>
        <v>0</v>
      </c>
      <c r="Q25" s="916"/>
      <c r="R25" s="916"/>
    </row>
    <row r="26" spans="1:18" hidden="1" x14ac:dyDescent="0.25">
      <c r="A26" s="113" t="s">
        <v>26</v>
      </c>
      <c r="B26" s="107">
        <v>1</v>
      </c>
      <c r="C26" s="4">
        <v>1</v>
      </c>
      <c r="D26" s="20">
        <f t="shared" si="35"/>
        <v>1</v>
      </c>
      <c r="E26" s="4"/>
      <c r="F26" s="20">
        <f t="shared" si="28"/>
        <v>0</v>
      </c>
      <c r="G26" s="4"/>
      <c r="H26" s="20">
        <f t="shared" si="29"/>
        <v>0</v>
      </c>
      <c r="I26" s="100">
        <f t="shared" si="30"/>
        <v>1</v>
      </c>
      <c r="J26" s="218">
        <f t="shared" si="31"/>
        <v>0.33333333333333331</v>
      </c>
      <c r="K26" s="4"/>
      <c r="L26" s="20">
        <f t="shared" si="32"/>
        <v>0</v>
      </c>
      <c r="M26" s="4"/>
      <c r="N26" s="20">
        <f t="shared" si="33"/>
        <v>0</v>
      </c>
      <c r="O26" s="4"/>
      <c r="P26" s="20">
        <f t="shared" si="34"/>
        <v>0</v>
      </c>
      <c r="Q26" s="916"/>
      <c r="R26" s="916"/>
    </row>
    <row r="27" spans="1:18" hidden="1" x14ac:dyDescent="0.25">
      <c r="A27" s="124" t="s">
        <v>202</v>
      </c>
      <c r="B27" s="107">
        <v>1</v>
      </c>
      <c r="C27" s="4">
        <v>0</v>
      </c>
      <c r="D27" s="20">
        <f t="shared" si="35"/>
        <v>0</v>
      </c>
      <c r="E27" s="4"/>
      <c r="F27" s="20">
        <f t="shared" si="28"/>
        <v>0</v>
      </c>
      <c r="G27" s="4"/>
      <c r="H27" s="20">
        <f t="shared" si="29"/>
        <v>0</v>
      </c>
      <c r="I27" s="100">
        <f t="shared" si="30"/>
        <v>0</v>
      </c>
      <c r="J27" s="218">
        <f t="shared" si="31"/>
        <v>0</v>
      </c>
      <c r="K27" s="4"/>
      <c r="L27" s="20">
        <f t="shared" si="32"/>
        <v>0</v>
      </c>
      <c r="M27" s="4"/>
      <c r="N27" s="20">
        <f t="shared" si="33"/>
        <v>0</v>
      </c>
      <c r="O27" s="4"/>
      <c r="P27" s="20">
        <f t="shared" si="34"/>
        <v>0</v>
      </c>
      <c r="Q27" s="916"/>
      <c r="R27" s="916"/>
    </row>
    <row r="28" spans="1:18" ht="15.75" hidden="1" thickBot="1" x14ac:dyDescent="0.3">
      <c r="A28" s="6" t="s">
        <v>7</v>
      </c>
      <c r="B28" s="7">
        <f>SUM(B18:B27)</f>
        <v>27</v>
      </c>
      <c r="C28" s="8">
        <f>SUM(C18:C27)</f>
        <v>25</v>
      </c>
      <c r="D28" s="22">
        <f t="shared" si="35"/>
        <v>0.92592592592592593</v>
      </c>
      <c r="E28" s="8">
        <f>SUM(E18:E27)</f>
        <v>0</v>
      </c>
      <c r="F28" s="22">
        <f t="shared" si="28"/>
        <v>0</v>
      </c>
      <c r="G28" s="8">
        <f>SUM(G18:G27)</f>
        <v>0</v>
      </c>
      <c r="H28" s="22">
        <f t="shared" si="29"/>
        <v>0</v>
      </c>
      <c r="I28" s="103">
        <f t="shared" si="30"/>
        <v>25</v>
      </c>
      <c r="J28" s="104">
        <f t="shared" si="31"/>
        <v>0.30864197530864196</v>
      </c>
      <c r="K28" s="8">
        <f>SUM(K18:K27)</f>
        <v>0</v>
      </c>
      <c r="L28" s="22">
        <f t="shared" si="32"/>
        <v>0</v>
      </c>
      <c r="M28" s="8">
        <f t="shared" ref="M28" si="36">SUM(M18:M27)</f>
        <v>0</v>
      </c>
      <c r="N28" s="22">
        <f t="shared" si="33"/>
        <v>0</v>
      </c>
      <c r="O28" s="8">
        <f t="shared" ref="O28" si="37">SUM(O18:O27)</f>
        <v>0</v>
      </c>
      <c r="P28" s="22">
        <f t="shared" si="34"/>
        <v>0</v>
      </c>
      <c r="Q28" s="22"/>
      <c r="R28" s="22"/>
    </row>
    <row r="29" spans="1:18" hidden="1" x14ac:dyDescent="0.25"/>
  </sheetData>
  <mergeCells count="4">
    <mergeCell ref="A2:M2"/>
    <mergeCell ref="A3:M3"/>
    <mergeCell ref="A16:R16"/>
    <mergeCell ref="A5:AH5"/>
  </mergeCells>
  <pageMargins left="0.23622047244094491" right="0.23622047244094491" top="0.74803149606299213" bottom="0.74803149606299213" header="0.31496062992125984" footer="0.31496062992125984"/>
  <pageSetup paperSize="9" scale="67" orientation="landscape" r:id="rId1"/>
  <headerFooter>
    <oddFooter xml:space="preserve">&amp;LFonte: Sistema SIGA-Saúde / Relatório de Dados Estatísticos </oddFooter>
  </headerFooter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FF00"/>
    <pageSetUpPr fitToPage="1"/>
  </sheetPr>
  <dimension ref="A2:AH25"/>
  <sheetViews>
    <sheetView showGridLines="0" tabSelected="1" workbookViewId="0">
      <pane xSplit="1" topLeftCell="B1" activePane="topRight" state="frozen"/>
      <selection activeCell="U28" sqref="U28"/>
      <selection pane="topRight" activeCell="U28" sqref="U28"/>
    </sheetView>
  </sheetViews>
  <sheetFormatPr defaultColWidth="8.85546875" defaultRowHeight="15" x14ac:dyDescent="0.25"/>
  <cols>
    <col min="1" max="1" width="35.5703125" customWidth="1"/>
    <col min="3" max="3" width="7.28515625" bestFit="1" customWidth="1"/>
    <col min="4" max="4" width="7.5703125" bestFit="1" customWidth="1"/>
    <col min="5" max="5" width="7" bestFit="1" customWidth="1"/>
    <col min="6" max="6" width="7.5703125" bestFit="1" customWidth="1"/>
    <col min="7" max="7" width="7.7109375" bestFit="1" customWidth="1"/>
    <col min="8" max="8" width="6.5703125" bestFit="1" customWidth="1"/>
    <col min="9" max="9" width="9" hidden="1" customWidth="1"/>
    <col min="10" max="10" width="6.5703125" hidden="1" customWidth="1"/>
    <col min="11" max="11" width="7.42578125" bestFit="1" customWidth="1"/>
    <col min="12" max="12" width="7.5703125" bestFit="1" customWidth="1"/>
    <col min="13" max="13" width="8.28515625" bestFit="1" customWidth="1"/>
    <col min="14" max="14" width="7.140625" customWidth="1"/>
    <col min="15" max="15" width="7.28515625" bestFit="1" customWidth="1"/>
    <col min="16" max="16" width="7.5703125" bestFit="1" customWidth="1"/>
    <col min="17" max="17" width="8" hidden="1" customWidth="1"/>
    <col min="18" max="18" width="6.42578125" hidden="1" customWidth="1"/>
    <col min="19" max="19" width="7.140625" bestFit="1" customWidth="1"/>
    <col min="20" max="22" width="7.5703125" bestFit="1" customWidth="1"/>
    <col min="23" max="23" width="7.140625" bestFit="1" customWidth="1"/>
    <col min="24" max="24" width="5.5703125" bestFit="1" customWidth="1"/>
    <col min="25" max="25" width="8" hidden="1" customWidth="1"/>
    <col min="26" max="26" width="6.42578125" hidden="1" customWidth="1"/>
    <col min="27" max="27" width="7.42578125" bestFit="1" customWidth="1"/>
    <col min="28" max="28" width="5.5703125" bestFit="1" customWidth="1"/>
    <col min="29" max="29" width="7.5703125" bestFit="1" customWidth="1"/>
    <col min="30" max="30" width="5.5703125" bestFit="1" customWidth="1"/>
    <col min="31" max="31" width="7.140625" bestFit="1" customWidth="1"/>
    <col min="32" max="32" width="5.5703125" bestFit="1" customWidth="1"/>
    <col min="33" max="33" width="8" hidden="1" customWidth="1"/>
    <col min="34" max="34" width="6.42578125" hidden="1" customWidth="1"/>
  </cols>
  <sheetData>
    <row r="2" spans="1:34" ht="18" x14ac:dyDescent="0.35">
      <c r="A2" s="1289" t="s">
        <v>518</v>
      </c>
      <c r="B2" s="1289"/>
      <c r="C2" s="1289"/>
      <c r="D2" s="1289"/>
      <c r="E2" s="1289"/>
      <c r="F2" s="1289"/>
      <c r="G2" s="1289"/>
      <c r="H2" s="1289"/>
      <c r="I2" s="1289"/>
      <c r="J2" s="1289"/>
      <c r="K2" s="1289"/>
      <c r="L2" s="1289"/>
      <c r="M2" s="1289"/>
      <c r="N2" s="1"/>
      <c r="O2" s="1"/>
    </row>
    <row r="3" spans="1:34" ht="18" x14ac:dyDescent="0.35">
      <c r="A3" s="1289" t="s">
        <v>0</v>
      </c>
      <c r="B3" s="1289"/>
      <c r="C3" s="1289"/>
      <c r="D3" s="1289"/>
      <c r="E3" s="1289"/>
      <c r="F3" s="1289"/>
      <c r="G3" s="1289"/>
      <c r="H3" s="1289"/>
      <c r="I3" s="1289"/>
      <c r="J3" s="1289"/>
      <c r="K3" s="1289"/>
      <c r="L3" s="1289"/>
      <c r="M3" s="1289"/>
      <c r="N3" s="1"/>
      <c r="O3" s="1"/>
    </row>
    <row r="5" spans="1:34" ht="15.75" x14ac:dyDescent="0.25">
      <c r="A5" s="1290" t="s">
        <v>524</v>
      </c>
      <c r="B5" s="1291"/>
      <c r="C5" s="1291"/>
      <c r="D5" s="1291"/>
      <c r="E5" s="1291"/>
      <c r="F5" s="1291"/>
      <c r="G5" s="1291"/>
      <c r="H5" s="1291"/>
      <c r="I5" s="1291"/>
      <c r="J5" s="1291"/>
      <c r="K5" s="1291"/>
      <c r="L5" s="1291"/>
      <c r="M5" s="1291"/>
      <c r="N5" s="1291"/>
      <c r="O5" s="1291"/>
      <c r="P5" s="1291"/>
      <c r="Q5" s="1291"/>
      <c r="R5" s="1291"/>
      <c r="S5" s="1291"/>
      <c r="T5" s="1291"/>
      <c r="U5" s="1291"/>
      <c r="V5" s="1291"/>
      <c r="W5" s="1291"/>
      <c r="X5" s="1291"/>
      <c r="Y5" s="1291"/>
      <c r="Z5" s="1291"/>
      <c r="AA5" s="1291"/>
      <c r="AB5" s="1291"/>
      <c r="AC5" s="1291"/>
      <c r="AD5" s="1291"/>
      <c r="AE5" s="1291"/>
      <c r="AF5" s="1291"/>
      <c r="AG5" s="1291"/>
      <c r="AH5" s="1291"/>
    </row>
    <row r="6" spans="1:34" ht="24.75" thickBot="1" x14ac:dyDescent="0.3">
      <c r="A6" s="14" t="s">
        <v>14</v>
      </c>
      <c r="B6" s="12" t="s">
        <v>172</v>
      </c>
      <c r="C6" s="14" t="s">
        <v>505</v>
      </c>
      <c r="D6" s="15" t="s">
        <v>1</v>
      </c>
      <c r="E6" s="14" t="s">
        <v>506</v>
      </c>
      <c r="F6" s="15" t="s">
        <v>1</v>
      </c>
      <c r="G6" s="14" t="s">
        <v>507</v>
      </c>
      <c r="H6" s="15" t="s">
        <v>1</v>
      </c>
      <c r="I6" s="128" t="s">
        <v>454</v>
      </c>
      <c r="J6" s="13" t="s">
        <v>205</v>
      </c>
      <c r="K6" s="14" t="s">
        <v>508</v>
      </c>
      <c r="L6" s="15" t="s">
        <v>1</v>
      </c>
      <c r="M6" s="14" t="s">
        <v>509</v>
      </c>
      <c r="N6" s="15" t="s">
        <v>1</v>
      </c>
      <c r="O6" s="14" t="s">
        <v>510</v>
      </c>
      <c r="P6" s="15" t="s">
        <v>1</v>
      </c>
      <c r="Q6" s="128" t="s">
        <v>454</v>
      </c>
      <c r="R6" s="13" t="s">
        <v>205</v>
      </c>
      <c r="S6" s="14" t="s">
        <v>511</v>
      </c>
      <c r="T6" s="15" t="s">
        <v>1</v>
      </c>
      <c r="U6" s="14" t="s">
        <v>512</v>
      </c>
      <c r="V6" s="15" t="s">
        <v>1</v>
      </c>
      <c r="W6" s="14" t="s">
        <v>513</v>
      </c>
      <c r="X6" s="15" t="s">
        <v>1</v>
      </c>
      <c r="Y6" s="128" t="s">
        <v>454</v>
      </c>
      <c r="Z6" s="13" t="s">
        <v>205</v>
      </c>
      <c r="AA6" s="14" t="s">
        <v>514</v>
      </c>
      <c r="AB6" s="15" t="s">
        <v>1</v>
      </c>
      <c r="AC6" s="14" t="s">
        <v>515</v>
      </c>
      <c r="AD6" s="15" t="s">
        <v>1</v>
      </c>
      <c r="AE6" s="14" t="s">
        <v>516</v>
      </c>
      <c r="AF6" s="15" t="s">
        <v>1</v>
      </c>
      <c r="AG6" s="128" t="s">
        <v>454</v>
      </c>
      <c r="AH6" s="13" t="s">
        <v>205</v>
      </c>
    </row>
    <row r="7" spans="1:34" ht="15.75" thickTop="1" x14ac:dyDescent="0.25">
      <c r="A7" s="2" t="s">
        <v>408</v>
      </c>
      <c r="B7" s="606">
        <v>480</v>
      </c>
      <c r="C7" s="752">
        <v>569</v>
      </c>
      <c r="D7" s="19">
        <f t="shared" ref="D7:D12" si="0">C7/$B7</f>
        <v>1.1854166666666666</v>
      </c>
      <c r="E7" s="752">
        <v>477</v>
      </c>
      <c r="F7" s="19">
        <f t="shared" ref="F7:F12" si="1">E7/$B7</f>
        <v>0.99375000000000002</v>
      </c>
      <c r="G7" s="752">
        <v>357</v>
      </c>
      <c r="H7" s="19">
        <f t="shared" ref="H7:H12" si="2">G7/$B7</f>
        <v>0.74375000000000002</v>
      </c>
      <c r="I7" s="98">
        <f t="shared" ref="I7:I12" si="3">SUM(C7,E7,G7)</f>
        <v>1403</v>
      </c>
      <c r="J7" s="146">
        <f t="shared" ref="J7:J12" si="4">I7/($B7*3)</f>
        <v>0.97430555555555554</v>
      </c>
      <c r="K7" s="752">
        <v>408</v>
      </c>
      <c r="L7" s="19">
        <f t="shared" ref="L7:L12" si="5">K7/$B7</f>
        <v>0.85</v>
      </c>
      <c r="M7" s="752">
        <v>408</v>
      </c>
      <c r="N7" s="19">
        <f t="shared" ref="N7:N12" si="6">M7/$B7</f>
        <v>0.85</v>
      </c>
      <c r="O7" s="752">
        <v>429</v>
      </c>
      <c r="P7" s="19">
        <f t="shared" ref="P7:P12" si="7">O7/$B7</f>
        <v>0.89375000000000004</v>
      </c>
      <c r="Q7" s="98">
        <f t="shared" ref="Q7:Q12" si="8">SUM(K7,M7,O7)</f>
        <v>1245</v>
      </c>
      <c r="R7" s="146">
        <f t="shared" ref="R7:R12" si="9">Q7/($B7*3)</f>
        <v>0.86458333333333337</v>
      </c>
      <c r="S7" s="752">
        <v>570</v>
      </c>
      <c r="T7" s="19">
        <f t="shared" ref="T7:T12" si="10">S7/$B7</f>
        <v>1.1875</v>
      </c>
      <c r="U7" s="752">
        <v>710</v>
      </c>
      <c r="V7" s="19">
        <f t="shared" ref="V7:V12" si="11">U7/$B7</f>
        <v>1.4791666666666667</v>
      </c>
      <c r="W7" s="752"/>
      <c r="X7" s="19">
        <f t="shared" ref="X7:X12" si="12">W7/$B7</f>
        <v>0</v>
      </c>
      <c r="Y7" s="98">
        <f t="shared" ref="Y7:Y12" si="13">SUM(S7,U7,W7)</f>
        <v>1280</v>
      </c>
      <c r="Z7" s="146">
        <f t="shared" ref="Z7:Z12" si="14">Y7/($B7*3)</f>
        <v>0.88888888888888884</v>
      </c>
      <c r="AA7" s="752"/>
      <c r="AB7" s="69">
        <f t="shared" ref="AB7" si="15">AA7/$B7</f>
        <v>0</v>
      </c>
      <c r="AC7" s="752"/>
      <c r="AD7" s="69">
        <f t="shared" ref="AD7" si="16">AC7/$B7</f>
        <v>0</v>
      </c>
      <c r="AE7" s="752"/>
      <c r="AF7" s="69">
        <f t="shared" ref="AF7" si="17">AE7/$B7</f>
        <v>0</v>
      </c>
      <c r="AG7" s="98">
        <f t="shared" ref="AG7" si="18">SUM(AA7,AC7,AE7)</f>
        <v>0</v>
      </c>
      <c r="AH7" s="99">
        <f>AG7/($B7*3)</f>
        <v>0</v>
      </c>
    </row>
    <row r="8" spans="1:34" x14ac:dyDescent="0.25">
      <c r="A8" s="2" t="s">
        <v>9</v>
      </c>
      <c r="B8" s="1157">
        <v>1680</v>
      </c>
      <c r="C8" s="753">
        <v>2341</v>
      </c>
      <c r="D8" s="20">
        <f t="shared" si="0"/>
        <v>1.3934523809523809</v>
      </c>
      <c r="E8" s="753">
        <v>1955</v>
      </c>
      <c r="F8" s="20">
        <f t="shared" si="1"/>
        <v>1.1636904761904763</v>
      </c>
      <c r="G8" s="753">
        <v>1441</v>
      </c>
      <c r="H8" s="20">
        <f t="shared" si="2"/>
        <v>0.85773809523809519</v>
      </c>
      <c r="I8" s="100">
        <f>SUM(C8,E8,G8)</f>
        <v>5737</v>
      </c>
      <c r="J8" s="218">
        <f>I8/($B8*3)</f>
        <v>1.1382936507936507</v>
      </c>
      <c r="K8" s="753">
        <v>2540</v>
      </c>
      <c r="L8" s="20">
        <f t="shared" si="5"/>
        <v>1.5119047619047619</v>
      </c>
      <c r="M8" s="753">
        <v>1691</v>
      </c>
      <c r="N8" s="20">
        <f t="shared" si="6"/>
        <v>1.006547619047619</v>
      </c>
      <c r="O8" s="753">
        <v>1761</v>
      </c>
      <c r="P8" s="20">
        <f t="shared" si="7"/>
        <v>1.0482142857142858</v>
      </c>
      <c r="Q8" s="100">
        <f t="shared" si="8"/>
        <v>5992</v>
      </c>
      <c r="R8" s="218">
        <f t="shared" si="9"/>
        <v>1.1888888888888889</v>
      </c>
      <c r="S8" s="753">
        <v>2195</v>
      </c>
      <c r="T8" s="20">
        <f t="shared" si="10"/>
        <v>1.3065476190476191</v>
      </c>
      <c r="U8" s="753">
        <v>2984</v>
      </c>
      <c r="V8" s="20">
        <f t="shared" si="11"/>
        <v>1.7761904761904761</v>
      </c>
      <c r="W8" s="753"/>
      <c r="X8" s="20">
        <f t="shared" si="12"/>
        <v>0</v>
      </c>
      <c r="Y8" s="100">
        <f t="shared" si="13"/>
        <v>5179</v>
      </c>
      <c r="Z8" s="218">
        <f t="shared" si="14"/>
        <v>1.027579365079365</v>
      </c>
      <c r="AA8" s="753"/>
      <c r="AB8" s="69">
        <f t="shared" ref="AB8:AB12" si="19">AA8/$B8</f>
        <v>0</v>
      </c>
      <c r="AC8" s="753"/>
      <c r="AD8" s="69">
        <f t="shared" ref="AD8:AD12" si="20">AC8/$B8</f>
        <v>0</v>
      </c>
      <c r="AE8" s="753"/>
      <c r="AF8" s="69">
        <f t="shared" ref="AF8:AF12" si="21">AE8/$B8</f>
        <v>0</v>
      </c>
      <c r="AG8" s="98">
        <f t="shared" ref="AG8:AG12" si="22">SUM(AA8,AC8,AE8)</f>
        <v>0</v>
      </c>
      <c r="AH8" s="99">
        <f t="shared" ref="AH8:AH12" si="23">AG8/($B8*3)</f>
        <v>0</v>
      </c>
    </row>
    <row r="9" spans="1:34" x14ac:dyDescent="0.25">
      <c r="A9" s="2" t="s">
        <v>10</v>
      </c>
      <c r="B9" s="1157">
        <v>526</v>
      </c>
      <c r="C9" s="753">
        <v>360</v>
      </c>
      <c r="D9" s="20">
        <f t="shared" si="0"/>
        <v>0.68441064638783267</v>
      </c>
      <c r="E9" s="753">
        <v>542</v>
      </c>
      <c r="F9" s="20">
        <f t="shared" si="1"/>
        <v>1.0304182509505704</v>
      </c>
      <c r="G9" s="753">
        <v>484</v>
      </c>
      <c r="H9" s="20">
        <f t="shared" si="2"/>
        <v>0.92015209125475284</v>
      </c>
      <c r="I9" s="100">
        <f t="shared" si="3"/>
        <v>1386</v>
      </c>
      <c r="J9" s="218">
        <f t="shared" si="4"/>
        <v>0.87832699619771859</v>
      </c>
      <c r="K9" s="753">
        <v>568</v>
      </c>
      <c r="L9" s="20">
        <f t="shared" si="5"/>
        <v>1.0798479087452471</v>
      </c>
      <c r="M9" s="753">
        <v>393</v>
      </c>
      <c r="N9" s="20">
        <f t="shared" si="6"/>
        <v>0.74714828897338403</v>
      </c>
      <c r="O9" s="753">
        <v>377</v>
      </c>
      <c r="P9" s="20">
        <f t="shared" si="7"/>
        <v>0.71673003802281365</v>
      </c>
      <c r="Q9" s="100">
        <f t="shared" si="8"/>
        <v>1338</v>
      </c>
      <c r="R9" s="218">
        <f t="shared" si="9"/>
        <v>0.84790874524714832</v>
      </c>
      <c r="S9" s="753">
        <v>532</v>
      </c>
      <c r="T9" s="20">
        <f t="shared" si="10"/>
        <v>1.0114068441064639</v>
      </c>
      <c r="U9" s="753">
        <v>482</v>
      </c>
      <c r="V9" s="20">
        <f t="shared" si="11"/>
        <v>0.91634980988593151</v>
      </c>
      <c r="W9" s="753"/>
      <c r="X9" s="20">
        <f t="shared" si="12"/>
        <v>0</v>
      </c>
      <c r="Y9" s="100">
        <f t="shared" si="13"/>
        <v>1014</v>
      </c>
      <c r="Z9" s="218">
        <f t="shared" si="14"/>
        <v>0.64258555133079853</v>
      </c>
      <c r="AA9" s="753"/>
      <c r="AB9" s="69">
        <f t="shared" si="19"/>
        <v>0</v>
      </c>
      <c r="AC9" s="753"/>
      <c r="AD9" s="69">
        <f t="shared" si="20"/>
        <v>0</v>
      </c>
      <c r="AE9" s="753"/>
      <c r="AF9" s="69">
        <f t="shared" si="21"/>
        <v>0</v>
      </c>
      <c r="AG9" s="98">
        <f t="shared" si="22"/>
        <v>0</v>
      </c>
      <c r="AH9" s="99">
        <f t="shared" si="23"/>
        <v>0</v>
      </c>
    </row>
    <row r="10" spans="1:34" x14ac:dyDescent="0.25">
      <c r="A10" s="2" t="s">
        <v>42</v>
      </c>
      <c r="B10" s="1157">
        <v>395</v>
      </c>
      <c r="C10" s="754">
        <v>403</v>
      </c>
      <c r="D10" s="20">
        <f t="shared" si="0"/>
        <v>1.0202531645569621</v>
      </c>
      <c r="E10" s="754">
        <v>394</v>
      </c>
      <c r="F10" s="20">
        <f t="shared" si="1"/>
        <v>0.99746835443037973</v>
      </c>
      <c r="G10" s="754">
        <v>347</v>
      </c>
      <c r="H10" s="20">
        <f t="shared" si="2"/>
        <v>0.87848101265822787</v>
      </c>
      <c r="I10" s="100">
        <f t="shared" si="3"/>
        <v>1144</v>
      </c>
      <c r="J10" s="218">
        <f t="shared" si="4"/>
        <v>0.96540084388185654</v>
      </c>
      <c r="K10" s="754">
        <v>370</v>
      </c>
      <c r="L10" s="20">
        <f t="shared" si="5"/>
        <v>0.93670886075949367</v>
      </c>
      <c r="M10" s="754">
        <v>401</v>
      </c>
      <c r="N10" s="20">
        <f t="shared" si="6"/>
        <v>1.0151898734177216</v>
      </c>
      <c r="O10" s="754">
        <v>217</v>
      </c>
      <c r="P10" s="20">
        <f t="shared" si="7"/>
        <v>0.54936708860759498</v>
      </c>
      <c r="Q10" s="100">
        <f t="shared" si="8"/>
        <v>988</v>
      </c>
      <c r="R10" s="218">
        <f t="shared" si="9"/>
        <v>0.83375527426160334</v>
      </c>
      <c r="S10" s="754">
        <v>363</v>
      </c>
      <c r="T10" s="20">
        <f t="shared" si="10"/>
        <v>0.91898734177215191</v>
      </c>
      <c r="U10" s="754">
        <v>287</v>
      </c>
      <c r="V10" s="20">
        <f t="shared" si="11"/>
        <v>0.72658227848101264</v>
      </c>
      <c r="W10" s="754"/>
      <c r="X10" s="20">
        <f t="shared" si="12"/>
        <v>0</v>
      </c>
      <c r="Y10" s="100">
        <f t="shared" si="13"/>
        <v>650</v>
      </c>
      <c r="Z10" s="218">
        <f t="shared" si="14"/>
        <v>0.54852320675105481</v>
      </c>
      <c r="AA10" s="754"/>
      <c r="AB10" s="69">
        <f t="shared" si="19"/>
        <v>0</v>
      </c>
      <c r="AC10" s="754"/>
      <c r="AD10" s="69">
        <f t="shared" si="20"/>
        <v>0</v>
      </c>
      <c r="AE10" s="754"/>
      <c r="AF10" s="69">
        <f t="shared" si="21"/>
        <v>0</v>
      </c>
      <c r="AG10" s="98">
        <f t="shared" si="22"/>
        <v>0</v>
      </c>
      <c r="AH10" s="99">
        <f t="shared" si="23"/>
        <v>0</v>
      </c>
    </row>
    <row r="11" spans="1:34" ht="15.75" thickBot="1" x14ac:dyDescent="0.3">
      <c r="A11" s="932" t="s">
        <v>13</v>
      </c>
      <c r="B11" s="1158">
        <v>526</v>
      </c>
      <c r="C11" s="939">
        <v>256</v>
      </c>
      <c r="D11" s="931">
        <f t="shared" si="0"/>
        <v>0.48669201520912547</v>
      </c>
      <c r="E11" s="939">
        <v>247</v>
      </c>
      <c r="F11" s="931">
        <f t="shared" si="1"/>
        <v>0.46958174904942968</v>
      </c>
      <c r="G11" s="939">
        <v>206</v>
      </c>
      <c r="H11" s="931">
        <f t="shared" si="2"/>
        <v>0.39163498098859317</v>
      </c>
      <c r="I11" s="934">
        <f t="shared" si="3"/>
        <v>709</v>
      </c>
      <c r="J11" s="935">
        <f t="shared" si="4"/>
        <v>0.44930291508238274</v>
      </c>
      <c r="K11" s="939">
        <v>507</v>
      </c>
      <c r="L11" s="931">
        <f t="shared" si="5"/>
        <v>0.96387832699619769</v>
      </c>
      <c r="M11" s="939">
        <v>426</v>
      </c>
      <c r="N11" s="931">
        <f t="shared" si="6"/>
        <v>0.8098859315589354</v>
      </c>
      <c r="O11" s="939">
        <v>327</v>
      </c>
      <c r="P11" s="931">
        <f t="shared" si="7"/>
        <v>0.62167300380228141</v>
      </c>
      <c r="Q11" s="934">
        <f t="shared" si="8"/>
        <v>1260</v>
      </c>
      <c r="R11" s="935">
        <f t="shared" si="9"/>
        <v>0.79847908745247154</v>
      </c>
      <c r="S11" s="939">
        <v>407</v>
      </c>
      <c r="T11" s="931">
        <f t="shared" si="10"/>
        <v>0.77376425855513309</v>
      </c>
      <c r="U11" s="939">
        <v>537</v>
      </c>
      <c r="V11" s="931">
        <f t="shared" si="11"/>
        <v>1.020912547528517</v>
      </c>
      <c r="W11" s="939"/>
      <c r="X11" s="931">
        <f t="shared" si="12"/>
        <v>0</v>
      </c>
      <c r="Y11" s="934">
        <f t="shared" si="13"/>
        <v>944</v>
      </c>
      <c r="Z11" s="935">
        <f t="shared" si="14"/>
        <v>0.59822560202788344</v>
      </c>
      <c r="AA11" s="939"/>
      <c r="AB11" s="69">
        <f t="shared" si="19"/>
        <v>0</v>
      </c>
      <c r="AC11" s="939"/>
      <c r="AD11" s="69">
        <f t="shared" si="20"/>
        <v>0</v>
      </c>
      <c r="AE11" s="939"/>
      <c r="AF11" s="69">
        <f t="shared" si="21"/>
        <v>0</v>
      </c>
      <c r="AG11" s="98">
        <f t="shared" si="22"/>
        <v>0</v>
      </c>
      <c r="AH11" s="99">
        <f t="shared" si="23"/>
        <v>0</v>
      </c>
    </row>
    <row r="12" spans="1:34" ht="15.75" thickBot="1" x14ac:dyDescent="0.3">
      <c r="A12" s="623" t="s">
        <v>7</v>
      </c>
      <c r="B12" s="624">
        <f>SUM(B7:B11)</f>
        <v>3607</v>
      </c>
      <c r="C12" s="418">
        <f>SUM(C7:C11)</f>
        <v>3929</v>
      </c>
      <c r="D12" s="278">
        <f t="shared" si="0"/>
        <v>1.0892708622123648</v>
      </c>
      <c r="E12" s="418">
        <f>SUM(E7:E11)</f>
        <v>3615</v>
      </c>
      <c r="F12" s="278">
        <f t="shared" si="1"/>
        <v>1.0022179096201829</v>
      </c>
      <c r="G12" s="899">
        <f>SUM(G7:G11)</f>
        <v>2835</v>
      </c>
      <c r="H12" s="278">
        <f t="shared" si="2"/>
        <v>0.78597172165234264</v>
      </c>
      <c r="I12" s="625">
        <f t="shared" si="3"/>
        <v>10379</v>
      </c>
      <c r="J12" s="279">
        <f t="shared" si="4"/>
        <v>0.95915349782829684</v>
      </c>
      <c r="K12" s="418">
        <f>SUM(K7:K11)</f>
        <v>4393</v>
      </c>
      <c r="L12" s="278">
        <f t="shared" si="5"/>
        <v>1.2179096201829775</v>
      </c>
      <c r="M12" s="418">
        <f t="shared" ref="M12" si="24">SUM(M7:M11)</f>
        <v>3319</v>
      </c>
      <c r="N12" s="278">
        <f t="shared" si="6"/>
        <v>0.92015525367341278</v>
      </c>
      <c r="O12" s="418">
        <f t="shared" ref="O12" si="25">SUM(O7:O11)</f>
        <v>3111</v>
      </c>
      <c r="P12" s="278">
        <f t="shared" si="7"/>
        <v>0.86248960354865534</v>
      </c>
      <c r="Q12" s="625">
        <f t="shared" si="8"/>
        <v>10823</v>
      </c>
      <c r="R12" s="279">
        <f t="shared" si="9"/>
        <v>1.0001848258016819</v>
      </c>
      <c r="S12" s="418">
        <f>SUM(S7:S11)</f>
        <v>4067</v>
      </c>
      <c r="T12" s="278">
        <f t="shared" si="10"/>
        <v>1.1275298031605212</v>
      </c>
      <c r="U12" s="418">
        <f t="shared" ref="U12" si="26">SUM(U7:U11)</f>
        <v>5000</v>
      </c>
      <c r="V12" s="278">
        <f t="shared" si="11"/>
        <v>1.386193512614361</v>
      </c>
      <c r="W12" s="418">
        <f t="shared" ref="W12" si="27">SUM(W7:W11)</f>
        <v>0</v>
      </c>
      <c r="X12" s="278">
        <f t="shared" si="12"/>
        <v>0</v>
      </c>
      <c r="Y12" s="625">
        <f t="shared" si="13"/>
        <v>9067</v>
      </c>
      <c r="Z12" s="279">
        <f t="shared" si="14"/>
        <v>0.83790777192496069</v>
      </c>
      <c r="AA12" s="418">
        <f>SUM(AA7:AA11)</f>
        <v>0</v>
      </c>
      <c r="AB12" s="278">
        <f t="shared" si="19"/>
        <v>0</v>
      </c>
      <c r="AC12" s="418">
        <f t="shared" ref="AC12" si="28">SUM(AC7:AC11)</f>
        <v>0</v>
      </c>
      <c r="AD12" s="278">
        <f t="shared" si="20"/>
        <v>0</v>
      </c>
      <c r="AE12" s="418">
        <f t="shared" ref="AE12" si="29">SUM(AE7:AE11)</f>
        <v>0</v>
      </c>
      <c r="AF12" s="278">
        <f t="shared" si="21"/>
        <v>0</v>
      </c>
      <c r="AG12" s="625">
        <f t="shared" si="22"/>
        <v>0</v>
      </c>
      <c r="AH12" s="279">
        <f t="shared" si="23"/>
        <v>0</v>
      </c>
    </row>
    <row r="14" spans="1:34" x14ac:dyDescent="0.25">
      <c r="G14" s="897"/>
    </row>
    <row r="15" spans="1:34" ht="15.75" hidden="1" x14ac:dyDescent="0.25">
      <c r="A15" s="1290" t="s">
        <v>423</v>
      </c>
      <c r="B15" s="1291"/>
      <c r="C15" s="1291"/>
      <c r="D15" s="1291"/>
      <c r="E15" s="1291"/>
      <c r="F15" s="1291"/>
      <c r="G15" s="1291"/>
      <c r="H15" s="1291"/>
      <c r="I15" s="1291"/>
      <c r="J15" s="1291"/>
      <c r="K15" s="1291"/>
      <c r="L15" s="1291"/>
      <c r="M15" s="1291"/>
      <c r="N15" s="1291"/>
      <c r="O15" s="1291"/>
      <c r="P15" s="1291"/>
      <c r="Q15" s="1291"/>
      <c r="R15" s="1291"/>
    </row>
    <row r="16" spans="1:34" ht="23.25" hidden="1" thickBot="1" x14ac:dyDescent="0.3">
      <c r="A16" s="14" t="s">
        <v>14</v>
      </c>
      <c r="B16" s="91" t="s">
        <v>207</v>
      </c>
      <c r="C16" s="14" t="str">
        <f>'UBS Izolina Mazzei'!C31</f>
        <v>JAN_19</v>
      </c>
      <c r="D16" s="15" t="str">
        <f>'UBS Izolina Mazzei'!D31</f>
        <v>%</v>
      </c>
      <c r="E16" s="14" t="str">
        <f>'UBS Izolina Mazzei'!E31</f>
        <v>FEV_19</v>
      </c>
      <c r="F16" s="15" t="str">
        <f>'UBS Izolina Mazzei'!F31</f>
        <v>%</v>
      </c>
      <c r="G16" s="14" t="str">
        <f>'UBS Izolina Mazzei'!G31</f>
        <v>MAR_19</v>
      </c>
      <c r="H16" s="15" t="str">
        <f>'UBS Izolina Mazzei'!H31</f>
        <v>%</v>
      </c>
      <c r="I16" s="128" t="str">
        <f>'UBS Izolina Mazzei'!I31</f>
        <v>Trimestre</v>
      </c>
      <c r="J16" s="13" t="str">
        <f>'UBS Izolina Mazzei'!J31</f>
        <v>% Trim</v>
      </c>
      <c r="K16" s="14" t="str">
        <f>'UBS Izolina Mazzei'!K31</f>
        <v>ABR_19</v>
      </c>
      <c r="L16" s="15" t="str">
        <f>'UBS Izolina Mazzei'!L31</f>
        <v>%</v>
      </c>
      <c r="M16" s="14" t="str">
        <f>'UBS Izolina Mazzei'!M31</f>
        <v>MAIO_19</v>
      </c>
      <c r="N16" s="15" t="str">
        <f>'UBS Izolina Mazzei'!N31</f>
        <v>%</v>
      </c>
      <c r="O16" s="14" t="str">
        <f>'UBS Izolina Mazzei'!O31</f>
        <v>JUN_19</v>
      </c>
      <c r="P16" s="15" t="str">
        <f>'UBS Izolina Mazzei'!P31</f>
        <v>%</v>
      </c>
      <c r="Q16" s="911"/>
      <c r="R16" s="911"/>
    </row>
    <row r="17" spans="1:18" hidden="1" x14ac:dyDescent="0.25">
      <c r="A17" s="2" t="s">
        <v>33</v>
      </c>
      <c r="B17" s="10">
        <v>6</v>
      </c>
      <c r="C17" s="752">
        <v>5</v>
      </c>
      <c r="D17" s="19">
        <f t="shared" ref="D17:D25" si="30">C17/$B17</f>
        <v>0.83333333333333337</v>
      </c>
      <c r="E17" s="11"/>
      <c r="F17" s="19">
        <f t="shared" ref="F17:F25" si="31">E17/$B17</f>
        <v>0</v>
      </c>
      <c r="G17" s="11"/>
      <c r="H17" s="19">
        <f t="shared" ref="H17:H25" si="32">G17/$B17</f>
        <v>0</v>
      </c>
      <c r="I17" s="98">
        <f t="shared" ref="I17:I25" si="33">SUM(C17,E17,G17)</f>
        <v>5</v>
      </c>
      <c r="J17" s="146">
        <f t="shared" ref="J17:J25" si="34">I17/($B17*3)</f>
        <v>0.27777777777777779</v>
      </c>
      <c r="K17" s="11"/>
      <c r="L17" s="19">
        <f t="shared" ref="L17:L25" si="35">K17/$B17</f>
        <v>0</v>
      </c>
      <c r="M17" s="11"/>
      <c r="N17" s="19">
        <f t="shared" ref="N17:N25" si="36">M17/$B17</f>
        <v>0</v>
      </c>
      <c r="O17" s="11"/>
      <c r="P17" s="19">
        <f t="shared" ref="P17:P25" si="37">O17/$B17</f>
        <v>0</v>
      </c>
      <c r="Q17" s="915"/>
      <c r="R17" s="915"/>
    </row>
    <row r="18" spans="1:18" hidden="1" x14ac:dyDescent="0.25">
      <c r="A18" s="2" t="s">
        <v>20</v>
      </c>
      <c r="B18" s="5">
        <v>2</v>
      </c>
      <c r="C18" s="753">
        <v>2</v>
      </c>
      <c r="D18" s="20">
        <f t="shared" si="30"/>
        <v>1</v>
      </c>
      <c r="E18" s="4"/>
      <c r="F18" s="20">
        <f t="shared" si="31"/>
        <v>0</v>
      </c>
      <c r="G18" s="4"/>
      <c r="H18" s="20">
        <f t="shared" si="32"/>
        <v>0</v>
      </c>
      <c r="I18" s="100">
        <f t="shared" si="33"/>
        <v>2</v>
      </c>
      <c r="J18" s="218">
        <f t="shared" si="34"/>
        <v>0.33333333333333331</v>
      </c>
      <c r="K18" s="4"/>
      <c r="L18" s="20">
        <f t="shared" si="35"/>
        <v>0</v>
      </c>
      <c r="M18" s="4"/>
      <c r="N18" s="20">
        <f t="shared" si="36"/>
        <v>0</v>
      </c>
      <c r="O18" s="4"/>
      <c r="P18" s="20">
        <f t="shared" si="37"/>
        <v>0</v>
      </c>
      <c r="Q18" s="916"/>
      <c r="R18" s="916"/>
    </row>
    <row r="19" spans="1:18" hidden="1" x14ac:dyDescent="0.25">
      <c r="A19" s="2" t="s">
        <v>43</v>
      </c>
      <c r="B19" s="5">
        <v>2</v>
      </c>
      <c r="C19" s="81">
        <v>1.9</v>
      </c>
      <c r="D19" s="20">
        <f t="shared" si="30"/>
        <v>0.95</v>
      </c>
      <c r="E19" s="81"/>
      <c r="F19" s="20">
        <f t="shared" si="31"/>
        <v>0</v>
      </c>
      <c r="G19" s="81"/>
      <c r="H19" s="20">
        <f t="shared" si="32"/>
        <v>0</v>
      </c>
      <c r="I19" s="100">
        <f t="shared" si="33"/>
        <v>1.9</v>
      </c>
      <c r="J19" s="218">
        <f t="shared" si="34"/>
        <v>0.31666666666666665</v>
      </c>
      <c r="K19" s="81"/>
      <c r="L19" s="20">
        <f t="shared" si="35"/>
        <v>0</v>
      </c>
      <c r="M19" s="81"/>
      <c r="N19" s="20">
        <f t="shared" si="36"/>
        <v>0</v>
      </c>
      <c r="O19" s="81"/>
      <c r="P19" s="20">
        <f t="shared" si="37"/>
        <v>0</v>
      </c>
      <c r="Q19" s="916"/>
      <c r="R19" s="916"/>
    </row>
    <row r="20" spans="1:18" hidden="1" x14ac:dyDescent="0.25">
      <c r="A20" s="2" t="s">
        <v>23</v>
      </c>
      <c r="B20" s="5">
        <v>2</v>
      </c>
      <c r="C20" s="758">
        <v>2</v>
      </c>
      <c r="D20" s="20">
        <f t="shared" si="30"/>
        <v>1</v>
      </c>
      <c r="E20" s="81"/>
      <c r="F20" s="20">
        <f t="shared" si="31"/>
        <v>0</v>
      </c>
      <c r="G20" s="81"/>
      <c r="H20" s="20">
        <f t="shared" si="32"/>
        <v>0</v>
      </c>
      <c r="I20" s="100">
        <f t="shared" si="33"/>
        <v>2</v>
      </c>
      <c r="J20" s="218">
        <f t="shared" si="34"/>
        <v>0.33333333333333331</v>
      </c>
      <c r="K20" s="81"/>
      <c r="L20" s="20">
        <f t="shared" si="35"/>
        <v>0</v>
      </c>
      <c r="M20" s="81"/>
      <c r="N20" s="20">
        <f t="shared" si="36"/>
        <v>0</v>
      </c>
      <c r="O20" s="81"/>
      <c r="P20" s="20">
        <f t="shared" si="37"/>
        <v>0</v>
      </c>
      <c r="Q20" s="916"/>
      <c r="R20" s="916"/>
    </row>
    <row r="21" spans="1:18" hidden="1" x14ac:dyDescent="0.25">
      <c r="A21" s="2" t="s">
        <v>24</v>
      </c>
      <c r="B21" s="244">
        <v>2</v>
      </c>
      <c r="C21" s="753">
        <v>2</v>
      </c>
      <c r="D21" s="20">
        <f t="shared" si="30"/>
        <v>1</v>
      </c>
      <c r="E21" s="4"/>
      <c r="F21" s="20">
        <f t="shared" si="31"/>
        <v>0</v>
      </c>
      <c r="G21" s="4"/>
      <c r="H21" s="20">
        <f t="shared" si="32"/>
        <v>0</v>
      </c>
      <c r="I21" s="100">
        <f t="shared" si="33"/>
        <v>2</v>
      </c>
      <c r="J21" s="218">
        <f t="shared" si="34"/>
        <v>0.33333333333333331</v>
      </c>
      <c r="K21" s="4"/>
      <c r="L21" s="20">
        <f t="shared" si="35"/>
        <v>0</v>
      </c>
      <c r="M21" s="4"/>
      <c r="N21" s="20">
        <f t="shared" si="36"/>
        <v>0</v>
      </c>
      <c r="O21" s="4"/>
      <c r="P21" s="20">
        <f t="shared" si="37"/>
        <v>0</v>
      </c>
      <c r="Q21" s="916"/>
      <c r="R21" s="916"/>
    </row>
    <row r="22" spans="1:18" hidden="1" x14ac:dyDescent="0.25">
      <c r="A22" s="2" t="s">
        <v>25</v>
      </c>
      <c r="B22" s="5">
        <v>5</v>
      </c>
      <c r="C22" s="758">
        <v>4.33</v>
      </c>
      <c r="D22" s="20">
        <f t="shared" si="30"/>
        <v>0.86599999999999999</v>
      </c>
      <c r="E22" s="753"/>
      <c r="F22" s="20">
        <f t="shared" si="31"/>
        <v>0</v>
      </c>
      <c r="G22" s="758"/>
      <c r="H22" s="20">
        <f t="shared" si="32"/>
        <v>0</v>
      </c>
      <c r="I22" s="100">
        <f t="shared" si="33"/>
        <v>4.33</v>
      </c>
      <c r="J22" s="218">
        <f t="shared" si="34"/>
        <v>0.28866666666666668</v>
      </c>
      <c r="K22" s="758"/>
      <c r="L22" s="20">
        <f t="shared" si="35"/>
        <v>0</v>
      </c>
      <c r="M22" s="81"/>
      <c r="N22" s="20">
        <f t="shared" si="36"/>
        <v>0</v>
      </c>
      <c r="O22" s="81"/>
      <c r="P22" s="20">
        <f t="shared" si="37"/>
        <v>0</v>
      </c>
      <c r="Q22" s="916"/>
      <c r="R22" s="916"/>
    </row>
    <row r="23" spans="1:18" hidden="1" x14ac:dyDescent="0.25">
      <c r="A23" s="2" t="s">
        <v>26</v>
      </c>
      <c r="B23" s="5">
        <v>1</v>
      </c>
      <c r="C23" s="753">
        <v>1</v>
      </c>
      <c r="D23" s="20">
        <f t="shared" si="30"/>
        <v>1</v>
      </c>
      <c r="E23" s="4"/>
      <c r="F23" s="20">
        <f t="shared" si="31"/>
        <v>0</v>
      </c>
      <c r="G23" s="4"/>
      <c r="H23" s="20">
        <f t="shared" si="32"/>
        <v>0</v>
      </c>
      <c r="I23" s="100">
        <f t="shared" si="33"/>
        <v>1</v>
      </c>
      <c r="J23" s="218">
        <f t="shared" si="34"/>
        <v>0.33333333333333331</v>
      </c>
      <c r="K23" s="4"/>
      <c r="L23" s="20">
        <f t="shared" si="35"/>
        <v>0</v>
      </c>
      <c r="M23" s="4"/>
      <c r="N23" s="20">
        <f t="shared" si="36"/>
        <v>0</v>
      </c>
      <c r="O23" s="4"/>
      <c r="P23" s="20">
        <f t="shared" si="37"/>
        <v>0</v>
      </c>
      <c r="Q23" s="916"/>
      <c r="R23" s="916"/>
    </row>
    <row r="24" spans="1:18" hidden="1" x14ac:dyDescent="0.25">
      <c r="A24" s="2" t="s">
        <v>34</v>
      </c>
      <c r="B24" s="5">
        <v>1</v>
      </c>
      <c r="C24" s="753">
        <v>1</v>
      </c>
      <c r="D24" s="20">
        <f t="shared" si="30"/>
        <v>1</v>
      </c>
      <c r="E24" s="4"/>
      <c r="F24" s="20">
        <f t="shared" si="31"/>
        <v>0</v>
      </c>
      <c r="G24" s="4"/>
      <c r="H24" s="20">
        <f t="shared" si="32"/>
        <v>0</v>
      </c>
      <c r="I24" s="100">
        <f t="shared" si="33"/>
        <v>1</v>
      </c>
      <c r="J24" s="218">
        <f t="shared" si="34"/>
        <v>0.33333333333333331</v>
      </c>
      <c r="K24" s="4"/>
      <c r="L24" s="20">
        <f t="shared" si="35"/>
        <v>0</v>
      </c>
      <c r="M24" s="4"/>
      <c r="N24" s="20">
        <f t="shared" si="36"/>
        <v>0</v>
      </c>
      <c r="O24" s="4"/>
      <c r="P24" s="20">
        <f t="shared" si="37"/>
        <v>0</v>
      </c>
      <c r="Q24" s="916"/>
      <c r="R24" s="916"/>
    </row>
    <row r="25" spans="1:18" ht="15.75" hidden="1" thickBot="1" x14ac:dyDescent="0.3">
      <c r="A25" s="6" t="s">
        <v>7</v>
      </c>
      <c r="B25" s="7">
        <f>SUM(B17:B24)</f>
        <v>21</v>
      </c>
      <c r="C25" s="8">
        <f>SUM(C17:C24)</f>
        <v>19.23</v>
      </c>
      <c r="D25" s="22">
        <f t="shared" si="30"/>
        <v>0.9157142857142857</v>
      </c>
      <c r="E25" s="8">
        <f>SUM(E17:E24)</f>
        <v>0</v>
      </c>
      <c r="F25" s="22">
        <f t="shared" si="31"/>
        <v>0</v>
      </c>
      <c r="G25" s="8">
        <f>SUM(G17:G24)</f>
        <v>0</v>
      </c>
      <c r="H25" s="22">
        <f t="shared" si="32"/>
        <v>0</v>
      </c>
      <c r="I25" s="103">
        <f t="shared" si="33"/>
        <v>19.23</v>
      </c>
      <c r="J25" s="104">
        <f t="shared" si="34"/>
        <v>0.30523809523809525</v>
      </c>
      <c r="K25" s="8">
        <f>SUM(K17:K24)</f>
        <v>0</v>
      </c>
      <c r="L25" s="22">
        <f t="shared" si="35"/>
        <v>0</v>
      </c>
      <c r="M25" s="8">
        <f t="shared" ref="M25" si="38">SUM(M17:M24)</f>
        <v>0</v>
      </c>
      <c r="N25" s="22">
        <f t="shared" si="36"/>
        <v>0</v>
      </c>
      <c r="O25" s="8">
        <f t="shared" ref="O25" si="39">SUM(O17:O24)</f>
        <v>0</v>
      </c>
      <c r="P25" s="22">
        <f t="shared" si="37"/>
        <v>0</v>
      </c>
      <c r="Q25" s="22"/>
      <c r="R25" s="22"/>
    </row>
  </sheetData>
  <mergeCells count="4">
    <mergeCell ref="A2:M2"/>
    <mergeCell ref="A3:M3"/>
    <mergeCell ref="A15:R15"/>
    <mergeCell ref="A5:AH5"/>
  </mergeCells>
  <pageMargins left="0.23622047244094491" right="0.23622047244094491" top="0.74803149606299213" bottom="0.74803149606299213" header="0.31496062992125984" footer="0.31496062992125984"/>
  <pageSetup paperSize="9" scale="66" orientation="landscape" r:id="rId1"/>
  <headerFooter>
    <oddFooter xml:space="preserve">&amp;LFonte: Sistema SIGA-Saúde / Relatório de Dados Estatísticos </oddFooter>
  </headerFooter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FF00"/>
    <pageSetUpPr fitToPage="1"/>
  </sheetPr>
  <dimension ref="A2:AH25"/>
  <sheetViews>
    <sheetView showGridLines="0" tabSelected="1" zoomScaleNormal="100" workbookViewId="0">
      <pane xSplit="1" topLeftCell="B1" activePane="topRight" state="frozen"/>
      <selection activeCell="U28" sqref="U28"/>
      <selection pane="topRight" activeCell="U28" sqref="U28"/>
    </sheetView>
  </sheetViews>
  <sheetFormatPr defaultColWidth="8.85546875" defaultRowHeight="15" x14ac:dyDescent="0.25"/>
  <cols>
    <col min="1" max="1" width="33.85546875" customWidth="1"/>
    <col min="3" max="3" width="7.28515625" bestFit="1" customWidth="1"/>
    <col min="4" max="4" width="7.5703125" bestFit="1" customWidth="1"/>
    <col min="5" max="5" width="7" bestFit="1" customWidth="1"/>
    <col min="6" max="6" width="7.5703125" bestFit="1" customWidth="1"/>
    <col min="7" max="7" width="7.7109375" bestFit="1" customWidth="1"/>
    <col min="8" max="8" width="7.5703125" bestFit="1" customWidth="1"/>
    <col min="9" max="9" width="9" hidden="1" customWidth="1"/>
    <col min="10" max="10" width="6.5703125" hidden="1" customWidth="1"/>
    <col min="11" max="11" width="7.42578125" bestFit="1" customWidth="1"/>
    <col min="12" max="12" width="7.5703125" bestFit="1" customWidth="1"/>
    <col min="13" max="13" width="8.28515625" bestFit="1" customWidth="1"/>
    <col min="14" max="14" width="7.5703125" customWidth="1"/>
    <col min="15" max="15" width="7.28515625" bestFit="1" customWidth="1"/>
    <col min="16" max="16" width="7.5703125" bestFit="1" customWidth="1"/>
    <col min="17" max="17" width="9" hidden="1" customWidth="1"/>
    <col min="18" max="18" width="6.42578125" hidden="1" customWidth="1"/>
    <col min="19" max="19" width="7.140625" bestFit="1" customWidth="1"/>
    <col min="20" max="22" width="7.5703125" bestFit="1" customWidth="1"/>
    <col min="23" max="23" width="7.140625" bestFit="1" customWidth="1"/>
    <col min="24" max="24" width="5.5703125" bestFit="1" customWidth="1"/>
    <col min="25" max="25" width="8" hidden="1" customWidth="1"/>
    <col min="26" max="26" width="6.42578125" hidden="1" customWidth="1"/>
    <col min="27" max="27" width="7.42578125" bestFit="1" customWidth="1"/>
    <col min="28" max="28" width="5.5703125" bestFit="1" customWidth="1"/>
    <col min="29" max="29" width="7.5703125" bestFit="1" customWidth="1"/>
    <col min="30" max="30" width="5.5703125" bestFit="1" customWidth="1"/>
    <col min="31" max="31" width="7.140625" bestFit="1" customWidth="1"/>
    <col min="32" max="32" width="5.5703125" bestFit="1" customWidth="1"/>
    <col min="33" max="33" width="8" hidden="1" customWidth="1"/>
    <col min="34" max="34" width="6.42578125" hidden="1" customWidth="1"/>
  </cols>
  <sheetData>
    <row r="2" spans="1:34" ht="18" x14ac:dyDescent="0.35">
      <c r="A2" s="1289" t="s">
        <v>518</v>
      </c>
      <c r="B2" s="1289"/>
      <c r="C2" s="1289"/>
      <c r="D2" s="1289"/>
      <c r="E2" s="1289"/>
      <c r="F2" s="1289"/>
      <c r="G2" s="1289"/>
      <c r="H2" s="1289"/>
      <c r="I2" s="1289"/>
      <c r="J2" s="1289"/>
      <c r="K2" s="1289"/>
      <c r="L2" s="1289"/>
      <c r="M2" s="1289"/>
      <c r="N2" s="1"/>
      <c r="O2" s="1"/>
    </row>
    <row r="3" spans="1:34" ht="18" x14ac:dyDescent="0.35">
      <c r="A3" s="1289" t="s">
        <v>0</v>
      </c>
      <c r="B3" s="1289"/>
      <c r="C3" s="1289"/>
      <c r="D3" s="1289"/>
      <c r="E3" s="1289"/>
      <c r="F3" s="1289"/>
      <c r="G3" s="1289"/>
      <c r="H3" s="1289"/>
      <c r="I3" s="1289"/>
      <c r="J3" s="1289"/>
      <c r="K3" s="1289"/>
      <c r="L3" s="1289"/>
      <c r="M3" s="1289"/>
      <c r="N3" s="1"/>
      <c r="O3" s="1"/>
    </row>
    <row r="5" spans="1:34" ht="15.75" customHeight="1" x14ac:dyDescent="0.25">
      <c r="A5" s="1290" t="s">
        <v>525</v>
      </c>
      <c r="B5" s="1291"/>
      <c r="C5" s="1291"/>
      <c r="D5" s="1291"/>
      <c r="E5" s="1291"/>
      <c r="F5" s="1291"/>
      <c r="G5" s="1291"/>
      <c r="H5" s="1291"/>
      <c r="I5" s="1291"/>
      <c r="J5" s="1291"/>
      <c r="K5" s="1291"/>
      <c r="L5" s="1291"/>
      <c r="M5" s="1291"/>
      <c r="N5" s="1291"/>
      <c r="O5" s="1291"/>
      <c r="P5" s="1291"/>
      <c r="Q5" s="1291"/>
      <c r="R5" s="1291"/>
      <c r="S5" s="1291"/>
      <c r="T5" s="1291"/>
      <c r="U5" s="1291"/>
      <c r="V5" s="1291"/>
      <c r="W5" s="1291"/>
      <c r="X5" s="1291"/>
      <c r="Y5" s="1291"/>
      <c r="Z5" s="1291"/>
      <c r="AA5" s="1291"/>
      <c r="AB5" s="1291"/>
      <c r="AC5" s="1291"/>
      <c r="AD5" s="1291"/>
      <c r="AE5" s="1291"/>
      <c r="AF5" s="1291"/>
      <c r="AG5" s="1291"/>
      <c r="AH5" s="1291"/>
    </row>
    <row r="6" spans="1:34" ht="24.75" thickBot="1" x14ac:dyDescent="0.3">
      <c r="A6" s="14" t="s">
        <v>14</v>
      </c>
      <c r="B6" s="12" t="s">
        <v>172</v>
      </c>
      <c r="C6" s="14" t="s">
        <v>505</v>
      </c>
      <c r="D6" s="15" t="s">
        <v>1</v>
      </c>
      <c r="E6" s="14" t="s">
        <v>506</v>
      </c>
      <c r="F6" s="15" t="s">
        <v>1</v>
      </c>
      <c r="G6" s="14" t="s">
        <v>507</v>
      </c>
      <c r="H6" s="15" t="s">
        <v>1</v>
      </c>
      <c r="I6" s="128" t="s">
        <v>454</v>
      </c>
      <c r="J6" s="13" t="s">
        <v>205</v>
      </c>
      <c r="K6" s="14" t="s">
        <v>508</v>
      </c>
      <c r="L6" s="15" t="s">
        <v>1</v>
      </c>
      <c r="M6" s="14" t="s">
        <v>509</v>
      </c>
      <c r="N6" s="15" t="s">
        <v>1</v>
      </c>
      <c r="O6" s="14" t="s">
        <v>510</v>
      </c>
      <c r="P6" s="15" t="s">
        <v>1</v>
      </c>
      <c r="Q6" s="128" t="s">
        <v>454</v>
      </c>
      <c r="R6" s="13" t="s">
        <v>205</v>
      </c>
      <c r="S6" s="14" t="s">
        <v>511</v>
      </c>
      <c r="T6" s="15" t="s">
        <v>1</v>
      </c>
      <c r="U6" s="14" t="s">
        <v>512</v>
      </c>
      <c r="V6" s="15" t="s">
        <v>1</v>
      </c>
      <c r="W6" s="14" t="s">
        <v>513</v>
      </c>
      <c r="X6" s="15" t="s">
        <v>1</v>
      </c>
      <c r="Y6" s="128" t="s">
        <v>454</v>
      </c>
      <c r="Z6" s="13" t="s">
        <v>205</v>
      </c>
      <c r="AA6" s="14" t="s">
        <v>514</v>
      </c>
      <c r="AB6" s="15" t="s">
        <v>1</v>
      </c>
      <c r="AC6" s="14" t="s">
        <v>515</v>
      </c>
      <c r="AD6" s="15" t="s">
        <v>1</v>
      </c>
      <c r="AE6" s="14" t="s">
        <v>516</v>
      </c>
      <c r="AF6" s="15" t="s">
        <v>1</v>
      </c>
      <c r="AG6" s="128" t="s">
        <v>454</v>
      </c>
      <c r="AH6" s="13" t="s">
        <v>205</v>
      </c>
    </row>
    <row r="7" spans="1:34" ht="15.75" thickTop="1" x14ac:dyDescent="0.25">
      <c r="A7" s="2" t="s">
        <v>408</v>
      </c>
      <c r="B7" s="606">
        <v>528</v>
      </c>
      <c r="C7" s="752">
        <v>485</v>
      </c>
      <c r="D7" s="19">
        <f t="shared" ref="D7:D12" si="0">C7/$B7</f>
        <v>0.91856060606060608</v>
      </c>
      <c r="E7" s="752">
        <v>459</v>
      </c>
      <c r="F7" s="19">
        <f t="shared" ref="F7:F12" si="1">E7/$B7</f>
        <v>0.86931818181818177</v>
      </c>
      <c r="G7" s="752">
        <v>391</v>
      </c>
      <c r="H7" s="19">
        <f t="shared" ref="H7:H12" si="2">G7/$B7</f>
        <v>0.74053030303030298</v>
      </c>
      <c r="I7" s="98">
        <f t="shared" ref="I7:I12" si="3">SUM(C7,E7,G7)</f>
        <v>1335</v>
      </c>
      <c r="J7" s="146">
        <f t="shared" ref="J7:J12" si="4">I7/($B7*3)</f>
        <v>0.84280303030303028</v>
      </c>
      <c r="K7" s="752">
        <v>528</v>
      </c>
      <c r="L7" s="19">
        <f t="shared" ref="L7:L12" si="5">K7/$B7</f>
        <v>1</v>
      </c>
      <c r="M7" s="752">
        <v>518</v>
      </c>
      <c r="N7" s="19">
        <f t="shared" ref="N7:N12" si="6">M7/$B7</f>
        <v>0.98106060606060608</v>
      </c>
      <c r="O7" s="752">
        <v>410</v>
      </c>
      <c r="P7" s="19">
        <f t="shared" ref="P7:P12" si="7">O7/$B7</f>
        <v>0.77651515151515149</v>
      </c>
      <c r="Q7" s="98">
        <f t="shared" ref="Q7:Q12" si="8">SUM(K7,M7,O7)</f>
        <v>1456</v>
      </c>
      <c r="R7" s="146">
        <f t="shared" ref="R7:R12" si="9">Q7/($B7*3)</f>
        <v>0.91919191919191923</v>
      </c>
      <c r="S7" s="752">
        <v>456</v>
      </c>
      <c r="T7" s="19">
        <f t="shared" ref="T7:T12" si="10">S7/$B7</f>
        <v>0.86363636363636365</v>
      </c>
      <c r="U7" s="752">
        <v>615</v>
      </c>
      <c r="V7" s="19">
        <f t="shared" ref="V7:V12" si="11">U7/$B7</f>
        <v>1.1647727272727273</v>
      </c>
      <c r="W7" s="752"/>
      <c r="X7" s="19">
        <f t="shared" ref="X7:X12" si="12">W7/$B7</f>
        <v>0</v>
      </c>
      <c r="Y7" s="98">
        <f t="shared" ref="Y7:Y12" si="13">SUM(S7,U7,W7)</f>
        <v>1071</v>
      </c>
      <c r="Z7" s="146">
        <f t="shared" ref="Z7:Z12" si="14">Y7/($B7*3)</f>
        <v>0.67613636363636365</v>
      </c>
      <c r="AA7" s="752"/>
      <c r="AB7" s="69">
        <f t="shared" ref="AB7" si="15">AA7/$B7</f>
        <v>0</v>
      </c>
      <c r="AC7" s="752"/>
      <c r="AD7" s="69">
        <f t="shared" ref="AD7" si="16">AC7/$B7</f>
        <v>0</v>
      </c>
      <c r="AE7" s="752"/>
      <c r="AF7" s="69">
        <f t="shared" ref="AF7" si="17">AE7/$B7</f>
        <v>0</v>
      </c>
      <c r="AG7" s="98">
        <f t="shared" ref="AG7" si="18">SUM(AA7,AC7,AE7)</f>
        <v>0</v>
      </c>
      <c r="AH7" s="99">
        <f>AG7/($B7*3)</f>
        <v>0</v>
      </c>
    </row>
    <row r="8" spans="1:34" x14ac:dyDescent="0.25">
      <c r="A8" s="2" t="s">
        <v>9</v>
      </c>
      <c r="B8" s="1157">
        <v>1608</v>
      </c>
      <c r="C8" s="753">
        <v>2081</v>
      </c>
      <c r="D8" s="20">
        <f t="shared" si="0"/>
        <v>1.2941542288557213</v>
      </c>
      <c r="E8" s="753">
        <v>2063</v>
      </c>
      <c r="F8" s="20">
        <f t="shared" si="1"/>
        <v>1.282960199004975</v>
      </c>
      <c r="G8" s="753">
        <v>1697</v>
      </c>
      <c r="H8" s="20">
        <f t="shared" si="2"/>
        <v>1.0553482587064678</v>
      </c>
      <c r="I8" s="100">
        <f>SUM(C8,E8,G8)</f>
        <v>5841</v>
      </c>
      <c r="J8" s="218">
        <f t="shared" si="4"/>
        <v>1.210820895522388</v>
      </c>
      <c r="K8" s="753">
        <v>3390</v>
      </c>
      <c r="L8" s="20">
        <f t="shared" si="5"/>
        <v>2.1082089552238807</v>
      </c>
      <c r="M8" s="753">
        <v>2737</v>
      </c>
      <c r="N8" s="20">
        <f t="shared" si="6"/>
        <v>1.7021144278606966</v>
      </c>
      <c r="O8" s="753">
        <v>1620</v>
      </c>
      <c r="P8" s="20">
        <f t="shared" si="7"/>
        <v>1.0074626865671641</v>
      </c>
      <c r="Q8" s="100">
        <f t="shared" si="8"/>
        <v>7747</v>
      </c>
      <c r="R8" s="218">
        <f t="shared" si="9"/>
        <v>1.6059286898839138</v>
      </c>
      <c r="S8" s="753">
        <v>1693</v>
      </c>
      <c r="T8" s="20">
        <f t="shared" si="10"/>
        <v>1.052860696517413</v>
      </c>
      <c r="U8" s="753">
        <v>2545</v>
      </c>
      <c r="V8" s="20">
        <f t="shared" si="11"/>
        <v>1.5827114427860696</v>
      </c>
      <c r="W8" s="753"/>
      <c r="X8" s="20">
        <f t="shared" si="12"/>
        <v>0</v>
      </c>
      <c r="Y8" s="100">
        <f t="shared" si="13"/>
        <v>4238</v>
      </c>
      <c r="Z8" s="218">
        <f t="shared" si="14"/>
        <v>0.87852404643449422</v>
      </c>
      <c r="AA8" s="753"/>
      <c r="AB8" s="69">
        <f t="shared" ref="AB8:AB12" si="19">AA8/$B8</f>
        <v>0</v>
      </c>
      <c r="AC8" s="753"/>
      <c r="AD8" s="69">
        <f t="shared" ref="AD8:AD12" si="20">AC8/$B8</f>
        <v>0</v>
      </c>
      <c r="AE8" s="753"/>
      <c r="AF8" s="69">
        <f t="shared" ref="AF8:AF12" si="21">AE8/$B8</f>
        <v>0</v>
      </c>
      <c r="AG8" s="98">
        <f t="shared" ref="AG8:AG12" si="22">SUM(AA8,AC8,AE8)</f>
        <v>0</v>
      </c>
      <c r="AH8" s="99">
        <f t="shared" ref="AH8:AH12" si="23">AG8/($B8*3)</f>
        <v>0</v>
      </c>
    </row>
    <row r="9" spans="1:34" x14ac:dyDescent="0.25">
      <c r="A9" s="2" t="s">
        <v>10</v>
      </c>
      <c r="B9" s="1157">
        <v>789</v>
      </c>
      <c r="C9" s="753">
        <v>663</v>
      </c>
      <c r="D9" s="20">
        <f t="shared" si="0"/>
        <v>0.84030418250950567</v>
      </c>
      <c r="E9" s="753">
        <v>44</v>
      </c>
      <c r="F9" s="20">
        <f t="shared" si="1"/>
        <v>5.5766793409378963E-2</v>
      </c>
      <c r="G9" s="753">
        <v>536</v>
      </c>
      <c r="H9" s="20">
        <f t="shared" si="2"/>
        <v>0.67934093789607097</v>
      </c>
      <c r="I9" s="100">
        <f>SUM(C9,E9,G9)</f>
        <v>1243</v>
      </c>
      <c r="J9" s="218">
        <f t="shared" si="4"/>
        <v>0.5251373046049852</v>
      </c>
      <c r="K9" s="753">
        <v>563</v>
      </c>
      <c r="L9" s="20">
        <f t="shared" si="5"/>
        <v>0.71356147021546257</v>
      </c>
      <c r="M9" s="753">
        <v>688</v>
      </c>
      <c r="N9" s="20">
        <f t="shared" si="6"/>
        <v>0.87198986058301653</v>
      </c>
      <c r="O9" s="753">
        <v>462</v>
      </c>
      <c r="P9" s="20">
        <f t="shared" si="7"/>
        <v>0.5855513307984791</v>
      </c>
      <c r="Q9" s="100">
        <f t="shared" si="8"/>
        <v>1713</v>
      </c>
      <c r="R9" s="218">
        <f t="shared" si="9"/>
        <v>0.72370088719898606</v>
      </c>
      <c r="S9" s="753">
        <v>576</v>
      </c>
      <c r="T9" s="20">
        <f t="shared" si="10"/>
        <v>0.73003802281368824</v>
      </c>
      <c r="U9" s="753">
        <v>863</v>
      </c>
      <c r="V9" s="20">
        <f t="shared" si="11"/>
        <v>1.0937896070975919</v>
      </c>
      <c r="W9" s="753"/>
      <c r="X9" s="20">
        <f t="shared" si="12"/>
        <v>0</v>
      </c>
      <c r="Y9" s="100">
        <f t="shared" si="13"/>
        <v>1439</v>
      </c>
      <c r="Z9" s="218">
        <f t="shared" si="14"/>
        <v>0.60794254330376007</v>
      </c>
      <c r="AA9" s="753"/>
      <c r="AB9" s="69">
        <f t="shared" si="19"/>
        <v>0</v>
      </c>
      <c r="AC9" s="753"/>
      <c r="AD9" s="69">
        <f t="shared" si="20"/>
        <v>0</v>
      </c>
      <c r="AE9" s="753"/>
      <c r="AF9" s="69">
        <f t="shared" si="21"/>
        <v>0</v>
      </c>
      <c r="AG9" s="98">
        <f t="shared" si="22"/>
        <v>0</v>
      </c>
      <c r="AH9" s="99">
        <f t="shared" si="23"/>
        <v>0</v>
      </c>
    </row>
    <row r="10" spans="1:34" x14ac:dyDescent="0.25">
      <c r="A10" s="2" t="s">
        <v>42</v>
      </c>
      <c r="B10" s="1157">
        <v>395</v>
      </c>
      <c r="C10" s="754">
        <v>371</v>
      </c>
      <c r="D10" s="20">
        <f t="shared" si="0"/>
        <v>0.93924050632911393</v>
      </c>
      <c r="E10" s="754">
        <v>394</v>
      </c>
      <c r="F10" s="20">
        <f t="shared" si="1"/>
        <v>0.99746835443037973</v>
      </c>
      <c r="G10" s="754">
        <v>361</v>
      </c>
      <c r="H10" s="20">
        <f t="shared" si="2"/>
        <v>0.91392405063291138</v>
      </c>
      <c r="I10" s="100">
        <f>SUM(C10,E10,G10)</f>
        <v>1126</v>
      </c>
      <c r="J10" s="218">
        <f t="shared" si="4"/>
        <v>0.95021097046413505</v>
      </c>
      <c r="K10" s="754">
        <v>181</v>
      </c>
      <c r="L10" s="20">
        <f t="shared" si="5"/>
        <v>0.45822784810126582</v>
      </c>
      <c r="M10" s="754">
        <v>423</v>
      </c>
      <c r="N10" s="20">
        <f t="shared" si="6"/>
        <v>1.070886075949367</v>
      </c>
      <c r="O10" s="754">
        <v>227</v>
      </c>
      <c r="P10" s="20">
        <f t="shared" si="7"/>
        <v>0.57468354430379742</v>
      </c>
      <c r="Q10" s="100">
        <f t="shared" si="8"/>
        <v>831</v>
      </c>
      <c r="R10" s="218">
        <f t="shared" si="9"/>
        <v>0.70126582278481009</v>
      </c>
      <c r="S10" s="754">
        <v>336</v>
      </c>
      <c r="T10" s="20">
        <f t="shared" si="10"/>
        <v>0.85063291139240504</v>
      </c>
      <c r="U10" s="754">
        <v>423</v>
      </c>
      <c r="V10" s="20">
        <f t="shared" si="11"/>
        <v>1.070886075949367</v>
      </c>
      <c r="W10" s="754"/>
      <c r="X10" s="20">
        <f t="shared" si="12"/>
        <v>0</v>
      </c>
      <c r="Y10" s="100">
        <f t="shared" si="13"/>
        <v>759</v>
      </c>
      <c r="Z10" s="218">
        <f t="shared" si="14"/>
        <v>0.64050632911392402</v>
      </c>
      <c r="AA10" s="754"/>
      <c r="AB10" s="69">
        <f t="shared" si="19"/>
        <v>0</v>
      </c>
      <c r="AC10" s="754"/>
      <c r="AD10" s="69">
        <f t="shared" si="20"/>
        <v>0</v>
      </c>
      <c r="AE10" s="754"/>
      <c r="AF10" s="69">
        <f t="shared" si="21"/>
        <v>0</v>
      </c>
      <c r="AG10" s="98">
        <f t="shared" si="22"/>
        <v>0</v>
      </c>
      <c r="AH10" s="99">
        <f t="shared" si="23"/>
        <v>0</v>
      </c>
    </row>
    <row r="11" spans="1:34" ht="15.75" thickBot="1" x14ac:dyDescent="0.3">
      <c r="A11" s="932" t="s">
        <v>13</v>
      </c>
      <c r="B11" s="1158">
        <v>526</v>
      </c>
      <c r="C11" s="933">
        <v>446</v>
      </c>
      <c r="D11" s="931">
        <f t="shared" si="0"/>
        <v>0.84790874524714832</v>
      </c>
      <c r="E11" s="933">
        <v>581</v>
      </c>
      <c r="F11" s="931">
        <f t="shared" si="1"/>
        <v>1.1045627376425855</v>
      </c>
      <c r="G11" s="933">
        <v>493</v>
      </c>
      <c r="H11" s="931">
        <f t="shared" si="2"/>
        <v>0.93726235741444863</v>
      </c>
      <c r="I11" s="934">
        <f t="shared" si="3"/>
        <v>1520</v>
      </c>
      <c r="J11" s="935">
        <f>I11/($B11*3)</f>
        <v>0.96324461343472745</v>
      </c>
      <c r="K11" s="933">
        <v>470</v>
      </c>
      <c r="L11" s="931">
        <f t="shared" si="5"/>
        <v>0.89353612167300378</v>
      </c>
      <c r="M11" s="933">
        <v>538</v>
      </c>
      <c r="N11" s="931">
        <f t="shared" si="6"/>
        <v>1.0228136882129277</v>
      </c>
      <c r="O11" s="933">
        <v>460</v>
      </c>
      <c r="P11" s="931">
        <f t="shared" si="7"/>
        <v>0.87452471482889738</v>
      </c>
      <c r="Q11" s="934">
        <f t="shared" si="8"/>
        <v>1468</v>
      </c>
      <c r="R11" s="935">
        <f t="shared" si="9"/>
        <v>0.93029150823827633</v>
      </c>
      <c r="S11" s="933">
        <v>492</v>
      </c>
      <c r="T11" s="931">
        <f t="shared" si="10"/>
        <v>0.93536121673003803</v>
      </c>
      <c r="U11" s="933">
        <v>531</v>
      </c>
      <c r="V11" s="931">
        <f t="shared" si="11"/>
        <v>1.0095057034220531</v>
      </c>
      <c r="W11" s="933"/>
      <c r="X11" s="931">
        <f t="shared" si="12"/>
        <v>0</v>
      </c>
      <c r="Y11" s="934">
        <f t="shared" si="13"/>
        <v>1023</v>
      </c>
      <c r="Z11" s="935">
        <f t="shared" si="14"/>
        <v>0.64828897338403046</v>
      </c>
      <c r="AA11" s="933"/>
      <c r="AB11" s="69">
        <f t="shared" si="19"/>
        <v>0</v>
      </c>
      <c r="AC11" s="933"/>
      <c r="AD11" s="69">
        <f t="shared" si="20"/>
        <v>0</v>
      </c>
      <c r="AE11" s="933"/>
      <c r="AF11" s="69">
        <f t="shared" si="21"/>
        <v>0</v>
      </c>
      <c r="AG11" s="98">
        <f t="shared" si="22"/>
        <v>0</v>
      </c>
      <c r="AH11" s="99">
        <f t="shared" si="23"/>
        <v>0</v>
      </c>
    </row>
    <row r="12" spans="1:34" ht="15.75" thickBot="1" x14ac:dyDescent="0.3">
      <c r="A12" s="623" t="s">
        <v>7</v>
      </c>
      <c r="B12" s="624">
        <f>SUM(B7:B11)</f>
        <v>3846</v>
      </c>
      <c r="C12" s="418">
        <f>SUM(C7:C11)</f>
        <v>4046</v>
      </c>
      <c r="D12" s="278">
        <f t="shared" si="0"/>
        <v>1.0520020800832033</v>
      </c>
      <c r="E12" s="418">
        <f>SUM(E7:E11)</f>
        <v>3541</v>
      </c>
      <c r="F12" s="278">
        <f t="shared" si="1"/>
        <v>0.92069682787311491</v>
      </c>
      <c r="G12" s="936">
        <f>SUM(G7:G11)</f>
        <v>3478</v>
      </c>
      <c r="H12" s="278">
        <f t="shared" si="2"/>
        <v>0.90431617264690589</v>
      </c>
      <c r="I12" s="625">
        <f t="shared" si="3"/>
        <v>11065</v>
      </c>
      <c r="J12" s="279">
        <f t="shared" si="4"/>
        <v>0.95900502686774136</v>
      </c>
      <c r="K12" s="418">
        <f>SUM(K7:K11)</f>
        <v>5132</v>
      </c>
      <c r="L12" s="278">
        <f t="shared" si="5"/>
        <v>1.3343733749349973</v>
      </c>
      <c r="M12" s="418">
        <f t="shared" ref="M12" si="24">SUM(M7:M11)</f>
        <v>4904</v>
      </c>
      <c r="N12" s="278">
        <f t="shared" si="6"/>
        <v>1.2750910036401457</v>
      </c>
      <c r="O12" s="418">
        <f t="shared" ref="O12" si="25">SUM(O7:O11)</f>
        <v>3179</v>
      </c>
      <c r="P12" s="278">
        <f t="shared" si="7"/>
        <v>0.82657306292251687</v>
      </c>
      <c r="Q12" s="625">
        <f t="shared" si="8"/>
        <v>13215</v>
      </c>
      <c r="R12" s="279">
        <f t="shared" si="9"/>
        <v>1.1453458138325534</v>
      </c>
      <c r="S12" s="418">
        <f>SUM(S7:S11)</f>
        <v>3553</v>
      </c>
      <c r="T12" s="278">
        <f t="shared" si="10"/>
        <v>0.92381695267810715</v>
      </c>
      <c r="U12" s="418">
        <f t="shared" ref="U12" si="26">SUM(U7:U11)</f>
        <v>4977</v>
      </c>
      <c r="V12" s="278">
        <f t="shared" si="11"/>
        <v>1.2940717628705147</v>
      </c>
      <c r="W12" s="418">
        <f t="shared" ref="W12" si="27">SUM(W7:W11)</f>
        <v>0</v>
      </c>
      <c r="X12" s="278">
        <f t="shared" si="12"/>
        <v>0</v>
      </c>
      <c r="Y12" s="625">
        <f t="shared" si="13"/>
        <v>8530</v>
      </c>
      <c r="Z12" s="279">
        <f t="shared" si="14"/>
        <v>0.73929623851620729</v>
      </c>
      <c r="AA12" s="418">
        <f>SUM(AA7:AA11)</f>
        <v>0</v>
      </c>
      <c r="AB12" s="278">
        <f t="shared" si="19"/>
        <v>0</v>
      </c>
      <c r="AC12" s="418">
        <f t="shared" ref="AC12" si="28">SUM(AC7:AC11)</f>
        <v>0</v>
      </c>
      <c r="AD12" s="278">
        <f t="shared" si="20"/>
        <v>0</v>
      </c>
      <c r="AE12" s="418">
        <f t="shared" ref="AE12" si="29">SUM(AE7:AE11)</f>
        <v>0</v>
      </c>
      <c r="AF12" s="278">
        <f t="shared" si="21"/>
        <v>0</v>
      </c>
      <c r="AG12" s="625">
        <f t="shared" si="22"/>
        <v>0</v>
      </c>
      <c r="AH12" s="279">
        <f t="shared" si="23"/>
        <v>0</v>
      </c>
    </row>
    <row r="15" spans="1:34" ht="15.75" hidden="1" x14ac:dyDescent="0.25">
      <c r="A15" s="1290" t="s">
        <v>424</v>
      </c>
      <c r="B15" s="1291"/>
      <c r="C15" s="1291"/>
      <c r="D15" s="1291"/>
      <c r="E15" s="1291"/>
      <c r="F15" s="1291"/>
      <c r="G15" s="1291"/>
      <c r="H15" s="1291"/>
      <c r="I15" s="1291"/>
      <c r="J15" s="1291"/>
      <c r="K15" s="1291"/>
      <c r="L15" s="1291"/>
      <c r="M15" s="1291"/>
      <c r="N15" s="1291"/>
      <c r="O15" s="1291"/>
      <c r="P15" s="1291"/>
      <c r="Q15" s="1291"/>
      <c r="R15" s="1291"/>
    </row>
    <row r="16" spans="1:34" ht="23.25" hidden="1" thickBot="1" x14ac:dyDescent="0.3">
      <c r="A16" s="14" t="s">
        <v>14</v>
      </c>
      <c r="B16" s="91" t="s">
        <v>207</v>
      </c>
      <c r="C16" s="14" t="str">
        <f>'UBS Izolina Mazzei'!C31</f>
        <v>JAN_19</v>
      </c>
      <c r="D16" s="15" t="str">
        <f>'UBS Izolina Mazzei'!D31</f>
        <v>%</v>
      </c>
      <c r="E16" s="14" t="str">
        <f>'UBS Izolina Mazzei'!E31</f>
        <v>FEV_19</v>
      </c>
      <c r="F16" s="15" t="str">
        <f>'UBS Izolina Mazzei'!F31</f>
        <v>%</v>
      </c>
      <c r="G16" s="14" t="str">
        <f>'UBS Izolina Mazzei'!G31</f>
        <v>MAR_19</v>
      </c>
      <c r="H16" s="15" t="str">
        <f>'UBS Izolina Mazzei'!H31</f>
        <v>%</v>
      </c>
      <c r="I16" s="128" t="str">
        <f>'UBS Izolina Mazzei'!I31</f>
        <v>Trimestre</v>
      </c>
      <c r="J16" s="13" t="str">
        <f>'UBS Izolina Mazzei'!J31</f>
        <v>% Trim</v>
      </c>
      <c r="K16" s="14" t="str">
        <f>'UBS Izolina Mazzei'!K31</f>
        <v>ABR_19</v>
      </c>
      <c r="L16" s="15" t="str">
        <f>'UBS Izolina Mazzei'!L31</f>
        <v>%</v>
      </c>
      <c r="M16" s="14" t="str">
        <f>'UBS Izolina Mazzei'!M31</f>
        <v>MAIO_19</v>
      </c>
      <c r="N16" s="15" t="str">
        <f>'UBS Izolina Mazzei'!N31</f>
        <v>%</v>
      </c>
      <c r="O16" s="14" t="str">
        <f>'UBS Izolina Mazzei'!O31</f>
        <v>JUN_19</v>
      </c>
      <c r="P16" s="15" t="str">
        <f>'UBS Izolina Mazzei'!P31</f>
        <v>%</v>
      </c>
      <c r="Q16" s="911"/>
      <c r="R16" s="911"/>
    </row>
    <row r="17" spans="1:18" hidden="1" x14ac:dyDescent="0.25">
      <c r="A17" s="2" t="s">
        <v>33</v>
      </c>
      <c r="B17" s="10">
        <v>6</v>
      </c>
      <c r="C17" s="752">
        <v>6</v>
      </c>
      <c r="D17" s="19">
        <f t="shared" ref="D17:D24" si="30">C17/$B17</f>
        <v>1</v>
      </c>
      <c r="E17" s="11"/>
      <c r="F17" s="19">
        <f t="shared" ref="F17:F24" si="31">E17/$B17</f>
        <v>0</v>
      </c>
      <c r="G17" s="11"/>
      <c r="H17" s="19">
        <f t="shared" ref="H17:H24" si="32">G17/$B17</f>
        <v>0</v>
      </c>
      <c r="I17" s="98">
        <f t="shared" ref="I17:I24" si="33">SUM(C17,E17,G17)</f>
        <v>6</v>
      </c>
      <c r="J17" s="146">
        <f t="shared" ref="J17:J24" si="34">I17/($B17*3)</f>
        <v>0.33333333333333331</v>
      </c>
      <c r="K17" s="11"/>
      <c r="L17" s="19">
        <f t="shared" ref="L17:L24" si="35">K17/$B17</f>
        <v>0</v>
      </c>
      <c r="M17" s="11"/>
      <c r="N17" s="19">
        <f t="shared" ref="N17:N24" si="36">M17/$B17</f>
        <v>0</v>
      </c>
      <c r="O17" s="11"/>
      <c r="P17" s="19">
        <f t="shared" ref="P17:P24" si="37">O17/$B17</f>
        <v>0</v>
      </c>
      <c r="Q17" s="915"/>
      <c r="R17" s="915"/>
    </row>
    <row r="18" spans="1:18" hidden="1" x14ac:dyDescent="0.25">
      <c r="A18" s="2" t="s">
        <v>20</v>
      </c>
      <c r="B18" s="5">
        <v>3</v>
      </c>
      <c r="C18" s="753">
        <v>2</v>
      </c>
      <c r="D18" s="20">
        <f t="shared" si="30"/>
        <v>0.66666666666666663</v>
      </c>
      <c r="E18" s="4"/>
      <c r="F18" s="20">
        <f t="shared" si="31"/>
        <v>0</v>
      </c>
      <c r="G18" s="4"/>
      <c r="H18" s="20">
        <f t="shared" si="32"/>
        <v>0</v>
      </c>
      <c r="I18" s="100">
        <f t="shared" si="33"/>
        <v>2</v>
      </c>
      <c r="J18" s="218">
        <f t="shared" si="34"/>
        <v>0.22222222222222221</v>
      </c>
      <c r="K18" s="4"/>
      <c r="L18" s="20">
        <f t="shared" si="35"/>
        <v>0</v>
      </c>
      <c r="M18" s="4"/>
      <c r="N18" s="20">
        <f t="shared" si="36"/>
        <v>0</v>
      </c>
      <c r="O18" s="4"/>
      <c r="P18" s="20">
        <f t="shared" si="37"/>
        <v>0</v>
      </c>
      <c r="Q18" s="916"/>
      <c r="R18" s="916"/>
    </row>
    <row r="19" spans="1:18" hidden="1" x14ac:dyDescent="0.25">
      <c r="A19" s="2" t="s">
        <v>43</v>
      </c>
      <c r="B19" s="5">
        <v>2</v>
      </c>
      <c r="C19" s="753">
        <v>2</v>
      </c>
      <c r="D19" s="20">
        <f t="shared" si="30"/>
        <v>1</v>
      </c>
      <c r="E19" s="4"/>
      <c r="F19" s="20">
        <f t="shared" si="31"/>
        <v>0</v>
      </c>
      <c r="G19" s="4"/>
      <c r="H19" s="20">
        <f t="shared" si="32"/>
        <v>0</v>
      </c>
      <c r="I19" s="100">
        <f t="shared" si="33"/>
        <v>2</v>
      </c>
      <c r="J19" s="218">
        <f t="shared" si="34"/>
        <v>0.33333333333333331</v>
      </c>
      <c r="K19" s="4"/>
      <c r="L19" s="20">
        <f t="shared" si="35"/>
        <v>0</v>
      </c>
      <c r="M19" s="4"/>
      <c r="N19" s="20">
        <f t="shared" si="36"/>
        <v>0</v>
      </c>
      <c r="O19" s="4"/>
      <c r="P19" s="20">
        <f t="shared" si="37"/>
        <v>0</v>
      </c>
      <c r="Q19" s="916"/>
      <c r="R19" s="916"/>
    </row>
    <row r="20" spans="1:18" hidden="1" x14ac:dyDescent="0.25">
      <c r="A20" s="2" t="s">
        <v>23</v>
      </c>
      <c r="B20" s="5">
        <v>2</v>
      </c>
      <c r="C20" s="753">
        <v>2</v>
      </c>
      <c r="D20" s="20">
        <f t="shared" si="30"/>
        <v>1</v>
      </c>
      <c r="E20" s="4"/>
      <c r="F20" s="20">
        <f t="shared" si="31"/>
        <v>0</v>
      </c>
      <c r="G20" s="4"/>
      <c r="H20" s="20">
        <f t="shared" si="32"/>
        <v>0</v>
      </c>
      <c r="I20" s="100">
        <f t="shared" si="33"/>
        <v>2</v>
      </c>
      <c r="J20" s="218">
        <f t="shared" si="34"/>
        <v>0.33333333333333331</v>
      </c>
      <c r="K20" s="4"/>
      <c r="L20" s="20">
        <f t="shared" si="35"/>
        <v>0</v>
      </c>
      <c r="M20" s="4"/>
      <c r="N20" s="20">
        <f t="shared" si="36"/>
        <v>0</v>
      </c>
      <c r="O20" s="4"/>
      <c r="P20" s="20">
        <f t="shared" si="37"/>
        <v>0</v>
      </c>
      <c r="Q20" s="916"/>
      <c r="R20" s="916"/>
    </row>
    <row r="21" spans="1:18" hidden="1" x14ac:dyDescent="0.25">
      <c r="A21" s="2" t="s">
        <v>24</v>
      </c>
      <c r="B21" s="5">
        <v>1</v>
      </c>
      <c r="C21" s="753">
        <v>1</v>
      </c>
      <c r="D21" s="20">
        <f t="shared" si="30"/>
        <v>1</v>
      </c>
      <c r="E21" s="4"/>
      <c r="F21" s="20">
        <f t="shared" si="31"/>
        <v>0</v>
      </c>
      <c r="G21" s="4"/>
      <c r="H21" s="20">
        <f t="shared" si="32"/>
        <v>0</v>
      </c>
      <c r="I21" s="100">
        <f t="shared" si="33"/>
        <v>1</v>
      </c>
      <c r="J21" s="218">
        <f t="shared" si="34"/>
        <v>0.33333333333333331</v>
      </c>
      <c r="K21" s="4"/>
      <c r="L21" s="20">
        <f t="shared" si="35"/>
        <v>0</v>
      </c>
      <c r="M21" s="4"/>
      <c r="N21" s="20">
        <f t="shared" si="36"/>
        <v>0</v>
      </c>
      <c r="O21" s="4"/>
      <c r="P21" s="20">
        <f t="shared" si="37"/>
        <v>0</v>
      </c>
      <c r="Q21" s="916"/>
      <c r="R21" s="916"/>
    </row>
    <row r="22" spans="1:18" hidden="1" x14ac:dyDescent="0.25">
      <c r="A22" s="2" t="s">
        <v>25</v>
      </c>
      <c r="B22" s="5">
        <v>4</v>
      </c>
      <c r="C22" s="758">
        <v>5</v>
      </c>
      <c r="D22" s="20">
        <f t="shared" si="30"/>
        <v>1.25</v>
      </c>
      <c r="E22" s="758"/>
      <c r="F22" s="20">
        <f t="shared" si="31"/>
        <v>0</v>
      </c>
      <c r="G22" s="758"/>
      <c r="H22" s="20">
        <f t="shared" si="32"/>
        <v>0</v>
      </c>
      <c r="I22" s="100">
        <f t="shared" si="33"/>
        <v>5</v>
      </c>
      <c r="J22" s="218">
        <f t="shared" si="34"/>
        <v>0.41666666666666669</v>
      </c>
      <c r="K22" s="758"/>
      <c r="L22" s="20">
        <f t="shared" si="35"/>
        <v>0</v>
      </c>
      <c r="M22" s="758"/>
      <c r="N22" s="20">
        <f t="shared" si="36"/>
        <v>0</v>
      </c>
      <c r="O22" s="81"/>
      <c r="P22" s="20">
        <f t="shared" si="37"/>
        <v>0</v>
      </c>
      <c r="Q22" s="916"/>
      <c r="R22" s="916"/>
    </row>
    <row r="23" spans="1:18" hidden="1" x14ac:dyDescent="0.25">
      <c r="A23" s="2" t="s">
        <v>26</v>
      </c>
      <c r="B23" s="5">
        <v>1</v>
      </c>
      <c r="C23" s="753">
        <v>1</v>
      </c>
      <c r="D23" s="20">
        <f t="shared" si="30"/>
        <v>1</v>
      </c>
      <c r="E23" s="4"/>
      <c r="F23" s="20">
        <f t="shared" si="31"/>
        <v>0</v>
      </c>
      <c r="G23" s="4"/>
      <c r="H23" s="20">
        <f t="shared" si="32"/>
        <v>0</v>
      </c>
      <c r="I23" s="100">
        <f t="shared" si="33"/>
        <v>1</v>
      </c>
      <c r="J23" s="218">
        <f t="shared" si="34"/>
        <v>0.33333333333333331</v>
      </c>
      <c r="K23" s="4"/>
      <c r="L23" s="20">
        <f t="shared" si="35"/>
        <v>0</v>
      </c>
      <c r="M23" s="4"/>
      <c r="N23" s="20">
        <f t="shared" si="36"/>
        <v>0</v>
      </c>
      <c r="O23" s="4"/>
      <c r="P23" s="20">
        <f t="shared" si="37"/>
        <v>0</v>
      </c>
      <c r="Q23" s="916"/>
      <c r="R23" s="916"/>
    </row>
    <row r="24" spans="1:18" ht="15.75" hidden="1" thickBot="1" x14ac:dyDescent="0.3">
      <c r="A24" s="6" t="s">
        <v>7</v>
      </c>
      <c r="B24" s="7">
        <f>SUM(B17:B23)</f>
        <v>19</v>
      </c>
      <c r="C24" s="8">
        <f>SUM(C17:C23)</f>
        <v>19</v>
      </c>
      <c r="D24" s="22">
        <f t="shared" si="30"/>
        <v>1</v>
      </c>
      <c r="E24" s="8">
        <f>SUM(E17:E23)</f>
        <v>0</v>
      </c>
      <c r="F24" s="22">
        <f t="shared" si="31"/>
        <v>0</v>
      </c>
      <c r="G24" s="8">
        <f>SUM(G17:G23)</f>
        <v>0</v>
      </c>
      <c r="H24" s="22">
        <f t="shared" si="32"/>
        <v>0</v>
      </c>
      <c r="I24" s="103">
        <f t="shared" si="33"/>
        <v>19</v>
      </c>
      <c r="J24" s="104">
        <f t="shared" si="34"/>
        <v>0.33333333333333331</v>
      </c>
      <c r="K24" s="8">
        <f>SUM(K17:K23)</f>
        <v>0</v>
      </c>
      <c r="L24" s="22">
        <f t="shared" si="35"/>
        <v>0</v>
      </c>
      <c r="M24" s="8">
        <f t="shared" ref="M24" si="38">SUM(M17:M23)</f>
        <v>0</v>
      </c>
      <c r="N24" s="22">
        <f t="shared" si="36"/>
        <v>0</v>
      </c>
      <c r="O24" s="8">
        <f t="shared" ref="O24" si="39">SUM(O17:O23)</f>
        <v>0</v>
      </c>
      <c r="P24" s="22">
        <f t="shared" si="37"/>
        <v>0</v>
      </c>
      <c r="Q24" s="22"/>
      <c r="R24" s="22"/>
    </row>
    <row r="25" spans="1:18" hidden="1" x14ac:dyDescent="0.25"/>
  </sheetData>
  <mergeCells count="4">
    <mergeCell ref="A2:M2"/>
    <mergeCell ref="A3:M3"/>
    <mergeCell ref="A15:R15"/>
    <mergeCell ref="A5:AH5"/>
  </mergeCells>
  <pageMargins left="0.23622047244094491" right="0.23622047244094491" top="0.74803149606299213" bottom="0.74803149606299213" header="0.31496062992125984" footer="0.31496062992125984"/>
  <pageSetup paperSize="9" scale="66" orientation="landscape" r:id="rId1"/>
  <headerFooter>
    <oddFooter xml:space="preserve">&amp;LFonte: Sistema SIGA-Saúde / Relatório de Dados Estatísticos 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A2:AH33"/>
  <sheetViews>
    <sheetView showGridLines="0" tabSelected="1" workbookViewId="0">
      <pane xSplit="1" topLeftCell="B1" activePane="topRight" state="frozen"/>
      <selection activeCell="U28" sqref="U28"/>
      <selection pane="topRight" activeCell="U28" sqref="U28"/>
    </sheetView>
  </sheetViews>
  <sheetFormatPr defaultColWidth="8.85546875" defaultRowHeight="15" x14ac:dyDescent="0.25"/>
  <cols>
    <col min="1" max="1" width="35" customWidth="1"/>
    <col min="3" max="3" width="7.28515625" bestFit="1" customWidth="1"/>
    <col min="4" max="4" width="7.5703125" bestFit="1" customWidth="1"/>
    <col min="5" max="5" width="7" bestFit="1" customWidth="1"/>
    <col min="6" max="6" width="7.5703125" bestFit="1" customWidth="1"/>
    <col min="7" max="7" width="7.7109375" bestFit="1" customWidth="1"/>
    <col min="8" max="8" width="7.5703125" bestFit="1" customWidth="1"/>
    <col min="9" max="9" width="9" hidden="1" customWidth="1"/>
    <col min="10" max="10" width="7.5703125" hidden="1" customWidth="1"/>
    <col min="11" max="11" width="7.42578125" bestFit="1" customWidth="1"/>
    <col min="12" max="12" width="7.5703125" bestFit="1" customWidth="1"/>
    <col min="13" max="13" width="8.28515625" bestFit="1" customWidth="1"/>
    <col min="14" max="14" width="7.5703125" bestFit="1" customWidth="1"/>
    <col min="15" max="15" width="7.28515625" bestFit="1" customWidth="1"/>
    <col min="16" max="16" width="7.5703125" bestFit="1" customWidth="1"/>
    <col min="17" max="17" width="8" hidden="1" customWidth="1"/>
    <col min="18" max="18" width="7.5703125" hidden="1" customWidth="1"/>
    <col min="19" max="19" width="7.140625" bestFit="1" customWidth="1"/>
    <col min="20" max="22" width="7.5703125" bestFit="1" customWidth="1"/>
    <col min="23" max="23" width="7.140625" bestFit="1" customWidth="1"/>
    <col min="24" max="24" width="7.5703125" bestFit="1" customWidth="1"/>
    <col min="25" max="25" width="8" hidden="1" customWidth="1"/>
    <col min="26" max="26" width="7.5703125" hidden="1" customWidth="1"/>
    <col min="27" max="28" width="7.42578125" bestFit="1" customWidth="1"/>
    <col min="29" max="29" width="7.5703125" bestFit="1" customWidth="1"/>
    <col min="30" max="30" width="7.42578125" bestFit="1" customWidth="1"/>
    <col min="31" max="31" width="7.140625" bestFit="1" customWidth="1"/>
    <col min="32" max="32" width="7.42578125" bestFit="1" customWidth="1"/>
    <col min="33" max="33" width="8" hidden="1" customWidth="1"/>
    <col min="34" max="34" width="7.42578125" hidden="1" customWidth="1"/>
  </cols>
  <sheetData>
    <row r="2" spans="1:34" ht="18" x14ac:dyDescent="0.35">
      <c r="A2" s="1289" t="s">
        <v>518</v>
      </c>
      <c r="B2" s="1289"/>
      <c r="C2" s="1289"/>
      <c r="D2" s="1289"/>
      <c r="E2" s="1289"/>
      <c r="F2" s="1289"/>
      <c r="G2" s="1289"/>
      <c r="H2" s="1289"/>
      <c r="I2" s="1289"/>
      <c r="J2" s="1289"/>
      <c r="K2" s="1289"/>
      <c r="L2" s="1289"/>
      <c r="M2" s="1289"/>
      <c r="N2" s="1"/>
      <c r="O2" s="1"/>
    </row>
    <row r="3" spans="1:34" ht="18" x14ac:dyDescent="0.35">
      <c r="A3" s="1289" t="s">
        <v>0</v>
      </c>
      <c r="B3" s="1289"/>
      <c r="C3" s="1289"/>
      <c r="D3" s="1289"/>
      <c r="E3" s="1289"/>
      <c r="F3" s="1289"/>
      <c r="G3" s="1289"/>
      <c r="H3" s="1289"/>
      <c r="I3" s="1289"/>
      <c r="J3" s="1289"/>
      <c r="K3" s="1289"/>
      <c r="L3" s="1289"/>
      <c r="M3" s="1289"/>
      <c r="N3" s="1"/>
      <c r="O3" s="1"/>
    </row>
    <row r="5" spans="1:34" ht="15.75" x14ac:dyDescent="0.25">
      <c r="A5" s="1290" t="s">
        <v>526</v>
      </c>
      <c r="B5" s="1291"/>
      <c r="C5" s="1291"/>
      <c r="D5" s="1291"/>
      <c r="E5" s="1291"/>
      <c r="F5" s="1291"/>
      <c r="G5" s="1291"/>
      <c r="H5" s="1291"/>
      <c r="I5" s="1291"/>
      <c r="J5" s="1291"/>
      <c r="K5" s="1291"/>
      <c r="L5" s="1291"/>
      <c r="M5" s="1291"/>
      <c r="N5" s="1291"/>
      <c r="O5" s="1291"/>
      <c r="P5" s="1291"/>
      <c r="Q5" s="1291"/>
      <c r="R5" s="1291"/>
      <c r="S5" s="1291"/>
      <c r="T5" s="1291"/>
      <c r="U5" s="1291"/>
      <c r="V5" s="1291"/>
      <c r="W5" s="1291"/>
      <c r="X5" s="1291"/>
      <c r="Y5" s="1291"/>
      <c r="Z5" s="1291"/>
      <c r="AA5" s="1291"/>
      <c r="AB5" s="1291"/>
      <c r="AC5" s="1291"/>
      <c r="AD5" s="1291"/>
      <c r="AE5" s="1291"/>
      <c r="AF5" s="1291"/>
      <c r="AG5" s="1291"/>
      <c r="AH5" s="1291"/>
    </row>
    <row r="6" spans="1:34" ht="24.75" thickBot="1" x14ac:dyDescent="0.3">
      <c r="A6" s="14" t="s">
        <v>14</v>
      </c>
      <c r="B6" s="12" t="s">
        <v>172</v>
      </c>
      <c r="C6" s="14" t="s">
        <v>505</v>
      </c>
      <c r="D6" s="15" t="s">
        <v>1</v>
      </c>
      <c r="E6" s="14" t="s">
        <v>506</v>
      </c>
      <c r="F6" s="15" t="s">
        <v>1</v>
      </c>
      <c r="G6" s="14" t="s">
        <v>507</v>
      </c>
      <c r="H6" s="15" t="s">
        <v>1</v>
      </c>
      <c r="I6" s="128" t="s">
        <v>454</v>
      </c>
      <c r="J6" s="13" t="s">
        <v>205</v>
      </c>
      <c r="K6" s="14" t="s">
        <v>508</v>
      </c>
      <c r="L6" s="15" t="s">
        <v>1</v>
      </c>
      <c r="M6" s="14" t="s">
        <v>509</v>
      </c>
      <c r="N6" s="15" t="s">
        <v>1</v>
      </c>
      <c r="O6" s="14" t="s">
        <v>510</v>
      </c>
      <c r="P6" s="15" t="s">
        <v>1</v>
      </c>
      <c r="Q6" s="128" t="s">
        <v>454</v>
      </c>
      <c r="R6" s="13" t="s">
        <v>205</v>
      </c>
      <c r="S6" s="14" t="s">
        <v>511</v>
      </c>
      <c r="T6" s="15" t="s">
        <v>1</v>
      </c>
      <c r="U6" s="14" t="s">
        <v>512</v>
      </c>
      <c r="V6" s="15" t="s">
        <v>1</v>
      </c>
      <c r="W6" s="14" t="s">
        <v>513</v>
      </c>
      <c r="X6" s="15" t="s">
        <v>1</v>
      </c>
      <c r="Y6" s="128" t="s">
        <v>454</v>
      </c>
      <c r="Z6" s="13" t="s">
        <v>205</v>
      </c>
      <c r="AA6" s="14" t="s">
        <v>514</v>
      </c>
      <c r="AB6" s="15" t="s">
        <v>1</v>
      </c>
      <c r="AC6" s="14" t="s">
        <v>515</v>
      </c>
      <c r="AD6" s="15" t="s">
        <v>1</v>
      </c>
      <c r="AE6" s="14" t="s">
        <v>516</v>
      </c>
      <c r="AF6" s="15" t="s">
        <v>1</v>
      </c>
      <c r="AG6" s="128" t="s">
        <v>454</v>
      </c>
      <c r="AH6" s="13" t="s">
        <v>205</v>
      </c>
    </row>
    <row r="7" spans="1:34" ht="15.75" thickTop="1" x14ac:dyDescent="0.25">
      <c r="A7" s="2" t="s">
        <v>408</v>
      </c>
      <c r="B7" s="606">
        <v>576</v>
      </c>
      <c r="C7" s="752">
        <v>568</v>
      </c>
      <c r="D7" s="19">
        <f t="shared" ref="D7:D15" si="0">C7/$B7</f>
        <v>0.98611111111111116</v>
      </c>
      <c r="E7" s="752">
        <v>546</v>
      </c>
      <c r="F7" s="19">
        <f t="shared" ref="F7:F15" si="1">E7/$B7</f>
        <v>0.94791666666666663</v>
      </c>
      <c r="G7" s="752">
        <v>481</v>
      </c>
      <c r="H7" s="19">
        <f t="shared" ref="H7:H15" si="2">G7/$B7</f>
        <v>0.83506944444444442</v>
      </c>
      <c r="I7" s="98">
        <f t="shared" ref="I7:I15" si="3">SUM(C7,E7,G7)</f>
        <v>1595</v>
      </c>
      <c r="J7" s="146">
        <f t="shared" ref="J7:J15" si="4">I7/($B7*3)</f>
        <v>0.92303240740740744</v>
      </c>
      <c r="K7" s="752">
        <v>376</v>
      </c>
      <c r="L7" s="19">
        <f t="shared" ref="L7:L15" si="5">K7/$B7</f>
        <v>0.65277777777777779</v>
      </c>
      <c r="M7" s="752">
        <v>445</v>
      </c>
      <c r="N7" s="19">
        <f t="shared" ref="N7:N15" si="6">M7/$B7</f>
        <v>0.77256944444444442</v>
      </c>
      <c r="O7" s="752">
        <v>469</v>
      </c>
      <c r="P7" s="19">
        <f t="shared" ref="P7:P15" si="7">O7/$B7</f>
        <v>0.81423611111111116</v>
      </c>
      <c r="Q7" s="98">
        <f t="shared" ref="Q7:Q15" si="8">SUM(K7,M7,O7)</f>
        <v>1290</v>
      </c>
      <c r="R7" s="146">
        <f t="shared" ref="R7:R15" si="9">Q7/($B7*3)</f>
        <v>0.74652777777777779</v>
      </c>
      <c r="S7" s="752">
        <v>645</v>
      </c>
      <c r="T7" s="19">
        <f t="shared" ref="T7:T15" si="10">S7/$B7</f>
        <v>1.1197916666666667</v>
      </c>
      <c r="U7" s="752">
        <v>692</v>
      </c>
      <c r="V7" s="19">
        <f t="shared" ref="V7:V15" si="11">U7/$B7</f>
        <v>1.2013888888888888</v>
      </c>
      <c r="W7" s="752"/>
      <c r="X7" s="19">
        <f t="shared" ref="X7:X15" si="12">W7/$B7</f>
        <v>0</v>
      </c>
      <c r="Y7" s="98">
        <f t="shared" ref="Y7:Y15" si="13">SUM(S7,U7,W7)</f>
        <v>1337</v>
      </c>
      <c r="Z7" s="146">
        <f t="shared" ref="Z7:Z15" si="14">Y7/($B7*3)</f>
        <v>0.77372685185185186</v>
      </c>
      <c r="AA7" s="752"/>
      <c r="AB7" s="69">
        <f t="shared" ref="AB7" si="15">AA7/$B7</f>
        <v>0</v>
      </c>
      <c r="AC7" s="752"/>
      <c r="AD7" s="69">
        <f t="shared" ref="AD7" si="16">AC7/$B7</f>
        <v>0</v>
      </c>
      <c r="AE7" s="752"/>
      <c r="AF7" s="69">
        <f t="shared" ref="AF7" si="17">AE7/$B7</f>
        <v>0</v>
      </c>
      <c r="AG7" s="98">
        <f t="shared" ref="AG7" si="18">SUM(AA7,AC7,AE7)</f>
        <v>0</v>
      </c>
      <c r="AH7" s="99">
        <f>AG7/($B7*3)</f>
        <v>0</v>
      </c>
    </row>
    <row r="8" spans="1:34" x14ac:dyDescent="0.25">
      <c r="A8" s="2" t="s">
        <v>9</v>
      </c>
      <c r="B8" s="1157">
        <v>2016</v>
      </c>
      <c r="C8" s="753">
        <v>2127</v>
      </c>
      <c r="D8" s="20">
        <f t="shared" si="0"/>
        <v>1.0550595238095237</v>
      </c>
      <c r="E8" s="753">
        <v>2117</v>
      </c>
      <c r="F8" s="20">
        <f t="shared" si="1"/>
        <v>1.0500992063492063</v>
      </c>
      <c r="G8" s="753">
        <v>2232</v>
      </c>
      <c r="H8" s="20">
        <f t="shared" si="2"/>
        <v>1.1071428571428572</v>
      </c>
      <c r="I8" s="100">
        <f t="shared" si="3"/>
        <v>6476</v>
      </c>
      <c r="J8" s="218">
        <f t="shared" si="4"/>
        <v>1.0707671957671958</v>
      </c>
      <c r="K8" s="753">
        <v>2695</v>
      </c>
      <c r="L8" s="20">
        <f t="shared" si="5"/>
        <v>1.3368055555555556</v>
      </c>
      <c r="M8" s="753">
        <v>2595</v>
      </c>
      <c r="N8" s="20">
        <f t="shared" si="6"/>
        <v>1.2872023809523809</v>
      </c>
      <c r="O8" s="753">
        <v>2046</v>
      </c>
      <c r="P8" s="20">
        <f t="shared" si="7"/>
        <v>1.0148809523809523</v>
      </c>
      <c r="Q8" s="100">
        <f t="shared" si="8"/>
        <v>7336</v>
      </c>
      <c r="R8" s="218">
        <f t="shared" si="9"/>
        <v>1.212962962962963</v>
      </c>
      <c r="S8" s="753">
        <v>2372</v>
      </c>
      <c r="T8" s="20">
        <f t="shared" si="10"/>
        <v>1.1765873015873016</v>
      </c>
      <c r="U8" s="753">
        <v>2304</v>
      </c>
      <c r="V8" s="20">
        <f t="shared" si="11"/>
        <v>1.1428571428571428</v>
      </c>
      <c r="W8" s="753"/>
      <c r="X8" s="20">
        <f t="shared" si="12"/>
        <v>0</v>
      </c>
      <c r="Y8" s="100">
        <f t="shared" si="13"/>
        <v>4676</v>
      </c>
      <c r="Z8" s="218">
        <f t="shared" si="14"/>
        <v>0.77314814814814814</v>
      </c>
      <c r="AA8" s="753"/>
      <c r="AB8" s="69">
        <f t="shared" ref="AB8:AB15" si="19">AA8/$B8</f>
        <v>0</v>
      </c>
      <c r="AC8" s="753"/>
      <c r="AD8" s="69">
        <f t="shared" ref="AD8:AD15" si="20">AC8/$B8</f>
        <v>0</v>
      </c>
      <c r="AE8" s="753"/>
      <c r="AF8" s="69">
        <f t="shared" ref="AF8:AF15" si="21">AE8/$B8</f>
        <v>0</v>
      </c>
      <c r="AG8" s="98">
        <f t="shared" ref="AG8:AG15" si="22">SUM(AA8,AC8,AE8)</f>
        <v>0</v>
      </c>
      <c r="AH8" s="99">
        <f t="shared" ref="AH8:AH15" si="23">AG8/($B8*3)</f>
        <v>0</v>
      </c>
    </row>
    <row r="9" spans="1:34" x14ac:dyDescent="0.25">
      <c r="A9" s="2" t="s">
        <v>10</v>
      </c>
      <c r="B9" s="1157">
        <v>789</v>
      </c>
      <c r="C9" s="753">
        <v>472</v>
      </c>
      <c r="D9" s="20">
        <f t="shared" si="0"/>
        <v>0.59822560202788344</v>
      </c>
      <c r="E9" s="753">
        <v>674</v>
      </c>
      <c r="F9" s="20">
        <f t="shared" si="1"/>
        <v>0.85424588086185049</v>
      </c>
      <c r="G9" s="753">
        <v>709</v>
      </c>
      <c r="H9" s="20">
        <f t="shared" si="2"/>
        <v>0.89860583016476547</v>
      </c>
      <c r="I9" s="100">
        <f t="shared" si="3"/>
        <v>1855</v>
      </c>
      <c r="J9" s="218">
        <f>I9/($B9*3)</f>
        <v>0.7836924376848331</v>
      </c>
      <c r="K9" s="753">
        <v>794</v>
      </c>
      <c r="L9" s="20">
        <f t="shared" si="5"/>
        <v>1.0063371356147022</v>
      </c>
      <c r="M9" s="753">
        <v>676</v>
      </c>
      <c r="N9" s="20">
        <f t="shared" si="6"/>
        <v>0.85678073510773134</v>
      </c>
      <c r="O9" s="753">
        <v>528</v>
      </c>
      <c r="P9" s="20">
        <f t="shared" si="7"/>
        <v>0.66920152091254748</v>
      </c>
      <c r="Q9" s="100">
        <f t="shared" si="8"/>
        <v>1998</v>
      </c>
      <c r="R9" s="218">
        <f t="shared" si="9"/>
        <v>0.844106463878327</v>
      </c>
      <c r="S9" s="753">
        <v>732</v>
      </c>
      <c r="T9" s="20">
        <f t="shared" si="10"/>
        <v>0.92775665399239549</v>
      </c>
      <c r="U9" s="753">
        <v>821</v>
      </c>
      <c r="V9" s="20">
        <f t="shared" si="11"/>
        <v>1.0405576679340938</v>
      </c>
      <c r="W9" s="753"/>
      <c r="X9" s="20">
        <f t="shared" si="12"/>
        <v>0</v>
      </c>
      <c r="Y9" s="100">
        <f t="shared" si="13"/>
        <v>1553</v>
      </c>
      <c r="Z9" s="218">
        <f t="shared" si="14"/>
        <v>0.65610477397549638</v>
      </c>
      <c r="AA9" s="753"/>
      <c r="AB9" s="69">
        <f t="shared" si="19"/>
        <v>0</v>
      </c>
      <c r="AC9" s="753"/>
      <c r="AD9" s="69">
        <f t="shared" si="20"/>
        <v>0</v>
      </c>
      <c r="AE9" s="753"/>
      <c r="AF9" s="69">
        <f t="shared" si="21"/>
        <v>0</v>
      </c>
      <c r="AG9" s="98">
        <f t="shared" si="22"/>
        <v>0</v>
      </c>
      <c r="AH9" s="99">
        <f t="shared" si="23"/>
        <v>0</v>
      </c>
    </row>
    <row r="10" spans="1:34" x14ac:dyDescent="0.25">
      <c r="A10" s="2" t="s">
        <v>42</v>
      </c>
      <c r="B10" s="1157">
        <v>395</v>
      </c>
      <c r="C10" s="753">
        <v>329</v>
      </c>
      <c r="D10" s="20">
        <f t="shared" si="0"/>
        <v>0.83291139240506329</v>
      </c>
      <c r="E10" s="753">
        <v>367</v>
      </c>
      <c r="F10" s="20">
        <f t="shared" si="1"/>
        <v>0.92911392405063287</v>
      </c>
      <c r="G10" s="753">
        <v>113</v>
      </c>
      <c r="H10" s="20">
        <f t="shared" si="2"/>
        <v>0.28607594936708863</v>
      </c>
      <c r="I10" s="100">
        <f>SUM(C10,E10,G10)</f>
        <v>809</v>
      </c>
      <c r="J10" s="218">
        <f>I10/($B10*3)</f>
        <v>0.68270042194092828</v>
      </c>
      <c r="K10" s="753">
        <v>341</v>
      </c>
      <c r="L10" s="20">
        <f t="shared" si="5"/>
        <v>0.86329113924050638</v>
      </c>
      <c r="M10" s="753">
        <v>415</v>
      </c>
      <c r="N10" s="20">
        <f t="shared" si="6"/>
        <v>1.0506329113924051</v>
      </c>
      <c r="O10" s="753">
        <v>281</v>
      </c>
      <c r="P10" s="20">
        <f t="shared" si="7"/>
        <v>0.71139240506329116</v>
      </c>
      <c r="Q10" s="100">
        <f t="shared" si="8"/>
        <v>1037</v>
      </c>
      <c r="R10" s="218">
        <f t="shared" si="9"/>
        <v>0.87510548523206755</v>
      </c>
      <c r="S10" s="753">
        <v>341</v>
      </c>
      <c r="T10" s="20">
        <f t="shared" si="10"/>
        <v>0.86329113924050638</v>
      </c>
      <c r="U10" s="753">
        <v>365</v>
      </c>
      <c r="V10" s="20">
        <f t="shared" si="11"/>
        <v>0.92405063291139244</v>
      </c>
      <c r="W10" s="753"/>
      <c r="X10" s="20">
        <f t="shared" si="12"/>
        <v>0</v>
      </c>
      <c r="Y10" s="100">
        <f t="shared" si="13"/>
        <v>706</v>
      </c>
      <c r="Z10" s="218">
        <f t="shared" si="14"/>
        <v>0.59578059071729961</v>
      </c>
      <c r="AA10" s="753"/>
      <c r="AB10" s="69">
        <f t="shared" si="19"/>
        <v>0</v>
      </c>
      <c r="AC10" s="753"/>
      <c r="AD10" s="69">
        <f t="shared" si="20"/>
        <v>0</v>
      </c>
      <c r="AE10" s="753"/>
      <c r="AF10" s="69">
        <f t="shared" si="21"/>
        <v>0</v>
      </c>
      <c r="AG10" s="98">
        <f t="shared" si="22"/>
        <v>0</v>
      </c>
      <c r="AH10" s="99">
        <f t="shared" si="23"/>
        <v>0</v>
      </c>
    </row>
    <row r="11" spans="1:34" x14ac:dyDescent="0.25">
      <c r="A11" s="2" t="s">
        <v>12</v>
      </c>
      <c r="B11" s="1157">
        <v>125</v>
      </c>
      <c r="C11" s="753">
        <v>130</v>
      </c>
      <c r="D11" s="20">
        <f t="shared" si="0"/>
        <v>1.04</v>
      </c>
      <c r="E11" s="753">
        <v>124</v>
      </c>
      <c r="F11" s="20">
        <f t="shared" si="1"/>
        <v>0.99199999999999999</v>
      </c>
      <c r="G11" s="753">
        <v>146</v>
      </c>
      <c r="H11" s="20">
        <f t="shared" si="2"/>
        <v>1.1679999999999999</v>
      </c>
      <c r="I11" s="100">
        <f>SUM(C11,E11,G11)</f>
        <v>400</v>
      </c>
      <c r="J11" s="218">
        <f>I11/($B11*3)</f>
        <v>1.0666666666666667</v>
      </c>
      <c r="K11" s="753">
        <v>119</v>
      </c>
      <c r="L11" s="20">
        <f t="shared" si="5"/>
        <v>0.95199999999999996</v>
      </c>
      <c r="M11" s="753">
        <v>162</v>
      </c>
      <c r="N11" s="20">
        <f t="shared" si="6"/>
        <v>1.296</v>
      </c>
      <c r="O11" s="753">
        <v>121</v>
      </c>
      <c r="P11" s="20">
        <f t="shared" si="7"/>
        <v>0.96799999999999997</v>
      </c>
      <c r="Q11" s="100">
        <f t="shared" si="8"/>
        <v>402</v>
      </c>
      <c r="R11" s="218">
        <f t="shared" si="9"/>
        <v>1.0720000000000001</v>
      </c>
      <c r="S11" s="753">
        <v>145</v>
      </c>
      <c r="T11" s="20">
        <f t="shared" si="10"/>
        <v>1.1599999999999999</v>
      </c>
      <c r="U11" s="753">
        <v>148</v>
      </c>
      <c r="V11" s="20">
        <f t="shared" si="11"/>
        <v>1.1839999999999999</v>
      </c>
      <c r="W11" s="753"/>
      <c r="X11" s="20">
        <f t="shared" si="12"/>
        <v>0</v>
      </c>
      <c r="Y11" s="100">
        <f t="shared" si="13"/>
        <v>293</v>
      </c>
      <c r="Z11" s="218">
        <f t="shared" si="14"/>
        <v>0.78133333333333332</v>
      </c>
      <c r="AA11" s="753"/>
      <c r="AB11" s="69">
        <f t="shared" si="19"/>
        <v>0</v>
      </c>
      <c r="AC11" s="753"/>
      <c r="AD11" s="69">
        <f t="shared" si="20"/>
        <v>0</v>
      </c>
      <c r="AE11" s="753"/>
      <c r="AF11" s="69">
        <f t="shared" si="21"/>
        <v>0</v>
      </c>
      <c r="AG11" s="98">
        <f t="shared" si="22"/>
        <v>0</v>
      </c>
      <c r="AH11" s="99">
        <f t="shared" si="23"/>
        <v>0</v>
      </c>
    </row>
    <row r="12" spans="1:34" hidden="1" x14ac:dyDescent="0.25">
      <c r="A12" s="2" t="s">
        <v>48</v>
      </c>
      <c r="B12" s="1157">
        <v>0</v>
      </c>
      <c r="C12" s="753"/>
      <c r="D12" s="20" t="e">
        <f t="shared" si="0"/>
        <v>#DIV/0!</v>
      </c>
      <c r="E12" s="753"/>
      <c r="F12" s="20" t="e">
        <f t="shared" si="1"/>
        <v>#DIV/0!</v>
      </c>
      <c r="G12" s="753"/>
      <c r="H12" s="20" t="e">
        <f t="shared" si="2"/>
        <v>#DIV/0!</v>
      </c>
      <c r="I12" s="100">
        <f>SUM(C12,E12,G12)</f>
        <v>0</v>
      </c>
      <c r="J12" s="218" t="e">
        <f>I12/($B12*3)</f>
        <v>#DIV/0!</v>
      </c>
      <c r="K12" s="753"/>
      <c r="L12" s="20" t="e">
        <f t="shared" si="5"/>
        <v>#DIV/0!</v>
      </c>
      <c r="M12" s="753"/>
      <c r="N12" s="20" t="e">
        <f t="shared" si="6"/>
        <v>#DIV/0!</v>
      </c>
      <c r="O12" s="753"/>
      <c r="P12" s="20" t="e">
        <f t="shared" si="7"/>
        <v>#DIV/0!</v>
      </c>
      <c r="Q12" s="100">
        <f t="shared" si="8"/>
        <v>0</v>
      </c>
      <c r="R12" s="218" t="e">
        <f t="shared" si="9"/>
        <v>#DIV/0!</v>
      </c>
      <c r="S12" s="753"/>
      <c r="T12" s="20" t="e">
        <f t="shared" si="10"/>
        <v>#DIV/0!</v>
      </c>
      <c r="U12" s="753"/>
      <c r="V12" s="20" t="e">
        <f t="shared" si="11"/>
        <v>#DIV/0!</v>
      </c>
      <c r="W12" s="753"/>
      <c r="X12" s="20" t="e">
        <f t="shared" si="12"/>
        <v>#DIV/0!</v>
      </c>
      <c r="Y12" s="100">
        <f t="shared" si="13"/>
        <v>0</v>
      </c>
      <c r="Z12" s="218" t="e">
        <f t="shared" si="14"/>
        <v>#DIV/0!</v>
      </c>
      <c r="AA12" s="753"/>
      <c r="AB12" s="69" t="e">
        <f t="shared" si="19"/>
        <v>#DIV/0!</v>
      </c>
      <c r="AC12" s="753"/>
      <c r="AD12" s="69" t="e">
        <f t="shared" si="20"/>
        <v>#DIV/0!</v>
      </c>
      <c r="AE12" s="753"/>
      <c r="AF12" s="69" t="e">
        <f t="shared" si="21"/>
        <v>#DIV/0!</v>
      </c>
      <c r="AG12" s="98">
        <f t="shared" si="22"/>
        <v>0</v>
      </c>
      <c r="AH12" s="99" t="e">
        <f t="shared" si="23"/>
        <v>#DIV/0!</v>
      </c>
    </row>
    <row r="13" spans="1:34" x14ac:dyDescent="0.25">
      <c r="A13" s="2" t="s">
        <v>13</v>
      </c>
      <c r="B13" s="1157">
        <v>526</v>
      </c>
      <c r="C13" s="754">
        <v>455</v>
      </c>
      <c r="D13" s="20">
        <f t="shared" si="0"/>
        <v>0.86501901140684412</v>
      </c>
      <c r="E13" s="754">
        <v>453</v>
      </c>
      <c r="F13" s="20">
        <f t="shared" si="1"/>
        <v>0.86121673003802279</v>
      </c>
      <c r="G13" s="754">
        <v>475</v>
      </c>
      <c r="H13" s="20">
        <f t="shared" si="2"/>
        <v>0.90304182509505704</v>
      </c>
      <c r="I13" s="100">
        <f>SUM(C13,E13,G13)</f>
        <v>1383</v>
      </c>
      <c r="J13" s="218">
        <f t="shared" si="4"/>
        <v>0.87642585551330798</v>
      </c>
      <c r="K13" s="754">
        <v>408</v>
      </c>
      <c r="L13" s="20">
        <f t="shared" si="5"/>
        <v>0.7756653992395437</v>
      </c>
      <c r="M13" s="754">
        <v>391</v>
      </c>
      <c r="N13" s="20">
        <f t="shared" si="6"/>
        <v>0.74334600760456271</v>
      </c>
      <c r="O13" s="754">
        <v>389</v>
      </c>
      <c r="P13" s="20">
        <f t="shared" si="7"/>
        <v>0.73954372623574149</v>
      </c>
      <c r="Q13" s="100">
        <f t="shared" si="8"/>
        <v>1188</v>
      </c>
      <c r="R13" s="218">
        <f t="shared" si="9"/>
        <v>0.75285171102661597</v>
      </c>
      <c r="S13" s="754">
        <v>479</v>
      </c>
      <c r="T13" s="20">
        <f t="shared" si="10"/>
        <v>0.91064638783269958</v>
      </c>
      <c r="U13" s="754">
        <v>439</v>
      </c>
      <c r="V13" s="20">
        <f t="shared" si="11"/>
        <v>0.83460076045627374</v>
      </c>
      <c r="W13" s="754"/>
      <c r="X13" s="20">
        <f t="shared" si="12"/>
        <v>0</v>
      </c>
      <c r="Y13" s="100">
        <f t="shared" si="13"/>
        <v>918</v>
      </c>
      <c r="Z13" s="218">
        <f t="shared" si="14"/>
        <v>0.58174904942965777</v>
      </c>
      <c r="AA13" s="754"/>
      <c r="AB13" s="69">
        <f t="shared" si="19"/>
        <v>0</v>
      </c>
      <c r="AC13" s="754"/>
      <c r="AD13" s="69">
        <f t="shared" si="20"/>
        <v>0</v>
      </c>
      <c r="AE13" s="754"/>
      <c r="AF13" s="69">
        <f t="shared" si="21"/>
        <v>0</v>
      </c>
      <c r="AG13" s="98">
        <f t="shared" si="22"/>
        <v>0</v>
      </c>
      <c r="AH13" s="99">
        <f t="shared" si="23"/>
        <v>0</v>
      </c>
    </row>
    <row r="14" spans="1:34" ht="15.75" thickBot="1" x14ac:dyDescent="0.3">
      <c r="A14" s="932" t="s">
        <v>49</v>
      </c>
      <c r="B14" s="1158">
        <v>100</v>
      </c>
      <c r="C14" s="933">
        <v>0</v>
      </c>
      <c r="D14" s="931">
        <f t="shared" si="0"/>
        <v>0</v>
      </c>
      <c r="E14" s="933">
        <v>99</v>
      </c>
      <c r="F14" s="931">
        <f t="shared" si="1"/>
        <v>0.99</v>
      </c>
      <c r="G14" s="933">
        <v>110</v>
      </c>
      <c r="H14" s="931">
        <f t="shared" si="2"/>
        <v>1.1000000000000001</v>
      </c>
      <c r="I14" s="934">
        <f t="shared" si="3"/>
        <v>209</v>
      </c>
      <c r="J14" s="935">
        <f t="shared" si="4"/>
        <v>0.69666666666666666</v>
      </c>
      <c r="K14" s="933">
        <v>61</v>
      </c>
      <c r="L14" s="931">
        <f t="shared" si="5"/>
        <v>0.61</v>
      </c>
      <c r="M14" s="933">
        <v>115</v>
      </c>
      <c r="N14" s="931">
        <f t="shared" si="6"/>
        <v>1.1499999999999999</v>
      </c>
      <c r="O14" s="933">
        <v>81</v>
      </c>
      <c r="P14" s="931">
        <f t="shared" si="7"/>
        <v>0.81</v>
      </c>
      <c r="Q14" s="934">
        <f t="shared" si="8"/>
        <v>257</v>
      </c>
      <c r="R14" s="935">
        <f t="shared" si="9"/>
        <v>0.85666666666666669</v>
      </c>
      <c r="S14" s="933">
        <v>30</v>
      </c>
      <c r="T14" s="931">
        <f t="shared" si="10"/>
        <v>0.3</v>
      </c>
      <c r="U14" s="933">
        <v>109</v>
      </c>
      <c r="V14" s="931">
        <f t="shared" si="11"/>
        <v>1.0900000000000001</v>
      </c>
      <c r="W14" s="933"/>
      <c r="X14" s="931">
        <f t="shared" si="12"/>
        <v>0</v>
      </c>
      <c r="Y14" s="934">
        <f t="shared" si="13"/>
        <v>139</v>
      </c>
      <c r="Z14" s="935">
        <f t="shared" si="14"/>
        <v>0.46333333333333332</v>
      </c>
      <c r="AA14" s="933"/>
      <c r="AB14" s="69">
        <f t="shared" si="19"/>
        <v>0</v>
      </c>
      <c r="AC14" s="933"/>
      <c r="AD14" s="69">
        <f t="shared" si="20"/>
        <v>0</v>
      </c>
      <c r="AE14" s="933"/>
      <c r="AF14" s="69">
        <f t="shared" si="21"/>
        <v>0</v>
      </c>
      <c r="AG14" s="98">
        <f t="shared" si="22"/>
        <v>0</v>
      </c>
      <c r="AH14" s="99">
        <f t="shared" si="23"/>
        <v>0</v>
      </c>
    </row>
    <row r="15" spans="1:34" ht="15.75" thickBot="1" x14ac:dyDescent="0.3">
      <c r="A15" s="623" t="s">
        <v>7</v>
      </c>
      <c r="B15" s="624">
        <f>SUM(B7:B14)</f>
        <v>4527</v>
      </c>
      <c r="C15" s="418">
        <f>SUM(C7:C14)</f>
        <v>4081</v>
      </c>
      <c r="D15" s="278">
        <f t="shared" si="0"/>
        <v>0.90148000883587365</v>
      </c>
      <c r="E15" s="418">
        <f>SUM(E7:E14)</f>
        <v>4380</v>
      </c>
      <c r="F15" s="278">
        <f t="shared" si="1"/>
        <v>0.96752816434724986</v>
      </c>
      <c r="G15" s="899">
        <f>SUM(G7:G14)</f>
        <v>4266</v>
      </c>
      <c r="H15" s="278">
        <f t="shared" si="2"/>
        <v>0.94234592445328036</v>
      </c>
      <c r="I15" s="625">
        <f t="shared" si="3"/>
        <v>12727</v>
      </c>
      <c r="J15" s="279">
        <f t="shared" si="4"/>
        <v>0.93711803254546788</v>
      </c>
      <c r="K15" s="418">
        <f>SUM(K7:K14)</f>
        <v>4794</v>
      </c>
      <c r="L15" s="278">
        <f t="shared" si="5"/>
        <v>1.0589794565937707</v>
      </c>
      <c r="M15" s="418">
        <f t="shared" ref="M15" si="24">SUM(M7:M14)</f>
        <v>4799</v>
      </c>
      <c r="N15" s="278">
        <f t="shared" si="6"/>
        <v>1.0600839407996465</v>
      </c>
      <c r="O15" s="418">
        <f t="shared" ref="O15" si="25">SUM(O7:O14)</f>
        <v>3915</v>
      </c>
      <c r="P15" s="278">
        <f t="shared" si="7"/>
        <v>0.86481113320079528</v>
      </c>
      <c r="Q15" s="625">
        <f t="shared" si="8"/>
        <v>13508</v>
      </c>
      <c r="R15" s="279">
        <f t="shared" si="9"/>
        <v>0.99462484353140412</v>
      </c>
      <c r="S15" s="418">
        <f>SUM(S7:S14)</f>
        <v>4744</v>
      </c>
      <c r="T15" s="278">
        <f t="shared" si="10"/>
        <v>1.0479346145350121</v>
      </c>
      <c r="U15" s="418">
        <f t="shared" ref="U15" si="26">SUM(U7:U14)</f>
        <v>4878</v>
      </c>
      <c r="V15" s="278">
        <f t="shared" si="11"/>
        <v>1.0775347912524851</v>
      </c>
      <c r="W15" s="418">
        <f t="shared" ref="W15" si="27">SUM(W7:W14)</f>
        <v>0</v>
      </c>
      <c r="X15" s="278">
        <f t="shared" si="12"/>
        <v>0</v>
      </c>
      <c r="Y15" s="625">
        <f t="shared" si="13"/>
        <v>9622</v>
      </c>
      <c r="Z15" s="279">
        <f t="shared" si="14"/>
        <v>0.70848980192916577</v>
      </c>
      <c r="AA15" s="418">
        <f>SUM(AA7:AA14)</f>
        <v>0</v>
      </c>
      <c r="AB15" s="278">
        <f t="shared" si="19"/>
        <v>0</v>
      </c>
      <c r="AC15" s="418">
        <f t="shared" ref="AC15" si="28">SUM(AC7:AC14)</f>
        <v>0</v>
      </c>
      <c r="AD15" s="278">
        <f t="shared" si="20"/>
        <v>0</v>
      </c>
      <c r="AE15" s="418">
        <f t="shared" ref="AE15" si="29">SUM(AE7:AE14)</f>
        <v>0</v>
      </c>
      <c r="AF15" s="278">
        <f t="shared" si="21"/>
        <v>0</v>
      </c>
      <c r="AG15" s="625">
        <f t="shared" si="22"/>
        <v>0</v>
      </c>
      <c r="AH15" s="279">
        <f t="shared" si="23"/>
        <v>0</v>
      </c>
    </row>
    <row r="18" spans="1:18" ht="15.75" hidden="1" x14ac:dyDescent="0.25">
      <c r="A18" s="1290" t="s">
        <v>425</v>
      </c>
      <c r="B18" s="1291"/>
      <c r="C18" s="1291"/>
      <c r="D18" s="1291"/>
      <c r="E18" s="1291"/>
      <c r="F18" s="1291"/>
      <c r="G18" s="1291"/>
      <c r="H18" s="1291"/>
      <c r="I18" s="1291"/>
      <c r="J18" s="1291"/>
      <c r="K18" s="1291"/>
      <c r="L18" s="1291"/>
      <c r="M18" s="1291"/>
      <c r="N18" s="1291"/>
      <c r="O18" s="1291"/>
      <c r="P18" s="1291"/>
      <c r="Q18" s="1291"/>
      <c r="R18" s="1291"/>
    </row>
    <row r="19" spans="1:18" ht="23.25" hidden="1" thickBot="1" x14ac:dyDescent="0.3">
      <c r="A19" s="14" t="s">
        <v>14</v>
      </c>
      <c r="B19" s="91" t="s">
        <v>207</v>
      </c>
      <c r="C19" s="14" t="str">
        <f>'UBS Izolina Mazzei'!C31</f>
        <v>JAN_19</v>
      </c>
      <c r="D19" s="15" t="str">
        <f>'UBS Izolina Mazzei'!D31</f>
        <v>%</v>
      </c>
      <c r="E19" s="14" t="str">
        <f>'UBS Izolina Mazzei'!E31</f>
        <v>FEV_19</v>
      </c>
      <c r="F19" s="15" t="str">
        <f>'UBS Izolina Mazzei'!F31</f>
        <v>%</v>
      </c>
      <c r="G19" s="14" t="str">
        <f>'UBS Izolina Mazzei'!G31</f>
        <v>MAR_19</v>
      </c>
      <c r="H19" s="15" t="str">
        <f>'UBS Izolina Mazzei'!H31</f>
        <v>%</v>
      </c>
      <c r="I19" s="128" t="str">
        <f>'UBS Izolina Mazzei'!I31</f>
        <v>Trimestre</v>
      </c>
      <c r="J19" s="13" t="str">
        <f>'UBS Izolina Mazzei'!J31</f>
        <v>% Trim</v>
      </c>
      <c r="K19" s="14" t="str">
        <f>'UBS Izolina Mazzei'!K31</f>
        <v>ABR_19</v>
      </c>
      <c r="L19" s="15" t="str">
        <f>'UBS Izolina Mazzei'!L31</f>
        <v>%</v>
      </c>
      <c r="M19" s="14" t="str">
        <f>'UBS Izolina Mazzei'!M31</f>
        <v>MAIO_19</v>
      </c>
      <c r="N19" s="15" t="str">
        <f>'UBS Izolina Mazzei'!N31</f>
        <v>%</v>
      </c>
      <c r="O19" s="14" t="str">
        <f>'UBS Izolina Mazzei'!O31</f>
        <v>JUN_19</v>
      </c>
      <c r="P19" s="15" t="str">
        <f>'UBS Izolina Mazzei'!P31</f>
        <v>%</v>
      </c>
      <c r="Q19" s="911"/>
      <c r="R19" s="911"/>
    </row>
    <row r="20" spans="1:18" hidden="1" x14ac:dyDescent="0.25">
      <c r="A20" s="2" t="s">
        <v>33</v>
      </c>
      <c r="B20" s="10">
        <v>9</v>
      </c>
      <c r="C20" s="752">
        <v>7</v>
      </c>
      <c r="D20" s="19">
        <f t="shared" ref="D20:D33" si="30">C20/$B20</f>
        <v>0.77777777777777779</v>
      </c>
      <c r="E20" s="11"/>
      <c r="F20" s="19">
        <f t="shared" ref="F20:F33" si="31">E20/$B20</f>
        <v>0</v>
      </c>
      <c r="G20" s="11"/>
      <c r="H20" s="19">
        <f t="shared" ref="H20:H33" si="32">G20/$B20</f>
        <v>0</v>
      </c>
      <c r="I20" s="98">
        <f t="shared" ref="I20:I33" si="33">SUM(C20,E20,G20)</f>
        <v>7</v>
      </c>
      <c r="J20" s="146">
        <f t="shared" ref="J20:J33" si="34">I20/($B20*3)</f>
        <v>0.25925925925925924</v>
      </c>
      <c r="K20" s="11"/>
      <c r="L20" s="19">
        <f t="shared" ref="L20:L33" si="35">K20/$B20</f>
        <v>0</v>
      </c>
      <c r="M20" s="11"/>
      <c r="N20" s="19">
        <f t="shared" ref="N20:N33" si="36">M20/$B20</f>
        <v>0</v>
      </c>
      <c r="O20" s="11"/>
      <c r="P20" s="19">
        <f t="shared" ref="P20:P33" si="37">O20/$B20</f>
        <v>0</v>
      </c>
      <c r="Q20" s="915"/>
      <c r="R20" s="915"/>
    </row>
    <row r="21" spans="1:18" hidden="1" x14ac:dyDescent="0.25">
      <c r="A21" s="2" t="s">
        <v>20</v>
      </c>
      <c r="B21" s="107">
        <v>4</v>
      </c>
      <c r="C21" s="753">
        <v>3</v>
      </c>
      <c r="D21" s="20">
        <f t="shared" si="30"/>
        <v>0.75</v>
      </c>
      <c r="E21" s="4"/>
      <c r="F21" s="20">
        <f t="shared" si="31"/>
        <v>0</v>
      </c>
      <c r="G21" s="4"/>
      <c r="H21" s="20">
        <f t="shared" si="32"/>
        <v>0</v>
      </c>
      <c r="I21" s="100">
        <f t="shared" si="33"/>
        <v>3</v>
      </c>
      <c r="J21" s="218">
        <f t="shared" si="34"/>
        <v>0.25</v>
      </c>
      <c r="K21" s="81"/>
      <c r="L21" s="20">
        <f t="shared" si="35"/>
        <v>0</v>
      </c>
      <c r="M21" s="81"/>
      <c r="N21" s="20">
        <f t="shared" si="36"/>
        <v>0</v>
      </c>
      <c r="O21" s="81"/>
      <c r="P21" s="20">
        <f t="shared" si="37"/>
        <v>0</v>
      </c>
      <c r="Q21" s="916"/>
      <c r="R21" s="916"/>
    </row>
    <row r="22" spans="1:18" hidden="1" x14ac:dyDescent="0.25">
      <c r="A22" s="2" t="s">
        <v>43</v>
      </c>
      <c r="B22" s="107">
        <v>3</v>
      </c>
      <c r="C22" s="758">
        <v>2.5</v>
      </c>
      <c r="D22" s="20">
        <f t="shared" si="30"/>
        <v>0.83333333333333337</v>
      </c>
      <c r="E22" s="4"/>
      <c r="F22" s="20">
        <f t="shared" si="31"/>
        <v>0</v>
      </c>
      <c r="G22" s="4"/>
      <c r="H22" s="20">
        <f t="shared" si="32"/>
        <v>0</v>
      </c>
      <c r="I22" s="100">
        <f t="shared" si="33"/>
        <v>2.5</v>
      </c>
      <c r="J22" s="218">
        <f t="shared" si="34"/>
        <v>0.27777777777777779</v>
      </c>
      <c r="K22" s="4"/>
      <c r="L22" s="20">
        <f t="shared" si="35"/>
        <v>0</v>
      </c>
      <c r="M22" s="4"/>
      <c r="N22" s="20">
        <f t="shared" si="36"/>
        <v>0</v>
      </c>
      <c r="O22" s="81"/>
      <c r="P22" s="20">
        <f t="shared" si="37"/>
        <v>0</v>
      </c>
      <c r="Q22" s="916"/>
      <c r="R22" s="916"/>
    </row>
    <row r="23" spans="1:18" hidden="1" x14ac:dyDescent="0.25">
      <c r="A23" s="2" t="s">
        <v>22</v>
      </c>
      <c r="B23" s="107">
        <v>1</v>
      </c>
      <c r="C23" s="758">
        <v>0.5</v>
      </c>
      <c r="D23" s="20">
        <f t="shared" si="30"/>
        <v>0.5</v>
      </c>
      <c r="E23" s="758"/>
      <c r="F23" s="20">
        <f t="shared" si="31"/>
        <v>0</v>
      </c>
      <c r="G23" s="758"/>
      <c r="H23" s="20">
        <f t="shared" si="32"/>
        <v>0</v>
      </c>
      <c r="I23" s="100">
        <f t="shared" si="33"/>
        <v>0.5</v>
      </c>
      <c r="J23" s="218">
        <f t="shared" si="34"/>
        <v>0.16666666666666666</v>
      </c>
      <c r="K23" s="758"/>
      <c r="L23" s="20">
        <f t="shared" si="35"/>
        <v>0</v>
      </c>
      <c r="M23" s="758"/>
      <c r="N23" s="20">
        <f t="shared" si="36"/>
        <v>0</v>
      </c>
      <c r="O23" s="81"/>
      <c r="P23" s="20">
        <f t="shared" si="37"/>
        <v>0</v>
      </c>
      <c r="Q23" s="916"/>
      <c r="R23" s="916"/>
    </row>
    <row r="24" spans="1:18" hidden="1" x14ac:dyDescent="0.25">
      <c r="A24" s="2" t="s">
        <v>50</v>
      </c>
      <c r="B24" s="107">
        <v>1</v>
      </c>
      <c r="C24" s="753"/>
      <c r="D24" s="20">
        <f t="shared" si="30"/>
        <v>0</v>
      </c>
      <c r="E24" s="4"/>
      <c r="F24" s="20">
        <f t="shared" si="31"/>
        <v>0</v>
      </c>
      <c r="G24" s="4"/>
      <c r="H24" s="20">
        <f t="shared" si="32"/>
        <v>0</v>
      </c>
      <c r="I24" s="100">
        <f t="shared" si="33"/>
        <v>0</v>
      </c>
      <c r="J24" s="218">
        <f t="shared" si="34"/>
        <v>0</v>
      </c>
      <c r="K24" s="4"/>
      <c r="L24" s="20">
        <f t="shared" si="35"/>
        <v>0</v>
      </c>
      <c r="M24" s="4"/>
      <c r="N24" s="20">
        <f t="shared" si="36"/>
        <v>0</v>
      </c>
      <c r="O24" s="4"/>
      <c r="P24" s="20">
        <f t="shared" si="37"/>
        <v>0</v>
      </c>
      <c r="Q24" s="916"/>
      <c r="R24" s="916"/>
    </row>
    <row r="25" spans="1:18" hidden="1" x14ac:dyDescent="0.25">
      <c r="A25" s="2" t="s">
        <v>23</v>
      </c>
      <c r="B25" s="107">
        <v>2</v>
      </c>
      <c r="C25" s="753">
        <v>1</v>
      </c>
      <c r="D25" s="20">
        <f t="shared" si="30"/>
        <v>0.5</v>
      </c>
      <c r="E25" s="4"/>
      <c r="F25" s="20">
        <f t="shared" si="31"/>
        <v>0</v>
      </c>
      <c r="G25" s="4"/>
      <c r="H25" s="20">
        <f t="shared" si="32"/>
        <v>0</v>
      </c>
      <c r="I25" s="100">
        <f t="shared" si="33"/>
        <v>1</v>
      </c>
      <c r="J25" s="218">
        <f t="shared" si="34"/>
        <v>0.16666666666666666</v>
      </c>
      <c r="K25" s="4"/>
      <c r="L25" s="20">
        <f t="shared" si="35"/>
        <v>0</v>
      </c>
      <c r="M25" s="4"/>
      <c r="N25" s="20">
        <f t="shared" si="36"/>
        <v>0</v>
      </c>
      <c r="O25" s="826"/>
      <c r="P25" s="20">
        <f t="shared" si="37"/>
        <v>0</v>
      </c>
      <c r="Q25" s="916"/>
      <c r="R25" s="916"/>
    </row>
    <row r="26" spans="1:18" hidden="1" x14ac:dyDescent="0.25">
      <c r="A26" s="2" t="s">
        <v>210</v>
      </c>
      <c r="B26" s="107">
        <v>1</v>
      </c>
      <c r="C26" s="753">
        <v>1</v>
      </c>
      <c r="D26" s="20">
        <f t="shared" si="30"/>
        <v>1</v>
      </c>
      <c r="E26" s="4"/>
      <c r="F26" s="20">
        <f t="shared" si="31"/>
        <v>0</v>
      </c>
      <c r="G26" s="4"/>
      <c r="H26" s="20">
        <f t="shared" si="32"/>
        <v>0</v>
      </c>
      <c r="I26" s="100">
        <f t="shared" si="33"/>
        <v>1</v>
      </c>
      <c r="J26" s="218">
        <f t="shared" si="34"/>
        <v>0.33333333333333331</v>
      </c>
      <c r="K26" s="4"/>
      <c r="L26" s="20">
        <f t="shared" si="35"/>
        <v>0</v>
      </c>
      <c r="M26" s="4"/>
      <c r="N26" s="20">
        <f t="shared" si="36"/>
        <v>0</v>
      </c>
      <c r="O26" s="81"/>
      <c r="P26" s="20">
        <f t="shared" si="37"/>
        <v>0</v>
      </c>
      <c r="Q26" s="916"/>
      <c r="R26" s="916"/>
    </row>
    <row r="27" spans="1:18" hidden="1" x14ac:dyDescent="0.25">
      <c r="A27" s="2" t="s">
        <v>24</v>
      </c>
      <c r="B27" s="107">
        <v>1</v>
      </c>
      <c r="C27" s="753">
        <v>1</v>
      </c>
      <c r="D27" s="20">
        <f t="shared" si="30"/>
        <v>1</v>
      </c>
      <c r="E27" s="4"/>
      <c r="F27" s="20">
        <f t="shared" si="31"/>
        <v>0</v>
      </c>
      <c r="G27" s="4"/>
      <c r="H27" s="20">
        <f t="shared" si="32"/>
        <v>0</v>
      </c>
      <c r="I27" s="100">
        <f t="shared" si="33"/>
        <v>1</v>
      </c>
      <c r="J27" s="218">
        <f t="shared" si="34"/>
        <v>0.33333333333333331</v>
      </c>
      <c r="K27" s="4"/>
      <c r="L27" s="20">
        <f t="shared" si="35"/>
        <v>0</v>
      </c>
      <c r="M27" s="4"/>
      <c r="N27" s="20">
        <f t="shared" si="36"/>
        <v>0</v>
      </c>
      <c r="O27" s="4"/>
      <c r="P27" s="20">
        <f t="shared" si="37"/>
        <v>0</v>
      </c>
      <c r="Q27" s="916"/>
      <c r="R27" s="916"/>
    </row>
    <row r="28" spans="1:18" hidden="1" x14ac:dyDescent="0.25">
      <c r="A28" s="2" t="s">
        <v>25</v>
      </c>
      <c r="B28" s="107">
        <v>5</v>
      </c>
      <c r="C28" s="753">
        <v>5</v>
      </c>
      <c r="D28" s="20">
        <f t="shared" si="30"/>
        <v>1</v>
      </c>
      <c r="E28" s="753"/>
      <c r="F28" s="20">
        <f t="shared" si="31"/>
        <v>0</v>
      </c>
      <c r="G28" s="753"/>
      <c r="H28" s="20">
        <f t="shared" si="32"/>
        <v>0</v>
      </c>
      <c r="I28" s="100">
        <f t="shared" si="33"/>
        <v>5</v>
      </c>
      <c r="J28" s="218">
        <f t="shared" si="34"/>
        <v>0.33333333333333331</v>
      </c>
      <c r="K28" s="758"/>
      <c r="L28" s="20">
        <f t="shared" si="35"/>
        <v>0</v>
      </c>
      <c r="M28" s="758"/>
      <c r="N28" s="20">
        <f t="shared" si="36"/>
        <v>0</v>
      </c>
      <c r="O28" s="81"/>
      <c r="P28" s="20">
        <f t="shared" si="37"/>
        <v>0</v>
      </c>
      <c r="Q28" s="916"/>
      <c r="R28" s="916"/>
    </row>
    <row r="29" spans="1:18" hidden="1" x14ac:dyDescent="0.25">
      <c r="A29" s="2" t="s">
        <v>46</v>
      </c>
      <c r="B29" s="114">
        <v>1</v>
      </c>
      <c r="C29" s="753">
        <v>0</v>
      </c>
      <c r="D29" s="20">
        <f t="shared" si="30"/>
        <v>0</v>
      </c>
      <c r="E29" s="4"/>
      <c r="F29" s="20">
        <f t="shared" si="31"/>
        <v>0</v>
      </c>
      <c r="G29" s="4"/>
      <c r="H29" s="20">
        <f t="shared" si="32"/>
        <v>0</v>
      </c>
      <c r="I29" s="100">
        <f t="shared" si="33"/>
        <v>0</v>
      </c>
      <c r="J29" s="218">
        <f t="shared" si="34"/>
        <v>0</v>
      </c>
      <c r="K29" s="4"/>
      <c r="L29" s="20">
        <f t="shared" si="35"/>
        <v>0</v>
      </c>
      <c r="M29" s="4"/>
      <c r="N29" s="20">
        <f t="shared" si="36"/>
        <v>0</v>
      </c>
      <c r="O29" s="4"/>
      <c r="P29" s="20">
        <f t="shared" si="37"/>
        <v>0</v>
      </c>
      <c r="Q29" s="916"/>
      <c r="R29" s="916"/>
    </row>
    <row r="30" spans="1:18" hidden="1" x14ac:dyDescent="0.25">
      <c r="A30" s="2" t="s">
        <v>26</v>
      </c>
      <c r="B30" s="107">
        <v>1</v>
      </c>
      <c r="C30" s="753">
        <v>1</v>
      </c>
      <c r="D30" s="20">
        <f t="shared" si="30"/>
        <v>1</v>
      </c>
      <c r="E30" s="4"/>
      <c r="F30" s="20">
        <f t="shared" si="31"/>
        <v>0</v>
      </c>
      <c r="G30" s="4"/>
      <c r="H30" s="20">
        <f t="shared" si="32"/>
        <v>0</v>
      </c>
      <c r="I30" s="100">
        <f t="shared" si="33"/>
        <v>1</v>
      </c>
      <c r="J30" s="218">
        <f t="shared" si="34"/>
        <v>0.33333333333333331</v>
      </c>
      <c r="K30" s="4"/>
      <c r="L30" s="20">
        <f t="shared" si="35"/>
        <v>0</v>
      </c>
      <c r="M30" s="4"/>
      <c r="N30" s="20">
        <f t="shared" si="36"/>
        <v>0</v>
      </c>
      <c r="O30" s="4"/>
      <c r="P30" s="20">
        <f t="shared" si="37"/>
        <v>0</v>
      </c>
      <c r="Q30" s="916"/>
      <c r="R30" s="916"/>
    </row>
    <row r="31" spans="1:18" hidden="1" x14ac:dyDescent="0.25">
      <c r="A31" s="2" t="s">
        <v>34</v>
      </c>
      <c r="B31" s="107">
        <v>1</v>
      </c>
      <c r="C31" s="753">
        <v>1</v>
      </c>
      <c r="D31" s="20">
        <f t="shared" si="30"/>
        <v>1</v>
      </c>
      <c r="E31" s="4"/>
      <c r="F31" s="20">
        <f t="shared" si="31"/>
        <v>0</v>
      </c>
      <c r="G31" s="4"/>
      <c r="H31" s="20">
        <f t="shared" si="32"/>
        <v>0</v>
      </c>
      <c r="I31" s="100">
        <f t="shared" si="33"/>
        <v>1</v>
      </c>
      <c r="J31" s="218">
        <f t="shared" si="34"/>
        <v>0.33333333333333331</v>
      </c>
      <c r="K31" s="4"/>
      <c r="L31" s="20">
        <f t="shared" si="35"/>
        <v>0</v>
      </c>
      <c r="M31" s="4"/>
      <c r="N31" s="20">
        <f t="shared" si="36"/>
        <v>0</v>
      </c>
      <c r="O31" s="826"/>
      <c r="P31" s="20">
        <f t="shared" si="37"/>
        <v>0</v>
      </c>
      <c r="Q31" s="916"/>
      <c r="R31" s="916"/>
    </row>
    <row r="32" spans="1:18" hidden="1" x14ac:dyDescent="0.25">
      <c r="A32" s="83" t="s">
        <v>51</v>
      </c>
      <c r="B32" s="84">
        <v>1</v>
      </c>
      <c r="C32" s="753">
        <v>0</v>
      </c>
      <c r="D32" s="86">
        <f t="shared" si="30"/>
        <v>0</v>
      </c>
      <c r="E32" s="85"/>
      <c r="F32" s="86">
        <f t="shared" si="31"/>
        <v>0</v>
      </c>
      <c r="G32" s="85"/>
      <c r="H32" s="86">
        <f t="shared" si="32"/>
        <v>0</v>
      </c>
      <c r="I32" s="161">
        <f t="shared" si="33"/>
        <v>0</v>
      </c>
      <c r="J32" s="208">
        <f t="shared" si="34"/>
        <v>0</v>
      </c>
      <c r="K32" s="85"/>
      <c r="L32" s="86">
        <f t="shared" si="35"/>
        <v>0</v>
      </c>
      <c r="M32" s="85"/>
      <c r="N32" s="86">
        <f t="shared" si="36"/>
        <v>0</v>
      </c>
      <c r="O32" s="85"/>
      <c r="P32" s="86">
        <f t="shared" si="37"/>
        <v>0</v>
      </c>
      <c r="Q32" s="917"/>
      <c r="R32" s="917"/>
    </row>
    <row r="33" spans="1:18" ht="15.75" hidden="1" thickBot="1" x14ac:dyDescent="0.3">
      <c r="A33" s="410" t="s">
        <v>7</v>
      </c>
      <c r="B33" s="404">
        <f>SUM(B20:B32)</f>
        <v>31</v>
      </c>
      <c r="C33" s="406">
        <f>SUM(C20:C32)</f>
        <v>23</v>
      </c>
      <c r="D33" s="416">
        <f t="shared" si="30"/>
        <v>0.74193548387096775</v>
      </c>
      <c r="E33" s="406">
        <f>SUM(E20:E32)</f>
        <v>0</v>
      </c>
      <c r="F33" s="416">
        <f t="shared" si="31"/>
        <v>0</v>
      </c>
      <c r="G33" s="406">
        <f>SUM(G20:G32)</f>
        <v>0</v>
      </c>
      <c r="H33" s="416">
        <f t="shared" si="32"/>
        <v>0</v>
      </c>
      <c r="I33" s="408">
        <f t="shared" si="33"/>
        <v>23</v>
      </c>
      <c r="J33" s="417">
        <f t="shared" si="34"/>
        <v>0.24731182795698925</v>
      </c>
      <c r="K33" s="406">
        <f>SUM(K20:K32)</f>
        <v>0</v>
      </c>
      <c r="L33" s="416">
        <f t="shared" si="35"/>
        <v>0</v>
      </c>
      <c r="M33" s="406">
        <f t="shared" ref="M33" si="38">SUM(M20:M32)</f>
        <v>0</v>
      </c>
      <c r="N33" s="416">
        <f t="shared" si="36"/>
        <v>0</v>
      </c>
      <c r="O33" s="406">
        <f t="shared" ref="O33" si="39">SUM(O20:O32)</f>
        <v>0</v>
      </c>
      <c r="P33" s="416">
        <f t="shared" si="37"/>
        <v>0</v>
      </c>
      <c r="Q33" s="834"/>
      <c r="R33" s="834"/>
    </row>
  </sheetData>
  <mergeCells count="4">
    <mergeCell ref="A2:M2"/>
    <mergeCell ref="A3:M3"/>
    <mergeCell ref="A18:R18"/>
    <mergeCell ref="A5:AH5"/>
  </mergeCells>
  <pageMargins left="0.23622047244094491" right="0.23622047244094491" top="0.74803149606299213" bottom="0.74803149606299213" header="0.31496062992125984" footer="0.31496062992125984"/>
  <pageSetup paperSize="9" scale="64" orientation="landscape" r:id="rId1"/>
  <headerFooter>
    <oddFooter xml:space="preserve">&amp;LFonte: Sistema SIGA-Saúde / Relatório de Dados Estatísticos </oddFooter>
  </headerFooter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FF00"/>
    <pageSetUpPr fitToPage="1"/>
  </sheetPr>
  <dimension ref="A2:AH25"/>
  <sheetViews>
    <sheetView showGridLines="0" tabSelected="1" zoomScalePageLayoutView="110" workbookViewId="0">
      <selection activeCell="U28" sqref="U28"/>
    </sheetView>
  </sheetViews>
  <sheetFormatPr defaultColWidth="8.85546875" defaultRowHeight="15" x14ac:dyDescent="0.25"/>
  <cols>
    <col min="1" max="1" width="37.85546875" customWidth="1"/>
    <col min="3" max="3" width="7.28515625" bestFit="1" customWidth="1"/>
    <col min="4" max="4" width="7.5703125" bestFit="1" customWidth="1"/>
    <col min="5" max="6" width="7" bestFit="1" customWidth="1"/>
    <col min="7" max="7" width="7.7109375" bestFit="1" customWidth="1"/>
    <col min="8" max="8" width="7.28515625" bestFit="1" customWidth="1"/>
    <col min="9" max="9" width="9" hidden="1" customWidth="1"/>
    <col min="10" max="10" width="7" hidden="1" customWidth="1"/>
    <col min="11" max="11" width="7.42578125" bestFit="1" customWidth="1"/>
    <col min="12" max="12" width="7.28515625" bestFit="1" customWidth="1"/>
    <col min="13" max="13" width="8.28515625" customWidth="1"/>
    <col min="14" max="16" width="7.28515625" bestFit="1" customWidth="1"/>
    <col min="17" max="17" width="9" hidden="1" customWidth="1"/>
    <col min="18" max="18" width="6.42578125" hidden="1" customWidth="1"/>
    <col min="19" max="19" width="7.140625" bestFit="1" customWidth="1"/>
    <col min="20" max="20" width="7.28515625" bestFit="1" customWidth="1"/>
    <col min="21" max="21" width="7.5703125" bestFit="1" customWidth="1"/>
    <col min="22" max="22" width="7.28515625" bestFit="1" customWidth="1"/>
    <col min="23" max="23" width="7.140625" bestFit="1" customWidth="1"/>
    <col min="24" max="24" width="7.28515625" bestFit="1" customWidth="1"/>
    <col min="25" max="25" width="8" hidden="1" customWidth="1"/>
    <col min="26" max="26" width="6.42578125" hidden="1" customWidth="1"/>
    <col min="27" max="27" width="7.42578125" bestFit="1" customWidth="1"/>
    <col min="28" max="28" width="7.28515625" bestFit="1" customWidth="1"/>
    <col min="29" max="29" width="7.5703125" bestFit="1" customWidth="1"/>
    <col min="30" max="30" width="7.28515625" bestFit="1" customWidth="1"/>
    <col min="31" max="31" width="7.140625" bestFit="1" customWidth="1"/>
    <col min="32" max="32" width="7.28515625" bestFit="1" customWidth="1"/>
    <col min="33" max="33" width="8" hidden="1" customWidth="1"/>
    <col min="34" max="34" width="6.42578125" hidden="1" customWidth="1"/>
  </cols>
  <sheetData>
    <row r="2" spans="1:34" ht="18" x14ac:dyDescent="0.35">
      <c r="A2" s="1289" t="s">
        <v>518</v>
      </c>
      <c r="B2" s="1289"/>
      <c r="C2" s="1289"/>
      <c r="D2" s="1289"/>
      <c r="E2" s="1289"/>
      <c r="F2" s="1289"/>
      <c r="G2" s="1289"/>
      <c r="H2" s="1289"/>
      <c r="I2" s="1289"/>
      <c r="J2" s="1289"/>
      <c r="K2" s="1289"/>
      <c r="L2" s="1289"/>
      <c r="M2" s="1289"/>
      <c r="N2" s="1"/>
      <c r="O2" s="1"/>
      <c r="P2" s="1"/>
      <c r="Q2" s="1"/>
      <c r="R2" s="1"/>
    </row>
    <row r="3" spans="1:34" ht="18" x14ac:dyDescent="0.35">
      <c r="A3" s="1289" t="s">
        <v>0</v>
      </c>
      <c r="B3" s="1289"/>
      <c r="C3" s="1289"/>
      <c r="D3" s="1289"/>
      <c r="E3" s="1289"/>
      <c r="F3" s="1289"/>
      <c r="G3" s="1289"/>
      <c r="H3" s="1289"/>
      <c r="I3" s="1289"/>
      <c r="J3" s="1289"/>
      <c r="K3" s="1289"/>
      <c r="L3" s="1289"/>
      <c r="M3" s="1289"/>
      <c r="N3" s="1"/>
      <c r="O3" s="1"/>
      <c r="P3" s="1"/>
      <c r="Q3" s="1"/>
      <c r="R3" s="1"/>
    </row>
    <row r="5" spans="1:34" ht="15.75" x14ac:dyDescent="0.25">
      <c r="A5" s="1290" t="s">
        <v>528</v>
      </c>
      <c r="B5" s="1291"/>
      <c r="C5" s="1291"/>
      <c r="D5" s="1291"/>
      <c r="E5" s="1291"/>
      <c r="F5" s="1291"/>
      <c r="G5" s="1291"/>
      <c r="H5" s="1291"/>
      <c r="I5" s="1291"/>
      <c r="J5" s="1291"/>
      <c r="K5" s="1291"/>
      <c r="L5" s="1291"/>
      <c r="M5" s="1291"/>
      <c r="N5" s="1291"/>
      <c r="O5" s="1291"/>
      <c r="P5" s="1291"/>
      <c r="Q5" s="1291"/>
      <c r="R5" s="1291"/>
      <c r="S5" s="1291"/>
      <c r="T5" s="1291"/>
      <c r="U5" s="1291"/>
      <c r="V5" s="1291"/>
      <c r="W5" s="1291"/>
      <c r="X5" s="1291"/>
      <c r="Y5" s="1291"/>
      <c r="Z5" s="1291"/>
      <c r="AA5" s="1291"/>
      <c r="AB5" s="1291"/>
      <c r="AC5" s="1291"/>
      <c r="AD5" s="1291"/>
      <c r="AE5" s="1291"/>
      <c r="AF5" s="1291"/>
      <c r="AG5" s="1291"/>
      <c r="AH5" s="1291"/>
    </row>
    <row r="6" spans="1:34" ht="24.75" thickBot="1" x14ac:dyDescent="0.3">
      <c r="A6" s="14" t="s">
        <v>493</v>
      </c>
      <c r="B6" s="12" t="s">
        <v>172</v>
      </c>
      <c r="C6" s="14" t="s">
        <v>505</v>
      </c>
      <c r="D6" s="15" t="s">
        <v>1</v>
      </c>
      <c r="E6" s="14" t="s">
        <v>506</v>
      </c>
      <c r="F6" s="15" t="s">
        <v>1</v>
      </c>
      <c r="G6" s="14" t="s">
        <v>507</v>
      </c>
      <c r="H6" s="15" t="s">
        <v>1</v>
      </c>
      <c r="I6" s="128" t="s">
        <v>454</v>
      </c>
      <c r="J6" s="13" t="s">
        <v>205</v>
      </c>
      <c r="K6" s="14" t="s">
        <v>508</v>
      </c>
      <c r="L6" s="15" t="s">
        <v>1</v>
      </c>
      <c r="M6" s="14" t="s">
        <v>509</v>
      </c>
      <c r="N6" s="15" t="s">
        <v>1</v>
      </c>
      <c r="O6" s="14" t="s">
        <v>510</v>
      </c>
      <c r="P6" s="15" t="s">
        <v>1</v>
      </c>
      <c r="Q6" s="128" t="s">
        <v>454</v>
      </c>
      <c r="R6" s="13" t="s">
        <v>205</v>
      </c>
      <c r="S6" s="14" t="s">
        <v>511</v>
      </c>
      <c r="T6" s="15" t="s">
        <v>1</v>
      </c>
      <c r="U6" s="14" t="s">
        <v>512</v>
      </c>
      <c r="V6" s="15" t="s">
        <v>1</v>
      </c>
      <c r="W6" s="14" t="s">
        <v>513</v>
      </c>
      <c r="X6" s="15" t="s">
        <v>1</v>
      </c>
      <c r="Y6" s="128" t="s">
        <v>454</v>
      </c>
      <c r="Z6" s="13" t="s">
        <v>205</v>
      </c>
      <c r="AA6" s="14" t="s">
        <v>514</v>
      </c>
      <c r="AB6" s="15" t="s">
        <v>1</v>
      </c>
      <c r="AC6" s="14" t="s">
        <v>515</v>
      </c>
      <c r="AD6" s="15" t="s">
        <v>1</v>
      </c>
      <c r="AE6" s="14" t="s">
        <v>516</v>
      </c>
      <c r="AF6" s="15" t="s">
        <v>1</v>
      </c>
      <c r="AG6" s="128" t="s">
        <v>454</v>
      </c>
      <c r="AH6" s="13" t="s">
        <v>205</v>
      </c>
    </row>
    <row r="7" spans="1:34" ht="32.25" customHeight="1" thickTop="1" x14ac:dyDescent="0.25">
      <c r="A7" s="42" t="s">
        <v>144</v>
      </c>
      <c r="B7" s="61">
        <v>180</v>
      </c>
      <c r="C7" s="62">
        <v>186</v>
      </c>
      <c r="D7" s="63">
        <f t="shared" ref="D7:D8" si="0">C7/$B7</f>
        <v>1.0333333333333334</v>
      </c>
      <c r="E7" s="62">
        <v>162</v>
      </c>
      <c r="F7" s="63">
        <f t="shared" ref="F7:F8" si="1">E7/$B7</f>
        <v>0.9</v>
      </c>
      <c r="G7" s="62">
        <v>158</v>
      </c>
      <c r="H7" s="63">
        <f t="shared" ref="H7:H8" si="2">G7/$B7</f>
        <v>0.87777777777777777</v>
      </c>
      <c r="I7" s="154">
        <f>SUM(C7,E7,G7)</f>
        <v>506</v>
      </c>
      <c r="J7" s="220">
        <f t="shared" ref="J7:J9" si="3">I7/($B7*3)</f>
        <v>0.937037037037037</v>
      </c>
      <c r="K7" s="62">
        <v>222</v>
      </c>
      <c r="L7" s="63">
        <f t="shared" ref="L7:L8" si="4">K7/$B7</f>
        <v>1.2333333333333334</v>
      </c>
      <c r="M7" s="62">
        <v>166</v>
      </c>
      <c r="N7" s="63">
        <f t="shared" ref="N7:P8" si="5">M7/$B7</f>
        <v>0.92222222222222228</v>
      </c>
      <c r="O7" s="62">
        <v>173</v>
      </c>
      <c r="P7" s="63">
        <f t="shared" si="5"/>
        <v>0.96111111111111114</v>
      </c>
      <c r="Q7" s="154">
        <f>SUM(K7,M7,O7)</f>
        <v>561</v>
      </c>
      <c r="R7" s="220">
        <f>Q7/($B7*3)</f>
        <v>1.038888888888889</v>
      </c>
      <c r="S7" s="62">
        <v>188</v>
      </c>
      <c r="T7" s="63">
        <f t="shared" ref="T7:T8" si="6">S7/$B7</f>
        <v>1.0444444444444445</v>
      </c>
      <c r="U7" s="62">
        <v>287</v>
      </c>
      <c r="V7" s="63">
        <f t="shared" ref="V7:V8" si="7">U7/$B7</f>
        <v>1.5944444444444446</v>
      </c>
      <c r="W7" s="62"/>
      <c r="X7" s="63">
        <f t="shared" ref="X7:X8" si="8">W7/$B7</f>
        <v>0</v>
      </c>
      <c r="Y7" s="154">
        <f>SUM(S7,U7,W7)</f>
        <v>475</v>
      </c>
      <c r="Z7" s="220">
        <f>Y7/($B7*3)</f>
        <v>0.87962962962962965</v>
      </c>
      <c r="AA7" s="62"/>
      <c r="AB7" s="69">
        <f t="shared" ref="AB7" si="9">AA7/$B7</f>
        <v>0</v>
      </c>
      <c r="AC7" s="62"/>
      <c r="AD7" s="69">
        <f t="shared" ref="AD7" si="10">AC7/$B7</f>
        <v>0</v>
      </c>
      <c r="AE7" s="62"/>
      <c r="AF7" s="69">
        <f t="shared" ref="AF7" si="11">AE7/$B7</f>
        <v>0</v>
      </c>
      <c r="AG7" s="98">
        <f t="shared" ref="AG7" si="12">SUM(AA7,AC7,AE7)</f>
        <v>0</v>
      </c>
      <c r="AH7" s="99">
        <f>AG7/($B7*3)</f>
        <v>0</v>
      </c>
    </row>
    <row r="8" spans="1:34" ht="26.25" customHeight="1" thickBot="1" x14ac:dyDescent="0.3">
      <c r="A8" s="587" t="s">
        <v>145</v>
      </c>
      <c r="B8" s="588">
        <v>490</v>
      </c>
      <c r="C8" s="62">
        <v>801</v>
      </c>
      <c r="D8" s="590">
        <f t="shared" si="0"/>
        <v>1.6346938775510205</v>
      </c>
      <c r="E8" s="589">
        <v>947</v>
      </c>
      <c r="F8" s="590">
        <f t="shared" si="1"/>
        <v>1.9326530612244899</v>
      </c>
      <c r="G8" s="589">
        <v>765</v>
      </c>
      <c r="H8" s="590">
        <f t="shared" si="2"/>
        <v>1.5612244897959184</v>
      </c>
      <c r="I8" s="591">
        <f>SUM(C8,E8,G8)</f>
        <v>2513</v>
      </c>
      <c r="J8" s="592">
        <f t="shared" si="3"/>
        <v>1.7095238095238094</v>
      </c>
      <c r="K8" s="589">
        <v>994</v>
      </c>
      <c r="L8" s="590">
        <f t="shared" si="4"/>
        <v>2.0285714285714285</v>
      </c>
      <c r="M8" s="589">
        <v>862</v>
      </c>
      <c r="N8" s="590">
        <f t="shared" si="5"/>
        <v>1.7591836734693878</v>
      </c>
      <c r="O8" s="589">
        <v>797</v>
      </c>
      <c r="P8" s="590">
        <f t="shared" si="5"/>
        <v>1.6265306122448979</v>
      </c>
      <c r="Q8" s="591">
        <f>SUM(K8,M8,O8)</f>
        <v>2653</v>
      </c>
      <c r="R8" s="592">
        <f>Q8/($B8*3)</f>
        <v>1.8047619047619048</v>
      </c>
      <c r="S8" s="589">
        <v>1029</v>
      </c>
      <c r="T8" s="590">
        <f t="shared" si="6"/>
        <v>2.1</v>
      </c>
      <c r="U8" s="589">
        <v>1067</v>
      </c>
      <c r="V8" s="590">
        <f t="shared" si="7"/>
        <v>2.1775510204081634</v>
      </c>
      <c r="W8" s="589"/>
      <c r="X8" s="590">
        <f t="shared" si="8"/>
        <v>0</v>
      </c>
      <c r="Y8" s="591">
        <f>SUM(S8,U8,W8)</f>
        <v>2096</v>
      </c>
      <c r="Z8" s="592">
        <f>Y8/($B8*3)</f>
        <v>1.4258503401360545</v>
      </c>
      <c r="AA8" s="589"/>
      <c r="AB8" s="69">
        <f t="shared" ref="AB8" si="13">AA8/$B8</f>
        <v>0</v>
      </c>
      <c r="AC8" s="589"/>
      <c r="AD8" s="69">
        <f t="shared" ref="AD8" si="14">AC8/$B8</f>
        <v>0</v>
      </c>
      <c r="AE8" s="589"/>
      <c r="AF8" s="69">
        <f t="shared" ref="AF8" si="15">AE8/$B8</f>
        <v>0</v>
      </c>
      <c r="AG8" s="98">
        <f t="shared" ref="AG8" si="16">SUM(AA8,AC8,AE8)</f>
        <v>0</v>
      </c>
      <c r="AH8" s="99">
        <f>AG8/($B8*3)</f>
        <v>0</v>
      </c>
    </row>
    <row r="9" spans="1:34" ht="15.75" thickBot="1" x14ac:dyDescent="0.3">
      <c r="A9" s="623" t="s">
        <v>7</v>
      </c>
      <c r="B9" s="624">
        <f>SUM(B7:B8)</f>
        <v>670</v>
      </c>
      <c r="C9" s="280">
        <f>SUM(C7:C8)</f>
        <v>987</v>
      </c>
      <c r="D9" s="727">
        <f>((C9/$B$9))-1</f>
        <v>0.47313432835820901</v>
      </c>
      <c r="E9" s="280">
        <f>SUM(E7:E8)</f>
        <v>1109</v>
      </c>
      <c r="F9" s="727">
        <f>((E9/$B$9))-1</f>
        <v>0.65522388059701497</v>
      </c>
      <c r="G9" s="959">
        <f>SUM(G7:G8)</f>
        <v>923</v>
      </c>
      <c r="H9" s="727">
        <f>((G9/$B$9))-1</f>
        <v>0.37761194029850742</v>
      </c>
      <c r="I9" s="281">
        <f t="shared" ref="I9" si="17">SUM(C9,E9,G9)</f>
        <v>3019</v>
      </c>
      <c r="J9" s="960">
        <f t="shared" si="3"/>
        <v>1.5019900497512437</v>
      </c>
      <c r="K9" s="280">
        <f>SUM(K7:K8)</f>
        <v>1216</v>
      </c>
      <c r="L9" s="727">
        <f>((K9/$B$9))-1</f>
        <v>0.81492537313432845</v>
      </c>
      <c r="M9" s="280">
        <f>SUM(M7:M8)</f>
        <v>1028</v>
      </c>
      <c r="N9" s="727">
        <f>((M9/$B$9))-1</f>
        <v>0.5343283582089553</v>
      </c>
      <c r="O9" s="280">
        <f t="shared" ref="O9" si="18">SUM(O7:O8)</f>
        <v>970</v>
      </c>
      <c r="P9" s="727">
        <f t="shared" ref="P9" si="19">((O9/$B$9))-1</f>
        <v>0.44776119402985071</v>
      </c>
      <c r="Q9" s="281">
        <f>SUM(K9,M9,O9)</f>
        <v>3214</v>
      </c>
      <c r="R9" s="960">
        <f>Q9/($B9*3)</f>
        <v>1.599004975124378</v>
      </c>
      <c r="S9" s="280">
        <f>SUM(S7:S8)</f>
        <v>1217</v>
      </c>
      <c r="T9" s="727">
        <f>((S9/$B$9))-1</f>
        <v>0.81641791044776113</v>
      </c>
      <c r="U9" s="280">
        <f>SUM(U7:U8)</f>
        <v>1354</v>
      </c>
      <c r="V9" s="727">
        <f>((U9/$B$9))-1</f>
        <v>1.0208955223880598</v>
      </c>
      <c r="W9" s="280">
        <f t="shared" ref="W9" si="20">SUM(W7:W8)</f>
        <v>0</v>
      </c>
      <c r="X9" s="727">
        <f t="shared" ref="X9" si="21">((W9/$B$9))-1</f>
        <v>-1</v>
      </c>
      <c r="Y9" s="281">
        <f>SUM(S9,U9,W9)</f>
        <v>2571</v>
      </c>
      <c r="Z9" s="960">
        <f>Y9/($B9*3)</f>
        <v>1.2791044776119402</v>
      </c>
      <c r="AA9" s="280">
        <f>SUM(AA7:AA8)</f>
        <v>0</v>
      </c>
      <c r="AB9" s="727">
        <f>((AA9/$B$9))-1</f>
        <v>-1</v>
      </c>
      <c r="AC9" s="280">
        <f>SUM(AC7:AC8)</f>
        <v>0</v>
      </c>
      <c r="AD9" s="727">
        <f>((AC9/$B$9))-1</f>
        <v>-1</v>
      </c>
      <c r="AE9" s="280">
        <f t="shared" ref="AE9" si="22">SUM(AE7:AE8)</f>
        <v>0</v>
      </c>
      <c r="AF9" s="727">
        <f t="shared" ref="AF9" si="23">((AE9/$B$9))-1</f>
        <v>-1</v>
      </c>
      <c r="AG9" s="281">
        <f>SUM(AA9,AC9,AE9)</f>
        <v>0</v>
      </c>
      <c r="AH9" s="960">
        <f>AG9/($B9*3)</f>
        <v>0</v>
      </c>
    </row>
    <row r="10" spans="1:34" x14ac:dyDescent="0.25">
      <c r="A10" s="25"/>
      <c r="B10" s="26"/>
      <c r="C10" s="26"/>
      <c r="D10" s="27"/>
      <c r="E10" s="26"/>
      <c r="F10" s="27"/>
      <c r="G10" s="26"/>
      <c r="H10" s="27"/>
      <c r="I10" s="26"/>
      <c r="J10" s="27"/>
      <c r="K10" s="26"/>
      <c r="L10" s="27"/>
      <c r="M10" s="26"/>
      <c r="N10" s="27"/>
      <c r="O10" s="26"/>
      <c r="P10" s="27"/>
      <c r="Q10" s="27"/>
      <c r="R10" s="27"/>
    </row>
    <row r="13" spans="1:34" ht="15.75" hidden="1" x14ac:dyDescent="0.25">
      <c r="A13" s="1290" t="s">
        <v>427</v>
      </c>
      <c r="B13" s="1291"/>
      <c r="C13" s="1291"/>
      <c r="D13" s="1291"/>
      <c r="E13" s="1291"/>
      <c r="F13" s="1291"/>
      <c r="G13" s="1291"/>
      <c r="H13" s="1291"/>
      <c r="I13" s="1291"/>
      <c r="J13" s="1291"/>
      <c r="K13" s="1291"/>
      <c r="L13" s="1291"/>
      <c r="M13" s="1291"/>
      <c r="N13" s="1291"/>
      <c r="O13" s="1291"/>
      <c r="P13" s="1291"/>
      <c r="Q13" s="1291"/>
      <c r="R13" s="1291"/>
    </row>
    <row r="14" spans="1:34" ht="23.25" hidden="1" thickBot="1" x14ac:dyDescent="0.3">
      <c r="A14" s="14" t="s">
        <v>14</v>
      </c>
      <c r="B14" s="91" t="s">
        <v>207</v>
      </c>
      <c r="C14" s="14" t="str">
        <f>'UBS Izolina Mazzei'!C31</f>
        <v>JAN_19</v>
      </c>
      <c r="D14" s="15" t="str">
        <f>'UBS Izolina Mazzei'!D31</f>
        <v>%</v>
      </c>
      <c r="E14" s="14" t="str">
        <f>'UBS Izolina Mazzei'!E31</f>
        <v>FEV_19</v>
      </c>
      <c r="F14" s="15" t="str">
        <f>'UBS Izolina Mazzei'!F31</f>
        <v>%</v>
      </c>
      <c r="G14" s="14" t="str">
        <f>'UBS Izolina Mazzei'!G31</f>
        <v>MAR_19</v>
      </c>
      <c r="H14" s="15" t="str">
        <f>'UBS Izolina Mazzei'!H31</f>
        <v>%</v>
      </c>
      <c r="I14" s="128" t="str">
        <f>'UBS Izolina Mazzei'!I31</f>
        <v>Trimestre</v>
      </c>
      <c r="J14" s="13" t="str">
        <f>'UBS Izolina Mazzei'!J31</f>
        <v>% Trim</v>
      </c>
      <c r="K14" s="14" t="str">
        <f>'UBS Izolina Mazzei'!K31</f>
        <v>ABR_19</v>
      </c>
      <c r="L14" s="15" t="str">
        <f>'UBS Izolina Mazzei'!L31</f>
        <v>%</v>
      </c>
      <c r="M14" s="14" t="str">
        <f>'UBS Izolina Mazzei'!M31</f>
        <v>MAIO_19</v>
      </c>
      <c r="N14" s="15" t="str">
        <f>'UBS Izolina Mazzei'!N31</f>
        <v>%</v>
      </c>
      <c r="O14" s="14" t="str">
        <f>'UBS Izolina Mazzei'!O31</f>
        <v>JUN_19</v>
      </c>
      <c r="P14" s="15" t="str">
        <f>'UBS Izolina Mazzei'!P31</f>
        <v>%</v>
      </c>
      <c r="Q14" s="911"/>
      <c r="R14" s="911"/>
    </row>
    <row r="15" spans="1:34" hidden="1" x14ac:dyDescent="0.25">
      <c r="A15" s="59" t="s">
        <v>146</v>
      </c>
      <c r="B15" s="61">
        <v>1</v>
      </c>
      <c r="C15" s="62">
        <v>0</v>
      </c>
      <c r="D15" s="65">
        <f t="shared" ref="D15:D25" si="24">C15/$B15</f>
        <v>0</v>
      </c>
      <c r="E15" s="62"/>
      <c r="F15" s="65">
        <f t="shared" ref="F15:F25" si="25">E15/$B15</f>
        <v>0</v>
      </c>
      <c r="G15" s="62"/>
      <c r="H15" s="65">
        <f t="shared" ref="H15:H25" si="26">G15/$B15</f>
        <v>0</v>
      </c>
      <c r="I15" s="154">
        <f t="shared" ref="I15:I25" si="27">SUM(C15,E15,G15)</f>
        <v>0</v>
      </c>
      <c r="J15" s="155">
        <f t="shared" ref="J15:J25" si="28">I15/($B15*3)</f>
        <v>0</v>
      </c>
      <c r="K15" s="62"/>
      <c r="L15" s="65">
        <f t="shared" ref="L15:L25" si="29">K15/$B15</f>
        <v>0</v>
      </c>
      <c r="M15" s="62"/>
      <c r="N15" s="65">
        <f t="shared" ref="N15:N25" si="30">M15/$B15</f>
        <v>0</v>
      </c>
      <c r="O15" s="62"/>
      <c r="P15" s="65">
        <f t="shared" ref="P15:P25" si="31">O15/$B15</f>
        <v>0</v>
      </c>
      <c r="Q15" s="65"/>
      <c r="R15" s="65"/>
    </row>
    <row r="16" spans="1:34" hidden="1" x14ac:dyDescent="0.25">
      <c r="A16" s="24" t="s">
        <v>153</v>
      </c>
      <c r="B16" s="119">
        <v>1</v>
      </c>
      <c r="C16" s="157">
        <v>1.5</v>
      </c>
      <c r="D16" s="67">
        <f t="shared" si="24"/>
        <v>1.5</v>
      </c>
      <c r="E16" s="66"/>
      <c r="F16" s="67">
        <f t="shared" si="25"/>
        <v>0</v>
      </c>
      <c r="G16" s="66"/>
      <c r="H16" s="67">
        <f t="shared" si="26"/>
        <v>0</v>
      </c>
      <c r="I16" s="221">
        <f t="shared" si="27"/>
        <v>1.5</v>
      </c>
      <c r="J16" s="222">
        <f t="shared" si="28"/>
        <v>0.5</v>
      </c>
      <c r="K16" s="66"/>
      <c r="L16" s="67">
        <f t="shared" si="29"/>
        <v>0</v>
      </c>
      <c r="M16" s="66"/>
      <c r="N16" s="67">
        <f t="shared" si="30"/>
        <v>0</v>
      </c>
      <c r="O16" s="66"/>
      <c r="P16" s="67">
        <f t="shared" si="31"/>
        <v>0</v>
      </c>
      <c r="Q16" s="920"/>
      <c r="R16" s="920"/>
    </row>
    <row r="17" spans="1:18" hidden="1" x14ac:dyDescent="0.25">
      <c r="A17" s="24" t="s">
        <v>154</v>
      </c>
      <c r="B17" s="119">
        <v>1</v>
      </c>
      <c r="C17" s="157">
        <v>0.6</v>
      </c>
      <c r="D17" s="67">
        <f t="shared" si="24"/>
        <v>0.6</v>
      </c>
      <c r="E17" s="66"/>
      <c r="F17" s="67">
        <f t="shared" si="25"/>
        <v>0</v>
      </c>
      <c r="G17" s="66"/>
      <c r="H17" s="67">
        <f t="shared" si="26"/>
        <v>0</v>
      </c>
      <c r="I17" s="221">
        <f t="shared" si="27"/>
        <v>0.6</v>
      </c>
      <c r="J17" s="222">
        <f t="shared" si="28"/>
        <v>0.19999999999999998</v>
      </c>
      <c r="K17" s="66"/>
      <c r="L17" s="67">
        <f t="shared" si="29"/>
        <v>0</v>
      </c>
      <c r="M17" s="66"/>
      <c r="N17" s="67">
        <f t="shared" si="30"/>
        <v>0</v>
      </c>
      <c r="O17" s="66"/>
      <c r="P17" s="67">
        <f t="shared" si="31"/>
        <v>0</v>
      </c>
      <c r="Q17" s="920"/>
      <c r="R17" s="920"/>
    </row>
    <row r="18" spans="1:18" hidden="1" x14ac:dyDescent="0.25">
      <c r="A18" s="2" t="s">
        <v>147</v>
      </c>
      <c r="B18" s="120">
        <v>1</v>
      </c>
      <c r="C18" s="763">
        <v>1</v>
      </c>
      <c r="D18" s="67">
        <f t="shared" si="24"/>
        <v>1</v>
      </c>
      <c r="E18" s="30"/>
      <c r="F18" s="67">
        <f t="shared" si="25"/>
        <v>0</v>
      </c>
      <c r="G18" s="30"/>
      <c r="H18" s="67">
        <f t="shared" si="26"/>
        <v>0</v>
      </c>
      <c r="I18" s="223">
        <f t="shared" si="27"/>
        <v>1</v>
      </c>
      <c r="J18" s="222">
        <f t="shared" si="28"/>
        <v>0.33333333333333331</v>
      </c>
      <c r="K18" s="30"/>
      <c r="L18" s="67">
        <f t="shared" si="29"/>
        <v>0</v>
      </c>
      <c r="M18" s="30"/>
      <c r="N18" s="67">
        <f t="shared" si="30"/>
        <v>0</v>
      </c>
      <c r="O18" s="30"/>
      <c r="P18" s="67">
        <f t="shared" si="31"/>
        <v>0</v>
      </c>
      <c r="Q18" s="920"/>
      <c r="R18" s="920"/>
    </row>
    <row r="19" spans="1:18" hidden="1" x14ac:dyDescent="0.25">
      <c r="A19" s="2" t="s">
        <v>148</v>
      </c>
      <c r="B19" s="68">
        <v>1</v>
      </c>
      <c r="C19" s="752">
        <v>1</v>
      </c>
      <c r="D19" s="69">
        <f t="shared" si="24"/>
        <v>1</v>
      </c>
      <c r="E19" s="11"/>
      <c r="F19" s="69">
        <f t="shared" si="25"/>
        <v>0</v>
      </c>
      <c r="G19" s="11"/>
      <c r="H19" s="69">
        <f t="shared" si="26"/>
        <v>0</v>
      </c>
      <c r="I19" s="98">
        <f t="shared" si="27"/>
        <v>1</v>
      </c>
      <c r="J19" s="99">
        <f t="shared" si="28"/>
        <v>0.33333333333333331</v>
      </c>
      <c r="K19" s="11"/>
      <c r="L19" s="69">
        <f t="shared" si="29"/>
        <v>0</v>
      </c>
      <c r="M19" s="11"/>
      <c r="N19" s="69">
        <f t="shared" si="30"/>
        <v>0</v>
      </c>
      <c r="O19" s="11"/>
      <c r="P19" s="69">
        <f t="shared" si="31"/>
        <v>0</v>
      </c>
      <c r="Q19" s="912"/>
      <c r="R19" s="912"/>
    </row>
    <row r="20" spans="1:18" hidden="1" x14ac:dyDescent="0.25">
      <c r="A20" s="60" t="s">
        <v>149</v>
      </c>
      <c r="B20" s="121">
        <v>4</v>
      </c>
      <c r="C20" s="754">
        <v>5</v>
      </c>
      <c r="D20" s="70">
        <f t="shared" si="24"/>
        <v>1.25</v>
      </c>
      <c r="E20" s="31"/>
      <c r="F20" s="70">
        <f t="shared" si="25"/>
        <v>0</v>
      </c>
      <c r="G20" s="31"/>
      <c r="H20" s="70">
        <f t="shared" si="26"/>
        <v>0</v>
      </c>
      <c r="I20" s="225">
        <f t="shared" si="27"/>
        <v>5</v>
      </c>
      <c r="J20" s="226">
        <f t="shared" si="28"/>
        <v>0.41666666666666669</v>
      </c>
      <c r="K20" s="31"/>
      <c r="L20" s="70">
        <f t="shared" si="29"/>
        <v>0</v>
      </c>
      <c r="M20" s="31"/>
      <c r="N20" s="70">
        <f t="shared" si="30"/>
        <v>0</v>
      </c>
      <c r="O20" s="31"/>
      <c r="P20" s="70">
        <f t="shared" si="31"/>
        <v>0</v>
      </c>
      <c r="Q20" s="921"/>
      <c r="R20" s="921"/>
    </row>
    <row r="21" spans="1:18" hidden="1" x14ac:dyDescent="0.25">
      <c r="A21" s="32" t="s">
        <v>211</v>
      </c>
      <c r="B21" s="120">
        <v>5</v>
      </c>
      <c r="C21" s="243">
        <v>3.75</v>
      </c>
      <c r="D21" s="67">
        <f t="shared" si="24"/>
        <v>0.75</v>
      </c>
      <c r="E21" s="764"/>
      <c r="F21" s="67">
        <f t="shared" si="25"/>
        <v>0</v>
      </c>
      <c r="G21" s="764"/>
      <c r="H21" s="67">
        <f t="shared" si="26"/>
        <v>0</v>
      </c>
      <c r="I21" s="223">
        <f t="shared" si="27"/>
        <v>3.75</v>
      </c>
      <c r="J21" s="222">
        <f t="shared" si="28"/>
        <v>0.25</v>
      </c>
      <c r="K21" s="764"/>
      <c r="L21" s="67">
        <f t="shared" si="29"/>
        <v>0</v>
      </c>
      <c r="M21" s="764"/>
      <c r="N21" s="67">
        <f t="shared" si="30"/>
        <v>0</v>
      </c>
      <c r="O21" s="764"/>
      <c r="P21" s="67">
        <f t="shared" si="31"/>
        <v>0</v>
      </c>
      <c r="Q21" s="158"/>
      <c r="R21" s="158"/>
    </row>
    <row r="22" spans="1:18" hidden="1" x14ac:dyDescent="0.25">
      <c r="A22" s="9" t="s">
        <v>150</v>
      </c>
      <c r="B22" s="68">
        <v>1</v>
      </c>
      <c r="C22" s="757">
        <v>1</v>
      </c>
      <c r="D22" s="69">
        <f t="shared" si="24"/>
        <v>1</v>
      </c>
      <c r="E22" s="11"/>
      <c r="F22" s="69">
        <f t="shared" si="25"/>
        <v>0</v>
      </c>
      <c r="G22" s="11"/>
      <c r="H22" s="69">
        <f t="shared" si="26"/>
        <v>0</v>
      </c>
      <c r="I22" s="98">
        <f t="shared" si="27"/>
        <v>1</v>
      </c>
      <c r="J22" s="99">
        <f t="shared" si="28"/>
        <v>0.33333333333333331</v>
      </c>
      <c r="K22" s="11"/>
      <c r="L22" s="69">
        <f t="shared" si="29"/>
        <v>0</v>
      </c>
      <c r="M22" s="11"/>
      <c r="N22" s="69">
        <f t="shared" si="30"/>
        <v>0</v>
      </c>
      <c r="O22" s="815"/>
      <c r="P22" s="69">
        <f t="shared" si="31"/>
        <v>0</v>
      </c>
      <c r="Q22" s="912"/>
      <c r="R22" s="912"/>
    </row>
    <row r="23" spans="1:18" hidden="1" x14ac:dyDescent="0.25">
      <c r="A23" s="2" t="s">
        <v>151</v>
      </c>
      <c r="B23" s="116">
        <v>3</v>
      </c>
      <c r="C23" s="753">
        <v>3</v>
      </c>
      <c r="D23" s="71">
        <f t="shared" si="24"/>
        <v>1</v>
      </c>
      <c r="E23" s="4"/>
      <c r="F23" s="71">
        <f t="shared" si="25"/>
        <v>0</v>
      </c>
      <c r="G23" s="4"/>
      <c r="H23" s="71">
        <f t="shared" si="26"/>
        <v>0</v>
      </c>
      <c r="I23" s="100">
        <f t="shared" si="27"/>
        <v>3</v>
      </c>
      <c r="J23" s="216">
        <f t="shared" si="28"/>
        <v>0.33333333333333331</v>
      </c>
      <c r="K23" s="4"/>
      <c r="L23" s="71">
        <f t="shared" si="29"/>
        <v>0</v>
      </c>
      <c r="M23" s="4"/>
      <c r="N23" s="71">
        <f t="shared" si="30"/>
        <v>0</v>
      </c>
      <c r="O23" s="4"/>
      <c r="P23" s="71">
        <f t="shared" si="31"/>
        <v>0</v>
      </c>
      <c r="Q23" s="922"/>
      <c r="R23" s="922"/>
    </row>
    <row r="24" spans="1:18" ht="15.75" hidden="1" thickBot="1" x14ac:dyDescent="0.3">
      <c r="A24" s="83" t="s">
        <v>152</v>
      </c>
      <c r="B24" s="121">
        <v>3</v>
      </c>
      <c r="C24" s="18">
        <v>3</v>
      </c>
      <c r="D24" s="160">
        <f t="shared" si="24"/>
        <v>1</v>
      </c>
      <c r="E24" s="85"/>
      <c r="F24" s="160">
        <f t="shared" si="25"/>
        <v>0</v>
      </c>
      <c r="G24" s="85"/>
      <c r="H24" s="160">
        <f t="shared" si="26"/>
        <v>0</v>
      </c>
      <c r="I24" s="161">
        <f t="shared" si="27"/>
        <v>3</v>
      </c>
      <c r="J24" s="415">
        <f t="shared" si="28"/>
        <v>0.33333333333333331</v>
      </c>
      <c r="K24" s="85"/>
      <c r="L24" s="160">
        <f t="shared" si="29"/>
        <v>0</v>
      </c>
      <c r="M24" s="85"/>
      <c r="N24" s="160">
        <f t="shared" si="30"/>
        <v>0</v>
      </c>
      <c r="O24" s="85"/>
      <c r="P24" s="160">
        <f t="shared" si="31"/>
        <v>0</v>
      </c>
      <c r="Q24" s="921"/>
      <c r="R24" s="921"/>
    </row>
    <row r="25" spans="1:18" ht="15.75" hidden="1" thickBot="1" x14ac:dyDescent="0.3">
      <c r="A25" s="410" t="s">
        <v>7</v>
      </c>
      <c r="B25" s="404">
        <f>SUM(B15:B24)</f>
        <v>21</v>
      </c>
      <c r="C25" s="406">
        <f>SUM(C15:C24)</f>
        <v>19.850000000000001</v>
      </c>
      <c r="D25" s="416">
        <f t="shared" si="24"/>
        <v>0.94523809523809532</v>
      </c>
      <c r="E25" s="406">
        <f>SUM(E15:E24)</f>
        <v>0</v>
      </c>
      <c r="F25" s="416">
        <f t="shared" si="25"/>
        <v>0</v>
      </c>
      <c r="G25" s="406">
        <f>SUM(G15:G24)</f>
        <v>0</v>
      </c>
      <c r="H25" s="416">
        <f t="shared" si="26"/>
        <v>0</v>
      </c>
      <c r="I25" s="408">
        <f t="shared" si="27"/>
        <v>19.850000000000001</v>
      </c>
      <c r="J25" s="417">
        <f t="shared" si="28"/>
        <v>0.31507936507936513</v>
      </c>
      <c r="K25" s="406">
        <f>SUM(K15:K24)</f>
        <v>0</v>
      </c>
      <c r="L25" s="416">
        <f t="shared" si="29"/>
        <v>0</v>
      </c>
      <c r="M25" s="406">
        <f>SUM(M15:M24)</f>
        <v>0</v>
      </c>
      <c r="N25" s="416">
        <f t="shared" si="30"/>
        <v>0</v>
      </c>
      <c r="O25" s="406">
        <f t="shared" ref="O25" si="32">SUM(O15:O24)</f>
        <v>0</v>
      </c>
      <c r="P25" s="416">
        <f t="shared" si="31"/>
        <v>0</v>
      </c>
      <c r="Q25" s="834"/>
      <c r="R25" s="834"/>
    </row>
  </sheetData>
  <mergeCells count="4">
    <mergeCell ref="A2:M2"/>
    <mergeCell ref="A3:M3"/>
    <mergeCell ref="A13:R13"/>
    <mergeCell ref="A5:AH5"/>
  </mergeCells>
  <pageMargins left="0.23622047244094491" right="0.23622047244094491" top="0.74803149606299213" bottom="0.74803149606299213" header="0.31496062992125984" footer="0.31496062992125984"/>
  <pageSetup paperSize="9" scale="64" orientation="landscape" r:id="rId1"/>
  <headerFooter>
    <oddFooter xml:space="preserve">&amp;LFonte: Sistema SIGA-Saúde / Relatório de Dados Estatísticos </oddFooter>
  </headerFooter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FF00"/>
    <pageSetUpPr fitToPage="1"/>
  </sheetPr>
  <dimension ref="A2:AH27"/>
  <sheetViews>
    <sheetView showGridLines="0" tabSelected="1" zoomScale="96" zoomScaleNormal="96" workbookViewId="0">
      <pane xSplit="1" topLeftCell="B1" activePane="topRight" state="frozen"/>
      <selection activeCell="U28" sqref="U28"/>
      <selection pane="topRight" activeCell="U28" sqref="U28"/>
    </sheetView>
  </sheetViews>
  <sheetFormatPr defaultColWidth="8.85546875" defaultRowHeight="15" x14ac:dyDescent="0.25"/>
  <cols>
    <col min="1" max="1" width="34" customWidth="1"/>
    <col min="3" max="3" width="7.5703125" bestFit="1" customWidth="1"/>
    <col min="4" max="4" width="7.85546875" bestFit="1" customWidth="1"/>
    <col min="5" max="5" width="7.28515625" bestFit="1" customWidth="1"/>
    <col min="6" max="6" width="7.85546875" bestFit="1" customWidth="1"/>
    <col min="7" max="7" width="8" bestFit="1" customWidth="1"/>
    <col min="8" max="8" width="7.85546875" bestFit="1" customWidth="1"/>
    <col min="9" max="9" width="9.42578125" hidden="1" customWidth="1"/>
    <col min="10" max="10" width="7.85546875" hidden="1" customWidth="1"/>
    <col min="11" max="11" width="7.7109375" bestFit="1" customWidth="1"/>
    <col min="12" max="12" width="7.85546875" bestFit="1" customWidth="1"/>
    <col min="13" max="13" width="8.5703125" bestFit="1" customWidth="1"/>
    <col min="14" max="14" width="7.5703125" customWidth="1"/>
    <col min="15" max="15" width="7.5703125" bestFit="1" customWidth="1"/>
    <col min="16" max="16" width="7.85546875" bestFit="1" customWidth="1"/>
    <col min="17" max="17" width="9.42578125" hidden="1" customWidth="1"/>
    <col min="18" max="18" width="6.7109375" hidden="1" customWidth="1"/>
    <col min="19" max="19" width="7.42578125" bestFit="1" customWidth="1"/>
    <col min="20" max="22" width="7.85546875" bestFit="1" customWidth="1"/>
    <col min="23" max="23" width="7.42578125" bestFit="1" customWidth="1"/>
    <col min="24" max="24" width="5.85546875" bestFit="1" customWidth="1"/>
    <col min="25" max="25" width="8.28515625" hidden="1" customWidth="1"/>
    <col min="26" max="26" width="6.7109375" hidden="1" customWidth="1"/>
    <col min="27" max="27" width="7.7109375" bestFit="1" customWidth="1"/>
    <col min="28" max="28" width="5.85546875" bestFit="1" customWidth="1"/>
    <col min="29" max="29" width="7.85546875" bestFit="1" customWidth="1"/>
    <col min="30" max="30" width="5.85546875" bestFit="1" customWidth="1"/>
    <col min="31" max="31" width="7.42578125" bestFit="1" customWidth="1"/>
    <col min="32" max="32" width="5.85546875" bestFit="1" customWidth="1"/>
    <col min="33" max="33" width="8.28515625" hidden="1" customWidth="1"/>
    <col min="34" max="34" width="6.7109375" hidden="1" customWidth="1"/>
  </cols>
  <sheetData>
    <row r="2" spans="1:34" ht="18" x14ac:dyDescent="0.35">
      <c r="A2" s="1289" t="s">
        <v>518</v>
      </c>
      <c r="B2" s="1289"/>
      <c r="C2" s="1289"/>
      <c r="D2" s="1289"/>
      <c r="E2" s="1289"/>
      <c r="F2" s="1289"/>
      <c r="G2" s="1289"/>
      <c r="H2" s="1289"/>
      <c r="I2" s="1289"/>
      <c r="J2" s="1289"/>
      <c r="K2" s="1289"/>
      <c r="L2" s="1289"/>
      <c r="M2" s="1289"/>
      <c r="N2" s="1"/>
      <c r="O2" s="1"/>
    </row>
    <row r="3" spans="1:34" ht="18" x14ac:dyDescent="0.35">
      <c r="A3" s="1289" t="s">
        <v>0</v>
      </c>
      <c r="B3" s="1289"/>
      <c r="C3" s="1289"/>
      <c r="D3" s="1289"/>
      <c r="E3" s="1289"/>
      <c r="F3" s="1289"/>
      <c r="G3" s="1289"/>
      <c r="H3" s="1289"/>
      <c r="I3" s="1289"/>
      <c r="J3" s="1289"/>
      <c r="K3" s="1289"/>
      <c r="L3" s="1289"/>
      <c r="M3" s="1289"/>
      <c r="N3" s="1"/>
      <c r="O3" s="1"/>
    </row>
    <row r="5" spans="1:34" ht="15.75" x14ac:dyDescent="0.25">
      <c r="A5" s="1290" t="s">
        <v>527</v>
      </c>
      <c r="B5" s="1291"/>
      <c r="C5" s="1291"/>
      <c r="D5" s="1291"/>
      <c r="E5" s="1291"/>
      <c r="F5" s="1291"/>
      <c r="G5" s="1291"/>
      <c r="H5" s="1291"/>
      <c r="I5" s="1291"/>
      <c r="J5" s="1291"/>
      <c r="K5" s="1291"/>
      <c r="L5" s="1291"/>
      <c r="M5" s="1291"/>
      <c r="N5" s="1291"/>
      <c r="O5" s="1291"/>
      <c r="P5" s="1291"/>
      <c r="Q5" s="1291"/>
      <c r="R5" s="1291"/>
      <c r="S5" s="1291"/>
      <c r="T5" s="1291"/>
      <c r="U5" s="1291"/>
      <c r="V5" s="1291"/>
      <c r="W5" s="1291"/>
      <c r="X5" s="1291"/>
      <c r="Y5" s="1291"/>
      <c r="Z5" s="1291"/>
      <c r="AA5" s="1291"/>
      <c r="AB5" s="1291"/>
      <c r="AC5" s="1291"/>
      <c r="AD5" s="1291"/>
      <c r="AE5" s="1291"/>
      <c r="AF5" s="1291"/>
      <c r="AG5" s="1291"/>
      <c r="AH5" s="1291"/>
    </row>
    <row r="6" spans="1:34" ht="24.75" thickBot="1" x14ac:dyDescent="0.3">
      <c r="A6" s="14" t="s">
        <v>14</v>
      </c>
      <c r="B6" s="12" t="s">
        <v>172</v>
      </c>
      <c r="C6" s="14" t="s">
        <v>505</v>
      </c>
      <c r="D6" s="15" t="s">
        <v>1</v>
      </c>
      <c r="E6" s="14" t="s">
        <v>506</v>
      </c>
      <c r="F6" s="15" t="s">
        <v>1</v>
      </c>
      <c r="G6" s="14" t="s">
        <v>507</v>
      </c>
      <c r="H6" s="15" t="s">
        <v>1</v>
      </c>
      <c r="I6" s="128" t="s">
        <v>454</v>
      </c>
      <c r="J6" s="13" t="s">
        <v>205</v>
      </c>
      <c r="K6" s="14" t="s">
        <v>508</v>
      </c>
      <c r="L6" s="15" t="s">
        <v>1</v>
      </c>
      <c r="M6" s="14" t="s">
        <v>509</v>
      </c>
      <c r="N6" s="15" t="s">
        <v>1</v>
      </c>
      <c r="O6" s="14" t="s">
        <v>510</v>
      </c>
      <c r="P6" s="15" t="s">
        <v>1</v>
      </c>
      <c r="Q6" s="128" t="s">
        <v>454</v>
      </c>
      <c r="R6" s="13" t="s">
        <v>205</v>
      </c>
      <c r="S6" s="14" t="s">
        <v>511</v>
      </c>
      <c r="T6" s="15" t="s">
        <v>1</v>
      </c>
      <c r="U6" s="14" t="s">
        <v>512</v>
      </c>
      <c r="V6" s="15" t="s">
        <v>1</v>
      </c>
      <c r="W6" s="14" t="s">
        <v>513</v>
      </c>
      <c r="X6" s="15" t="s">
        <v>1</v>
      </c>
      <c r="Y6" s="128" t="s">
        <v>454</v>
      </c>
      <c r="Z6" s="13" t="s">
        <v>205</v>
      </c>
      <c r="AA6" s="14" t="s">
        <v>514</v>
      </c>
      <c r="AB6" s="15" t="s">
        <v>1</v>
      </c>
      <c r="AC6" s="14" t="s">
        <v>515</v>
      </c>
      <c r="AD6" s="15" t="s">
        <v>1</v>
      </c>
      <c r="AE6" s="14" t="s">
        <v>516</v>
      </c>
      <c r="AF6" s="15" t="s">
        <v>1</v>
      </c>
      <c r="AG6" s="128" t="s">
        <v>454</v>
      </c>
      <c r="AH6" s="13" t="s">
        <v>205</v>
      </c>
    </row>
    <row r="7" spans="1:34" ht="15.75" thickTop="1" x14ac:dyDescent="0.25">
      <c r="A7" s="2" t="s">
        <v>91</v>
      </c>
      <c r="B7" s="1157">
        <v>231</v>
      </c>
      <c r="C7" s="753">
        <v>194</v>
      </c>
      <c r="D7" s="20">
        <v>0.83982683982683981</v>
      </c>
      <c r="E7" s="753">
        <v>305</v>
      </c>
      <c r="F7" s="20">
        <v>1.3203463203463204</v>
      </c>
      <c r="G7" s="753">
        <v>190</v>
      </c>
      <c r="H7" s="20">
        <f t="shared" ref="H7:H14" si="0">G7/$B7</f>
        <v>0.82251082251082253</v>
      </c>
      <c r="I7" s="100">
        <f>SUM(C7,E7,G7)</f>
        <v>689</v>
      </c>
      <c r="J7" s="218">
        <f t="shared" ref="J7:J13" si="1">I7/($B7*3)</f>
        <v>0.99422799422799424</v>
      </c>
      <c r="K7" s="753">
        <v>245</v>
      </c>
      <c r="L7" s="20">
        <f t="shared" ref="L7:L14" si="2">K7/$B7</f>
        <v>1.0606060606060606</v>
      </c>
      <c r="M7" s="753">
        <v>230</v>
      </c>
      <c r="N7" s="20">
        <f t="shared" ref="N7:N14" si="3">M7/$B7</f>
        <v>0.99567099567099571</v>
      </c>
      <c r="O7" s="753">
        <v>220</v>
      </c>
      <c r="P7" s="20">
        <f t="shared" ref="P7:P14" si="4">O7/$B7</f>
        <v>0.95238095238095233</v>
      </c>
      <c r="Q7" s="100">
        <f t="shared" ref="Q7:Q14" si="5">SUM(K7,M7,O7)</f>
        <v>695</v>
      </c>
      <c r="R7" s="218">
        <f t="shared" ref="R7:R14" si="6">Q7/($B7*3)</f>
        <v>1.0028860028860029</v>
      </c>
      <c r="S7" s="753">
        <v>257</v>
      </c>
      <c r="T7" s="20">
        <f t="shared" ref="T7:T14" si="7">S7/$B7</f>
        <v>1.1125541125541125</v>
      </c>
      <c r="U7" s="753">
        <v>316</v>
      </c>
      <c r="V7" s="20">
        <f t="shared" ref="V7:V14" si="8">U7/$B7</f>
        <v>1.3679653679653681</v>
      </c>
      <c r="W7" s="753"/>
      <c r="X7" s="20">
        <f t="shared" ref="X7:X14" si="9">W7/$B7</f>
        <v>0</v>
      </c>
      <c r="Y7" s="100">
        <f t="shared" ref="Y7:Y14" si="10">SUM(S7,U7,W7)</f>
        <v>573</v>
      </c>
      <c r="Z7" s="218">
        <f t="shared" ref="Z7:Z14" si="11">Y7/($B7*3)</f>
        <v>0.82683982683982682</v>
      </c>
      <c r="AA7" s="753"/>
      <c r="AB7" s="69">
        <f t="shared" ref="AB7" si="12">AA7/$B7</f>
        <v>0</v>
      </c>
      <c r="AC7" s="753"/>
      <c r="AD7" s="69">
        <f t="shared" ref="AD7" si="13">AC7/$B7</f>
        <v>0</v>
      </c>
      <c r="AE7" s="753"/>
      <c r="AF7" s="69">
        <f t="shared" ref="AF7" si="14">AE7/$B7</f>
        <v>0</v>
      </c>
      <c r="AG7" s="98">
        <f t="shared" ref="AG7" si="15">SUM(AA7,AC7,AE7)</f>
        <v>0</v>
      </c>
      <c r="AH7" s="99">
        <f>AG7/($B7*3)</f>
        <v>0</v>
      </c>
    </row>
    <row r="8" spans="1:34" x14ac:dyDescent="0.25">
      <c r="A8" s="2" t="s">
        <v>85</v>
      </c>
      <c r="B8" s="1157">
        <v>200</v>
      </c>
      <c r="C8" s="753">
        <v>149</v>
      </c>
      <c r="D8" s="20">
        <v>0.745</v>
      </c>
      <c r="E8" s="753">
        <v>143</v>
      </c>
      <c r="F8" s="20">
        <v>0.71499999999999997</v>
      </c>
      <c r="G8" s="753">
        <v>164</v>
      </c>
      <c r="H8" s="20">
        <f t="shared" si="0"/>
        <v>0.82</v>
      </c>
      <c r="I8" s="100">
        <f>SUM(C8,E8,G8)</f>
        <v>456</v>
      </c>
      <c r="J8" s="218">
        <f t="shared" si="1"/>
        <v>0.76</v>
      </c>
      <c r="K8" s="753">
        <v>125</v>
      </c>
      <c r="L8" s="20">
        <f t="shared" si="2"/>
        <v>0.625</v>
      </c>
      <c r="M8" s="753">
        <v>33</v>
      </c>
      <c r="N8" s="20">
        <f t="shared" si="3"/>
        <v>0.16500000000000001</v>
      </c>
      <c r="O8" s="753">
        <v>53</v>
      </c>
      <c r="P8" s="20">
        <f t="shared" si="4"/>
        <v>0.26500000000000001</v>
      </c>
      <c r="Q8" s="100">
        <f t="shared" si="5"/>
        <v>211</v>
      </c>
      <c r="R8" s="218">
        <f t="shared" si="6"/>
        <v>0.35166666666666668</v>
      </c>
      <c r="S8" s="753">
        <v>89</v>
      </c>
      <c r="T8" s="20">
        <f t="shared" si="7"/>
        <v>0.44500000000000001</v>
      </c>
      <c r="U8" s="753">
        <v>95</v>
      </c>
      <c r="V8" s="20">
        <f t="shared" si="8"/>
        <v>0.47499999999999998</v>
      </c>
      <c r="W8" s="753"/>
      <c r="X8" s="20">
        <f t="shared" si="9"/>
        <v>0</v>
      </c>
      <c r="Y8" s="100">
        <f t="shared" si="10"/>
        <v>184</v>
      </c>
      <c r="Z8" s="218">
        <f t="shared" si="11"/>
        <v>0.30666666666666664</v>
      </c>
      <c r="AA8" s="753"/>
      <c r="AB8" s="69">
        <f t="shared" ref="AB8:AB14" si="16">AA8/$B8</f>
        <v>0</v>
      </c>
      <c r="AC8" s="753"/>
      <c r="AD8" s="69">
        <f t="shared" ref="AD8:AD14" si="17">AC8/$B8</f>
        <v>0</v>
      </c>
      <c r="AE8" s="753"/>
      <c r="AF8" s="69">
        <f t="shared" ref="AF8:AF14" si="18">AE8/$B8</f>
        <v>0</v>
      </c>
      <c r="AG8" s="98">
        <f t="shared" ref="AG8:AG14" si="19">SUM(AA8,AC8,AE8)</f>
        <v>0</v>
      </c>
      <c r="AH8" s="99">
        <f t="shared" ref="AH8:AH14" si="20">AG8/($B8*3)</f>
        <v>0</v>
      </c>
    </row>
    <row r="9" spans="1:34" x14ac:dyDescent="0.25">
      <c r="A9" s="2" t="s">
        <v>86</v>
      </c>
      <c r="B9" s="1157">
        <v>240</v>
      </c>
      <c r="C9" s="753">
        <v>247</v>
      </c>
      <c r="D9" s="20">
        <v>1.0291666666666666</v>
      </c>
      <c r="E9" s="753">
        <v>251</v>
      </c>
      <c r="F9" s="20">
        <v>1.0458333333333334</v>
      </c>
      <c r="G9" s="753">
        <v>142</v>
      </c>
      <c r="H9" s="20">
        <f t="shared" si="0"/>
        <v>0.59166666666666667</v>
      </c>
      <c r="I9" s="100">
        <f>SUM(C9,E9,G9)</f>
        <v>640</v>
      </c>
      <c r="J9" s="218">
        <f t="shared" si="1"/>
        <v>0.88888888888888884</v>
      </c>
      <c r="K9" s="753">
        <v>225</v>
      </c>
      <c r="L9" s="20">
        <f t="shared" si="2"/>
        <v>0.9375</v>
      </c>
      <c r="M9" s="753">
        <v>263</v>
      </c>
      <c r="N9" s="20">
        <f t="shared" si="3"/>
        <v>1.0958333333333334</v>
      </c>
      <c r="O9" s="753">
        <v>188</v>
      </c>
      <c r="P9" s="20">
        <f t="shared" si="4"/>
        <v>0.78333333333333333</v>
      </c>
      <c r="Q9" s="100">
        <f t="shared" si="5"/>
        <v>676</v>
      </c>
      <c r="R9" s="218">
        <f t="shared" si="6"/>
        <v>0.93888888888888888</v>
      </c>
      <c r="S9" s="753">
        <v>162</v>
      </c>
      <c r="T9" s="20">
        <f t="shared" si="7"/>
        <v>0.67500000000000004</v>
      </c>
      <c r="U9" s="753">
        <v>267</v>
      </c>
      <c r="V9" s="20">
        <f t="shared" si="8"/>
        <v>1.1125</v>
      </c>
      <c r="W9" s="753"/>
      <c r="X9" s="20">
        <f t="shared" si="9"/>
        <v>0</v>
      </c>
      <c r="Y9" s="100">
        <f t="shared" si="10"/>
        <v>429</v>
      </c>
      <c r="Z9" s="218">
        <f t="shared" si="11"/>
        <v>0.59583333333333333</v>
      </c>
      <c r="AA9" s="753"/>
      <c r="AB9" s="69">
        <f t="shared" si="16"/>
        <v>0</v>
      </c>
      <c r="AC9" s="753"/>
      <c r="AD9" s="69">
        <f t="shared" si="17"/>
        <v>0</v>
      </c>
      <c r="AE9" s="753"/>
      <c r="AF9" s="69">
        <f t="shared" si="18"/>
        <v>0</v>
      </c>
      <c r="AG9" s="98">
        <f t="shared" si="19"/>
        <v>0</v>
      </c>
      <c r="AH9" s="99">
        <f t="shared" si="20"/>
        <v>0</v>
      </c>
    </row>
    <row r="10" spans="1:34" x14ac:dyDescent="0.25">
      <c r="A10" s="2" t="s">
        <v>87</v>
      </c>
      <c r="B10" s="1157">
        <v>108</v>
      </c>
      <c r="C10" s="753">
        <v>162</v>
      </c>
      <c r="D10" s="20">
        <v>1.5</v>
      </c>
      <c r="E10" s="753">
        <v>137</v>
      </c>
      <c r="F10" s="20">
        <v>1.2685185185185186</v>
      </c>
      <c r="G10" s="753">
        <v>114</v>
      </c>
      <c r="H10" s="20">
        <f t="shared" si="0"/>
        <v>1.0555555555555556</v>
      </c>
      <c r="I10" s="100">
        <f>SUM(C10,E10,G10)</f>
        <v>413</v>
      </c>
      <c r="J10" s="218">
        <f t="shared" si="1"/>
        <v>1.2746913580246915</v>
      </c>
      <c r="K10" s="753">
        <v>114</v>
      </c>
      <c r="L10" s="20">
        <f t="shared" si="2"/>
        <v>1.0555555555555556</v>
      </c>
      <c r="M10" s="753">
        <v>133</v>
      </c>
      <c r="N10" s="20">
        <f t="shared" si="3"/>
        <v>1.2314814814814814</v>
      </c>
      <c r="O10" s="753">
        <v>43</v>
      </c>
      <c r="P10" s="20">
        <f t="shared" si="4"/>
        <v>0.39814814814814814</v>
      </c>
      <c r="Q10" s="100">
        <f t="shared" si="5"/>
        <v>290</v>
      </c>
      <c r="R10" s="218">
        <f t="shared" si="6"/>
        <v>0.89506172839506171</v>
      </c>
      <c r="S10" s="753">
        <v>112</v>
      </c>
      <c r="T10" s="20">
        <f t="shared" si="7"/>
        <v>1.037037037037037</v>
      </c>
      <c r="U10" s="753">
        <v>133</v>
      </c>
      <c r="V10" s="20">
        <f t="shared" si="8"/>
        <v>1.2314814814814814</v>
      </c>
      <c r="W10" s="753"/>
      <c r="X10" s="20">
        <f t="shared" si="9"/>
        <v>0</v>
      </c>
      <c r="Y10" s="100">
        <f t="shared" si="10"/>
        <v>245</v>
      </c>
      <c r="Z10" s="218">
        <f t="shared" si="11"/>
        <v>0.75617283950617287</v>
      </c>
      <c r="AA10" s="753"/>
      <c r="AB10" s="69">
        <f t="shared" si="16"/>
        <v>0</v>
      </c>
      <c r="AC10" s="753"/>
      <c r="AD10" s="69">
        <f t="shared" si="17"/>
        <v>0</v>
      </c>
      <c r="AE10" s="753"/>
      <c r="AF10" s="69">
        <f t="shared" si="18"/>
        <v>0</v>
      </c>
      <c r="AG10" s="98">
        <f t="shared" si="19"/>
        <v>0</v>
      </c>
      <c r="AH10" s="99">
        <f t="shared" si="20"/>
        <v>0</v>
      </c>
    </row>
    <row r="11" spans="1:34" x14ac:dyDescent="0.25">
      <c r="A11" s="2" t="s">
        <v>88</v>
      </c>
      <c r="B11" s="1157">
        <v>52</v>
      </c>
      <c r="C11" s="753">
        <v>85</v>
      </c>
      <c r="D11" s="20">
        <v>1.6346153846153846</v>
      </c>
      <c r="E11" s="753">
        <v>84</v>
      </c>
      <c r="F11" s="20">
        <v>1.6153846153846154</v>
      </c>
      <c r="G11" s="753">
        <v>113</v>
      </c>
      <c r="H11" s="20">
        <f t="shared" si="0"/>
        <v>2.1730769230769229</v>
      </c>
      <c r="I11" s="100">
        <f>SUM(C11,E11,G11)</f>
        <v>282</v>
      </c>
      <c r="J11" s="218">
        <f t="shared" si="1"/>
        <v>1.8076923076923077</v>
      </c>
      <c r="K11" s="753">
        <v>150</v>
      </c>
      <c r="L11" s="20">
        <f t="shared" si="2"/>
        <v>2.8846153846153846</v>
      </c>
      <c r="M11" s="753">
        <v>153</v>
      </c>
      <c r="N11" s="20">
        <f t="shared" si="3"/>
        <v>2.9423076923076925</v>
      </c>
      <c r="O11" s="753">
        <v>125</v>
      </c>
      <c r="P11" s="20">
        <f t="shared" si="4"/>
        <v>2.4038461538461537</v>
      </c>
      <c r="Q11" s="100">
        <f t="shared" si="5"/>
        <v>428</v>
      </c>
      <c r="R11" s="218">
        <f t="shared" si="6"/>
        <v>2.7435897435897436</v>
      </c>
      <c r="S11" s="753">
        <v>144</v>
      </c>
      <c r="T11" s="20">
        <f t="shared" si="7"/>
        <v>2.7692307692307692</v>
      </c>
      <c r="U11" s="753">
        <v>177</v>
      </c>
      <c r="V11" s="20">
        <f t="shared" si="8"/>
        <v>3.4038461538461537</v>
      </c>
      <c r="W11" s="753"/>
      <c r="X11" s="20">
        <f t="shared" si="9"/>
        <v>0</v>
      </c>
      <c r="Y11" s="100">
        <f t="shared" si="10"/>
        <v>321</v>
      </c>
      <c r="Z11" s="218">
        <f t="shared" si="11"/>
        <v>2.0576923076923075</v>
      </c>
      <c r="AA11" s="753"/>
      <c r="AB11" s="69">
        <f t="shared" si="16"/>
        <v>0</v>
      </c>
      <c r="AC11" s="753"/>
      <c r="AD11" s="69">
        <f t="shared" si="17"/>
        <v>0</v>
      </c>
      <c r="AE11" s="753"/>
      <c r="AF11" s="69">
        <f t="shared" si="18"/>
        <v>0</v>
      </c>
      <c r="AG11" s="98">
        <f t="shared" si="19"/>
        <v>0</v>
      </c>
      <c r="AH11" s="99">
        <f t="shared" si="20"/>
        <v>0</v>
      </c>
    </row>
    <row r="12" spans="1:34" x14ac:dyDescent="0.25">
      <c r="A12" s="2" t="s">
        <v>89</v>
      </c>
      <c r="B12" s="1157">
        <v>52</v>
      </c>
      <c r="C12" s="754">
        <v>61</v>
      </c>
      <c r="D12" s="20">
        <v>1.1730769230769231</v>
      </c>
      <c r="E12" s="754">
        <v>65</v>
      </c>
      <c r="F12" s="20">
        <v>1.25</v>
      </c>
      <c r="G12" s="754">
        <v>52</v>
      </c>
      <c r="H12" s="20">
        <f t="shared" si="0"/>
        <v>1</v>
      </c>
      <c r="I12" s="100">
        <f t="shared" ref="I12:I14" si="21">SUM(C12,E12,G12)</f>
        <v>178</v>
      </c>
      <c r="J12" s="218">
        <f t="shared" si="1"/>
        <v>1.141025641025641</v>
      </c>
      <c r="K12" s="754">
        <v>62</v>
      </c>
      <c r="L12" s="20">
        <f t="shared" si="2"/>
        <v>1.1923076923076923</v>
      </c>
      <c r="M12" s="754">
        <v>94</v>
      </c>
      <c r="N12" s="20">
        <f t="shared" si="3"/>
        <v>1.8076923076923077</v>
      </c>
      <c r="O12" s="754">
        <v>38</v>
      </c>
      <c r="P12" s="20">
        <f t="shared" si="4"/>
        <v>0.73076923076923073</v>
      </c>
      <c r="Q12" s="100">
        <f t="shared" si="5"/>
        <v>194</v>
      </c>
      <c r="R12" s="218">
        <f t="shared" si="6"/>
        <v>1.2435897435897436</v>
      </c>
      <c r="S12" s="754">
        <v>50</v>
      </c>
      <c r="T12" s="20">
        <f t="shared" si="7"/>
        <v>0.96153846153846156</v>
      </c>
      <c r="U12" s="754">
        <v>0</v>
      </c>
      <c r="V12" s="20">
        <f t="shared" si="8"/>
        <v>0</v>
      </c>
      <c r="W12" s="754"/>
      <c r="X12" s="20">
        <f t="shared" si="9"/>
        <v>0</v>
      </c>
      <c r="Y12" s="100">
        <f t="shared" si="10"/>
        <v>50</v>
      </c>
      <c r="Z12" s="218">
        <f t="shared" si="11"/>
        <v>0.32051282051282054</v>
      </c>
      <c r="AA12" s="754"/>
      <c r="AB12" s="69">
        <f t="shared" si="16"/>
        <v>0</v>
      </c>
      <c r="AC12" s="754"/>
      <c r="AD12" s="69">
        <f t="shared" si="17"/>
        <v>0</v>
      </c>
      <c r="AE12" s="754"/>
      <c r="AF12" s="69">
        <f t="shared" si="18"/>
        <v>0</v>
      </c>
      <c r="AG12" s="98">
        <f t="shared" si="19"/>
        <v>0</v>
      </c>
      <c r="AH12" s="99">
        <f t="shared" si="20"/>
        <v>0</v>
      </c>
    </row>
    <row r="13" spans="1:34" ht="15.75" thickBot="1" x14ac:dyDescent="0.3">
      <c r="A13" s="932" t="s">
        <v>90</v>
      </c>
      <c r="B13" s="1158">
        <v>81</v>
      </c>
      <c r="C13" s="933">
        <v>66</v>
      </c>
      <c r="D13" s="931">
        <v>0.61111111111111116</v>
      </c>
      <c r="E13" s="933">
        <v>70</v>
      </c>
      <c r="F13" s="931">
        <v>0.64814814814814814</v>
      </c>
      <c r="G13" s="933">
        <v>60</v>
      </c>
      <c r="H13" s="931">
        <f t="shared" si="0"/>
        <v>0.7407407407407407</v>
      </c>
      <c r="I13" s="934">
        <f>SUM(C13,E13,G13)</f>
        <v>196</v>
      </c>
      <c r="J13" s="935">
        <f t="shared" si="1"/>
        <v>0.80658436213991769</v>
      </c>
      <c r="K13" s="933">
        <v>75</v>
      </c>
      <c r="L13" s="931">
        <f t="shared" si="2"/>
        <v>0.92592592592592593</v>
      </c>
      <c r="M13" s="933">
        <v>89</v>
      </c>
      <c r="N13" s="931">
        <f t="shared" si="3"/>
        <v>1.0987654320987654</v>
      </c>
      <c r="O13" s="933">
        <v>58</v>
      </c>
      <c r="P13" s="931">
        <f t="shared" si="4"/>
        <v>0.71604938271604934</v>
      </c>
      <c r="Q13" s="934">
        <f t="shared" si="5"/>
        <v>222</v>
      </c>
      <c r="R13" s="935">
        <f t="shared" si="6"/>
        <v>0.9135802469135802</v>
      </c>
      <c r="S13" s="933">
        <v>86</v>
      </c>
      <c r="T13" s="931">
        <f t="shared" si="7"/>
        <v>1.0617283950617284</v>
      </c>
      <c r="U13" s="933">
        <v>86</v>
      </c>
      <c r="V13" s="931">
        <f t="shared" si="8"/>
        <v>1.0617283950617284</v>
      </c>
      <c r="W13" s="933"/>
      <c r="X13" s="931">
        <f t="shared" si="9"/>
        <v>0</v>
      </c>
      <c r="Y13" s="934">
        <f t="shared" si="10"/>
        <v>172</v>
      </c>
      <c r="Z13" s="935">
        <f t="shared" si="11"/>
        <v>0.70781893004115226</v>
      </c>
      <c r="AA13" s="933"/>
      <c r="AB13" s="69">
        <f t="shared" si="16"/>
        <v>0</v>
      </c>
      <c r="AC13" s="933"/>
      <c r="AD13" s="69">
        <f t="shared" si="17"/>
        <v>0</v>
      </c>
      <c r="AE13" s="933"/>
      <c r="AF13" s="69">
        <f t="shared" si="18"/>
        <v>0</v>
      </c>
      <c r="AG13" s="98">
        <f t="shared" si="19"/>
        <v>0</v>
      </c>
      <c r="AH13" s="99">
        <f t="shared" si="20"/>
        <v>0</v>
      </c>
    </row>
    <row r="14" spans="1:34" ht="15.75" thickBot="1" x14ac:dyDescent="0.3">
      <c r="A14" s="623" t="s">
        <v>7</v>
      </c>
      <c r="B14" s="624">
        <f>SUM(B7:B13)</f>
        <v>964</v>
      </c>
      <c r="C14" s="418">
        <f>SUM(C7:C13)</f>
        <v>964</v>
      </c>
      <c r="D14" s="278">
        <v>0.9727547931382442</v>
      </c>
      <c r="E14" s="418">
        <f>SUM(E7:E13)</f>
        <v>1055</v>
      </c>
      <c r="F14" s="278">
        <v>1.0645812310797174</v>
      </c>
      <c r="G14" s="899">
        <f>SUM(G7:G13)</f>
        <v>835</v>
      </c>
      <c r="H14" s="278">
        <f t="shared" si="0"/>
        <v>0.86618257261410792</v>
      </c>
      <c r="I14" s="625">
        <f t="shared" si="21"/>
        <v>2854</v>
      </c>
      <c r="J14" s="279">
        <f t="shared" ref="J14" si="22">I14/($B14*3)</f>
        <v>0.98686030428769023</v>
      </c>
      <c r="K14" s="418">
        <f>SUM(K7:K13)</f>
        <v>996</v>
      </c>
      <c r="L14" s="278">
        <f t="shared" si="2"/>
        <v>1.0331950207468881</v>
      </c>
      <c r="M14" s="418">
        <f t="shared" ref="M14" si="23">SUM(M7:M13)</f>
        <v>995</v>
      </c>
      <c r="N14" s="278">
        <f t="shared" si="3"/>
        <v>1.0321576763485478</v>
      </c>
      <c r="O14" s="418">
        <f t="shared" ref="O14" si="24">SUM(O7:O13)</f>
        <v>725</v>
      </c>
      <c r="P14" s="278">
        <f t="shared" si="4"/>
        <v>0.75207468879668049</v>
      </c>
      <c r="Q14" s="625">
        <f t="shared" si="5"/>
        <v>2716</v>
      </c>
      <c r="R14" s="279">
        <f t="shared" si="6"/>
        <v>0.93914246196403872</v>
      </c>
      <c r="S14" s="418">
        <f>SUM(S7:S13)</f>
        <v>900</v>
      </c>
      <c r="T14" s="278">
        <f t="shared" si="7"/>
        <v>0.93360995850622408</v>
      </c>
      <c r="U14" s="418">
        <f t="shared" ref="U14" si="25">SUM(U7:U13)</f>
        <v>1074</v>
      </c>
      <c r="V14" s="278">
        <f t="shared" si="8"/>
        <v>1.1141078838174274</v>
      </c>
      <c r="W14" s="418">
        <f t="shared" ref="W14" si="26">SUM(W7:W13)</f>
        <v>0</v>
      </c>
      <c r="X14" s="278">
        <f t="shared" si="9"/>
        <v>0</v>
      </c>
      <c r="Y14" s="625">
        <f t="shared" si="10"/>
        <v>1974</v>
      </c>
      <c r="Z14" s="279">
        <f t="shared" si="11"/>
        <v>0.68257261410788383</v>
      </c>
      <c r="AA14" s="418">
        <f>SUM(AA7:AA13)</f>
        <v>0</v>
      </c>
      <c r="AB14" s="278">
        <f t="shared" si="16"/>
        <v>0</v>
      </c>
      <c r="AC14" s="418">
        <f t="shared" ref="AC14" si="27">SUM(AC7:AC13)</f>
        <v>0</v>
      </c>
      <c r="AD14" s="278">
        <f t="shared" si="17"/>
        <v>0</v>
      </c>
      <c r="AE14" s="418">
        <f t="shared" ref="AE14" si="28">SUM(AE7:AE13)</f>
        <v>0</v>
      </c>
      <c r="AF14" s="278">
        <f t="shared" si="18"/>
        <v>0</v>
      </c>
      <c r="AG14" s="625">
        <f t="shared" si="19"/>
        <v>0</v>
      </c>
      <c r="AH14" s="279">
        <f t="shared" si="20"/>
        <v>0</v>
      </c>
    </row>
    <row r="17" spans="1:18" ht="15.75" hidden="1" x14ac:dyDescent="0.25">
      <c r="A17" s="1290" t="s">
        <v>426</v>
      </c>
      <c r="B17" s="1291"/>
      <c r="C17" s="1291"/>
      <c r="D17" s="1291"/>
      <c r="E17" s="1291"/>
      <c r="F17" s="1291"/>
      <c r="G17" s="1291"/>
      <c r="H17" s="1291"/>
      <c r="I17" s="1291"/>
      <c r="J17" s="1291"/>
      <c r="K17" s="1291"/>
      <c r="L17" s="1291"/>
      <c r="M17" s="1291"/>
      <c r="N17" s="1291"/>
      <c r="O17" s="1291"/>
      <c r="P17" s="1291"/>
      <c r="Q17" s="1291"/>
      <c r="R17" s="1291"/>
    </row>
    <row r="18" spans="1:18" ht="23.25" hidden="1" thickBot="1" x14ac:dyDescent="0.3">
      <c r="A18" s="14" t="s">
        <v>14</v>
      </c>
      <c r="B18" s="91" t="s">
        <v>207</v>
      </c>
      <c r="C18" s="14" t="str">
        <f>'UBS Izolina Mazzei'!C31</f>
        <v>JAN_19</v>
      </c>
      <c r="D18" s="15" t="str">
        <f>'UBS Izolina Mazzei'!D31</f>
        <v>%</v>
      </c>
      <c r="E18" s="14" t="str">
        <f>'UBS Izolina Mazzei'!E31</f>
        <v>FEV_19</v>
      </c>
      <c r="F18" s="15" t="str">
        <f>'UBS Izolina Mazzei'!F31</f>
        <v>%</v>
      </c>
      <c r="G18" s="14" t="str">
        <f>'UBS Izolina Mazzei'!G31</f>
        <v>MAR_19</v>
      </c>
      <c r="H18" s="15" t="str">
        <f>'UBS Izolina Mazzei'!H31</f>
        <v>%</v>
      </c>
      <c r="I18" s="128" t="str">
        <f>'UBS Izolina Mazzei'!I31</f>
        <v>Trimestre</v>
      </c>
      <c r="J18" s="13" t="str">
        <f>'UBS Izolina Mazzei'!J31</f>
        <v>% Trim</v>
      </c>
      <c r="K18" s="14" t="str">
        <f>'UBS Izolina Mazzei'!K31</f>
        <v>ABR_19</v>
      </c>
      <c r="L18" s="15" t="str">
        <f>'UBS Izolina Mazzei'!L31</f>
        <v>%</v>
      </c>
      <c r="M18" s="14" t="str">
        <f>'UBS Izolina Mazzei'!M31</f>
        <v>MAIO_19</v>
      </c>
      <c r="N18" s="15" t="str">
        <f>'UBS Izolina Mazzei'!N31</f>
        <v>%</v>
      </c>
      <c r="O18" s="14" t="str">
        <f>'UBS Izolina Mazzei'!O31</f>
        <v>JUN_19</v>
      </c>
      <c r="P18" s="15" t="str">
        <f>'UBS Izolina Mazzei'!P31</f>
        <v>%</v>
      </c>
      <c r="Q18" s="911"/>
      <c r="R18" s="911"/>
    </row>
    <row r="19" spans="1:18" hidden="1" x14ac:dyDescent="0.25">
      <c r="A19" s="2" t="s">
        <v>92</v>
      </c>
      <c r="B19" s="10">
        <v>3</v>
      </c>
      <c r="C19" s="752">
        <v>3</v>
      </c>
      <c r="D19" s="19">
        <f t="shared" ref="D19:D26" si="29">C19/$B19</f>
        <v>1</v>
      </c>
      <c r="E19" s="11"/>
      <c r="F19" s="19">
        <f t="shared" ref="F19:F26" si="30">E19/$B19</f>
        <v>0</v>
      </c>
      <c r="G19" s="11"/>
      <c r="H19" s="19">
        <f t="shared" ref="H19:H26" si="31">G19/$B19</f>
        <v>0</v>
      </c>
      <c r="I19" s="98">
        <f t="shared" ref="I19:I26" si="32">SUM(C19,E19,G19)</f>
        <v>3</v>
      </c>
      <c r="J19" s="146">
        <f t="shared" ref="J19:J26" si="33">I19/($B19*3)</f>
        <v>0.33333333333333331</v>
      </c>
      <c r="K19" s="11"/>
      <c r="L19" s="19">
        <f t="shared" ref="L19:L26" si="34">K19/$B19</f>
        <v>0</v>
      </c>
      <c r="M19" s="11"/>
      <c r="N19" s="19">
        <f t="shared" ref="N19:N26" si="35">M19/$B19</f>
        <v>0</v>
      </c>
      <c r="O19" s="11"/>
      <c r="P19" s="19">
        <f t="shared" ref="P19:P26" si="36">O19/$B19</f>
        <v>0</v>
      </c>
      <c r="Q19" s="915"/>
      <c r="R19" s="915"/>
    </row>
    <row r="20" spans="1:18" hidden="1" x14ac:dyDescent="0.25">
      <c r="A20" s="2" t="s">
        <v>93</v>
      </c>
      <c r="B20" s="107">
        <v>2</v>
      </c>
      <c r="C20" s="753">
        <v>2</v>
      </c>
      <c r="D20" s="20">
        <f t="shared" si="29"/>
        <v>1</v>
      </c>
      <c r="E20" s="4"/>
      <c r="F20" s="20">
        <f t="shared" si="30"/>
        <v>0</v>
      </c>
      <c r="G20" s="4"/>
      <c r="H20" s="20">
        <f t="shared" si="31"/>
        <v>0</v>
      </c>
      <c r="I20" s="100">
        <f t="shared" si="32"/>
        <v>2</v>
      </c>
      <c r="J20" s="218">
        <f t="shared" si="33"/>
        <v>0.33333333333333331</v>
      </c>
      <c r="K20" s="4"/>
      <c r="L20" s="20">
        <f t="shared" si="34"/>
        <v>0</v>
      </c>
      <c r="M20" s="4"/>
      <c r="N20" s="20">
        <f t="shared" si="35"/>
        <v>0</v>
      </c>
      <c r="O20" s="4"/>
      <c r="P20" s="20">
        <f t="shared" si="36"/>
        <v>0</v>
      </c>
      <c r="Q20" s="916"/>
      <c r="R20" s="916"/>
    </row>
    <row r="21" spans="1:18" hidden="1" x14ac:dyDescent="0.25">
      <c r="A21" s="2" t="s">
        <v>94</v>
      </c>
      <c r="B21" s="107">
        <v>2</v>
      </c>
      <c r="C21" s="753">
        <v>2</v>
      </c>
      <c r="D21" s="20">
        <f t="shared" si="29"/>
        <v>1</v>
      </c>
      <c r="E21" s="4"/>
      <c r="F21" s="20">
        <f t="shared" si="30"/>
        <v>0</v>
      </c>
      <c r="G21" s="4"/>
      <c r="H21" s="20">
        <f t="shared" si="31"/>
        <v>0</v>
      </c>
      <c r="I21" s="100">
        <f t="shared" si="32"/>
        <v>2</v>
      </c>
      <c r="J21" s="218">
        <f t="shared" si="33"/>
        <v>0.33333333333333331</v>
      </c>
      <c r="K21" s="4"/>
      <c r="L21" s="20">
        <f t="shared" si="34"/>
        <v>0</v>
      </c>
      <c r="M21" s="4"/>
      <c r="N21" s="20">
        <f t="shared" si="35"/>
        <v>0</v>
      </c>
      <c r="O21" s="4"/>
      <c r="P21" s="20">
        <f t="shared" si="36"/>
        <v>0</v>
      </c>
      <c r="Q21" s="916"/>
      <c r="R21" s="916"/>
    </row>
    <row r="22" spans="1:18" hidden="1" x14ac:dyDescent="0.25">
      <c r="A22" s="2" t="s">
        <v>95</v>
      </c>
      <c r="B22" s="107">
        <v>1</v>
      </c>
      <c r="C22" s="753">
        <v>1</v>
      </c>
      <c r="D22" s="20">
        <f t="shared" si="29"/>
        <v>1</v>
      </c>
      <c r="E22" s="4"/>
      <c r="F22" s="20">
        <f t="shared" si="30"/>
        <v>0</v>
      </c>
      <c r="G22" s="4"/>
      <c r="H22" s="20">
        <f t="shared" si="31"/>
        <v>0</v>
      </c>
      <c r="I22" s="100">
        <f t="shared" si="32"/>
        <v>1</v>
      </c>
      <c r="J22" s="218">
        <f t="shared" si="33"/>
        <v>0.33333333333333331</v>
      </c>
      <c r="K22" s="4"/>
      <c r="L22" s="20">
        <f t="shared" si="34"/>
        <v>0</v>
      </c>
      <c r="M22" s="4"/>
      <c r="N22" s="20">
        <f t="shared" si="35"/>
        <v>0</v>
      </c>
      <c r="O22" s="4"/>
      <c r="P22" s="20">
        <f t="shared" si="36"/>
        <v>0</v>
      </c>
      <c r="Q22" s="916"/>
      <c r="R22" s="916"/>
    </row>
    <row r="23" spans="1:18" hidden="1" x14ac:dyDescent="0.25">
      <c r="A23" s="2" t="s">
        <v>96</v>
      </c>
      <c r="B23" s="107">
        <v>1</v>
      </c>
      <c r="C23" s="753">
        <v>1</v>
      </c>
      <c r="D23" s="20">
        <f t="shared" si="29"/>
        <v>1</v>
      </c>
      <c r="E23" s="4"/>
      <c r="F23" s="20">
        <f t="shared" si="30"/>
        <v>0</v>
      </c>
      <c r="G23" s="4"/>
      <c r="H23" s="20">
        <f t="shared" si="31"/>
        <v>0</v>
      </c>
      <c r="I23" s="100">
        <f t="shared" si="32"/>
        <v>1</v>
      </c>
      <c r="J23" s="218">
        <f t="shared" si="33"/>
        <v>0.33333333333333331</v>
      </c>
      <c r="K23" s="4"/>
      <c r="L23" s="20">
        <f t="shared" si="34"/>
        <v>0</v>
      </c>
      <c r="M23" s="4"/>
      <c r="N23" s="20">
        <f t="shared" si="35"/>
        <v>0</v>
      </c>
      <c r="O23" s="4"/>
      <c r="P23" s="20">
        <f t="shared" si="36"/>
        <v>0</v>
      </c>
      <c r="Q23" s="916"/>
      <c r="R23" s="916"/>
    </row>
    <row r="24" spans="1:18" hidden="1" x14ac:dyDescent="0.25">
      <c r="A24" s="2" t="s">
        <v>97</v>
      </c>
      <c r="B24" s="107">
        <v>1</v>
      </c>
      <c r="C24" s="753">
        <v>1</v>
      </c>
      <c r="D24" s="20">
        <f t="shared" si="29"/>
        <v>1</v>
      </c>
      <c r="E24" s="4"/>
      <c r="F24" s="20">
        <f t="shared" si="30"/>
        <v>0</v>
      </c>
      <c r="G24" s="4"/>
      <c r="H24" s="20">
        <f t="shared" si="31"/>
        <v>0</v>
      </c>
      <c r="I24" s="100">
        <f t="shared" si="32"/>
        <v>1</v>
      </c>
      <c r="J24" s="218">
        <f t="shared" si="33"/>
        <v>0.33333333333333331</v>
      </c>
      <c r="K24" s="4"/>
      <c r="L24" s="20">
        <f t="shared" si="34"/>
        <v>0</v>
      </c>
      <c r="M24" s="4"/>
      <c r="N24" s="20">
        <f t="shared" si="35"/>
        <v>0</v>
      </c>
      <c r="O24" s="4"/>
      <c r="P24" s="20">
        <f t="shared" si="36"/>
        <v>0</v>
      </c>
      <c r="Q24" s="916"/>
      <c r="R24" s="916"/>
    </row>
    <row r="25" spans="1:18" ht="15.75" hidden="1" thickBot="1" x14ac:dyDescent="0.3">
      <c r="A25" s="83" t="s">
        <v>98</v>
      </c>
      <c r="B25" s="84">
        <v>1</v>
      </c>
      <c r="C25" s="18">
        <v>1</v>
      </c>
      <c r="D25" s="86">
        <f t="shared" si="29"/>
        <v>1</v>
      </c>
      <c r="E25" s="85"/>
      <c r="F25" s="86">
        <f t="shared" si="30"/>
        <v>0</v>
      </c>
      <c r="G25" s="85"/>
      <c r="H25" s="86">
        <f t="shared" si="31"/>
        <v>0</v>
      </c>
      <c r="I25" s="161">
        <f t="shared" si="32"/>
        <v>1</v>
      </c>
      <c r="J25" s="208">
        <f t="shared" si="33"/>
        <v>0.33333333333333331</v>
      </c>
      <c r="K25" s="85"/>
      <c r="L25" s="86">
        <f t="shared" si="34"/>
        <v>0</v>
      </c>
      <c r="M25" s="85"/>
      <c r="N25" s="86">
        <f t="shared" si="35"/>
        <v>0</v>
      </c>
      <c r="O25" s="830"/>
      <c r="P25" s="86">
        <f t="shared" si="36"/>
        <v>0</v>
      </c>
      <c r="Q25" s="917"/>
      <c r="R25" s="917"/>
    </row>
    <row r="26" spans="1:18" ht="15.75" hidden="1" thickBot="1" x14ac:dyDescent="0.3">
      <c r="A26" s="410" t="s">
        <v>7</v>
      </c>
      <c r="B26" s="404">
        <f>SUM(B19:B25)</f>
        <v>11</v>
      </c>
      <c r="C26" s="406">
        <f>SUM(C19:C25)</f>
        <v>11</v>
      </c>
      <c r="D26" s="416">
        <f t="shared" si="29"/>
        <v>1</v>
      </c>
      <c r="E26" s="406">
        <f>SUM(E19:E25)</f>
        <v>0</v>
      </c>
      <c r="F26" s="416">
        <f t="shared" si="30"/>
        <v>0</v>
      </c>
      <c r="G26" s="406">
        <f>SUM(G19:G25)</f>
        <v>0</v>
      </c>
      <c r="H26" s="416">
        <f t="shared" si="31"/>
        <v>0</v>
      </c>
      <c r="I26" s="408">
        <f t="shared" si="32"/>
        <v>11</v>
      </c>
      <c r="J26" s="417">
        <f t="shared" si="33"/>
        <v>0.33333333333333331</v>
      </c>
      <c r="K26" s="406">
        <f>SUM(K19:K25)</f>
        <v>0</v>
      </c>
      <c r="L26" s="416">
        <f t="shared" si="34"/>
        <v>0</v>
      </c>
      <c r="M26" s="406">
        <f t="shared" ref="M26" si="37">SUM(M19:M25)</f>
        <v>0</v>
      </c>
      <c r="N26" s="416">
        <f t="shared" si="35"/>
        <v>0</v>
      </c>
      <c r="O26" s="406">
        <f t="shared" ref="O26" si="38">SUM(O19:O25)</f>
        <v>0</v>
      </c>
      <c r="P26" s="416">
        <f t="shared" si="36"/>
        <v>0</v>
      </c>
      <c r="Q26" s="834"/>
      <c r="R26" s="834"/>
    </row>
    <row r="27" spans="1:18" hidden="1" x14ac:dyDescent="0.25"/>
  </sheetData>
  <mergeCells count="4">
    <mergeCell ref="A2:M2"/>
    <mergeCell ref="A3:M3"/>
    <mergeCell ref="A17:R17"/>
    <mergeCell ref="A5:AH5"/>
  </mergeCells>
  <pageMargins left="0.23622047244094491" right="0.23622047244094491" top="0.74803149606299213" bottom="0.74803149606299213" header="0.31496062992125984" footer="0.31496062992125984"/>
  <pageSetup paperSize="9" scale="64" orientation="landscape" r:id="rId1"/>
  <headerFooter>
    <oddFooter xml:space="preserve">&amp;LFonte: Sistema SIGA-Saúde / Relatório de Dados Estatísticos 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A2:AH19"/>
  <sheetViews>
    <sheetView showGridLines="0" tabSelected="1" workbookViewId="0">
      <selection activeCell="U28" sqref="U28"/>
    </sheetView>
  </sheetViews>
  <sheetFormatPr defaultColWidth="8.85546875" defaultRowHeight="15" x14ac:dyDescent="0.25"/>
  <cols>
    <col min="1" max="1" width="34.85546875" customWidth="1"/>
    <col min="3" max="3" width="7.28515625" bestFit="1" customWidth="1"/>
    <col min="4" max="4" width="7.5703125" bestFit="1" customWidth="1"/>
    <col min="5" max="5" width="7" bestFit="1" customWidth="1"/>
    <col min="6" max="6" width="7.140625" bestFit="1" customWidth="1"/>
    <col min="7" max="7" width="7.7109375" bestFit="1" customWidth="1"/>
    <col min="8" max="8" width="8.140625" bestFit="1" customWidth="1"/>
    <col min="9" max="9" width="9" hidden="1" customWidth="1"/>
    <col min="10" max="10" width="6.5703125" hidden="1" customWidth="1"/>
    <col min="11" max="11" width="7.42578125" bestFit="1" customWidth="1"/>
    <col min="12" max="12" width="8.140625" bestFit="1" customWidth="1"/>
    <col min="13" max="13" width="8.28515625" bestFit="1" customWidth="1"/>
    <col min="14" max="14" width="8.140625" bestFit="1" customWidth="1"/>
    <col min="15" max="15" width="7.28515625" bestFit="1" customWidth="1"/>
    <col min="16" max="16" width="8.140625" bestFit="1" customWidth="1"/>
    <col min="17" max="17" width="8" hidden="1" customWidth="1"/>
    <col min="18" max="18" width="6.42578125" hidden="1" customWidth="1"/>
    <col min="19" max="19" width="7.140625" bestFit="1" customWidth="1"/>
    <col min="20" max="20" width="8.140625" bestFit="1" customWidth="1"/>
    <col min="21" max="21" width="7.5703125" bestFit="1" customWidth="1"/>
    <col min="22" max="22" width="8.140625" bestFit="1" customWidth="1"/>
    <col min="23" max="23" width="7.140625" bestFit="1" customWidth="1"/>
    <col min="24" max="24" width="8.140625" bestFit="1" customWidth="1"/>
    <col min="25" max="25" width="8" hidden="1" customWidth="1"/>
    <col min="26" max="26" width="6.42578125" hidden="1" customWidth="1"/>
    <col min="27" max="27" width="7.42578125" bestFit="1" customWidth="1"/>
    <col min="28" max="28" width="8.140625" bestFit="1" customWidth="1"/>
    <col min="29" max="29" width="7.5703125" bestFit="1" customWidth="1"/>
    <col min="30" max="30" width="8.140625" bestFit="1" customWidth="1"/>
    <col min="31" max="31" width="7.140625" bestFit="1" customWidth="1"/>
    <col min="32" max="32" width="8.140625" bestFit="1" customWidth="1"/>
    <col min="33" max="33" width="8" hidden="1" customWidth="1"/>
    <col min="34" max="34" width="6.42578125" hidden="1" customWidth="1"/>
  </cols>
  <sheetData>
    <row r="2" spans="1:34" ht="18" x14ac:dyDescent="0.35">
      <c r="A2" s="1289" t="s">
        <v>518</v>
      </c>
      <c r="B2" s="1289"/>
      <c r="C2" s="1289"/>
      <c r="D2" s="1289"/>
      <c r="E2" s="1289"/>
      <c r="F2" s="1289"/>
      <c r="G2" s="1289"/>
      <c r="H2" s="1289"/>
      <c r="I2" s="1289"/>
      <c r="J2" s="1289"/>
      <c r="K2" s="1289"/>
      <c r="L2" s="1289"/>
      <c r="M2" s="1289"/>
      <c r="N2" s="1"/>
      <c r="O2" s="1"/>
    </row>
    <row r="3" spans="1:34" ht="18" x14ac:dyDescent="0.35">
      <c r="A3" s="1289" t="s">
        <v>0</v>
      </c>
      <c r="B3" s="1289"/>
      <c r="C3" s="1289"/>
      <c r="D3" s="1289"/>
      <c r="E3" s="1289"/>
      <c r="F3" s="1289"/>
      <c r="G3" s="1289"/>
      <c r="H3" s="1289"/>
      <c r="I3" s="1289"/>
      <c r="J3" s="1289"/>
      <c r="K3" s="1289"/>
      <c r="L3" s="1289"/>
      <c r="M3" s="1289"/>
      <c r="N3" s="1"/>
      <c r="O3" s="1"/>
    </row>
    <row r="5" spans="1:34" ht="15.75" x14ac:dyDescent="0.25">
      <c r="A5" s="1290" t="s">
        <v>529</v>
      </c>
      <c r="B5" s="1291"/>
      <c r="C5" s="1291"/>
      <c r="D5" s="1291"/>
      <c r="E5" s="1291"/>
      <c r="F5" s="1291"/>
      <c r="G5" s="1291"/>
      <c r="H5" s="1291"/>
      <c r="I5" s="1291"/>
      <c r="J5" s="1291"/>
      <c r="K5" s="1291"/>
      <c r="L5" s="1291"/>
      <c r="M5" s="1291"/>
      <c r="N5" s="1291"/>
      <c r="O5" s="1291"/>
      <c r="P5" s="1291"/>
      <c r="Q5" s="1291"/>
      <c r="R5" s="1291"/>
      <c r="S5" s="1291"/>
      <c r="T5" s="1291"/>
      <c r="U5" s="1291"/>
      <c r="V5" s="1291"/>
      <c r="W5" s="1291"/>
      <c r="X5" s="1291"/>
      <c r="Y5" s="1291"/>
      <c r="Z5" s="1291"/>
      <c r="AA5" s="1291"/>
      <c r="AB5" s="1291"/>
      <c r="AC5" s="1291"/>
      <c r="AD5" s="1291"/>
      <c r="AE5" s="1291"/>
      <c r="AF5" s="1291"/>
      <c r="AG5" s="1291"/>
      <c r="AH5" s="1291"/>
    </row>
    <row r="6" spans="1:34" ht="24.75" thickBot="1" x14ac:dyDescent="0.3">
      <c r="A6" s="14" t="s">
        <v>493</v>
      </c>
      <c r="B6" s="12" t="s">
        <v>172</v>
      </c>
      <c r="C6" s="14" t="s">
        <v>505</v>
      </c>
      <c r="D6" s="15" t="s">
        <v>1</v>
      </c>
      <c r="E6" s="14" t="s">
        <v>506</v>
      </c>
      <c r="F6" s="15" t="s">
        <v>1</v>
      </c>
      <c r="G6" s="14" t="s">
        <v>507</v>
      </c>
      <c r="H6" s="15" t="s">
        <v>1</v>
      </c>
      <c r="I6" s="128" t="s">
        <v>454</v>
      </c>
      <c r="J6" s="13" t="s">
        <v>205</v>
      </c>
      <c r="K6" s="14" t="s">
        <v>508</v>
      </c>
      <c r="L6" s="15" t="s">
        <v>1</v>
      </c>
      <c r="M6" s="14" t="s">
        <v>509</v>
      </c>
      <c r="N6" s="15" t="s">
        <v>1</v>
      </c>
      <c r="O6" s="14" t="s">
        <v>510</v>
      </c>
      <c r="P6" s="15" t="s">
        <v>1</v>
      </c>
      <c r="Q6" s="128" t="s">
        <v>454</v>
      </c>
      <c r="R6" s="13" t="s">
        <v>205</v>
      </c>
      <c r="S6" s="14" t="s">
        <v>511</v>
      </c>
      <c r="T6" s="15" t="s">
        <v>1</v>
      </c>
      <c r="U6" s="14" t="s">
        <v>512</v>
      </c>
      <c r="V6" s="15" t="s">
        <v>1</v>
      </c>
      <c r="W6" s="14" t="s">
        <v>513</v>
      </c>
      <c r="X6" s="15" t="s">
        <v>1</v>
      </c>
      <c r="Y6" s="128" t="s">
        <v>454</v>
      </c>
      <c r="Z6" s="13" t="s">
        <v>205</v>
      </c>
      <c r="AA6" s="14" t="s">
        <v>514</v>
      </c>
      <c r="AB6" s="15" t="s">
        <v>1</v>
      </c>
      <c r="AC6" s="14" t="s">
        <v>515</v>
      </c>
      <c r="AD6" s="15" t="s">
        <v>1</v>
      </c>
      <c r="AE6" s="14" t="s">
        <v>516</v>
      </c>
      <c r="AF6" s="15" t="s">
        <v>1</v>
      </c>
      <c r="AG6" s="128" t="s">
        <v>454</v>
      </c>
      <c r="AH6" s="13" t="s">
        <v>205</v>
      </c>
    </row>
    <row r="7" spans="1:34" ht="16.5" thickTop="1" thickBot="1" x14ac:dyDescent="0.3">
      <c r="A7" s="952" t="s">
        <v>142</v>
      </c>
      <c r="B7" s="953">
        <v>70</v>
      </c>
      <c r="C7" s="1092">
        <v>70</v>
      </c>
      <c r="D7" s="954">
        <f t="shared" ref="D7" si="0">C7/$B7</f>
        <v>1</v>
      </c>
      <c r="E7" s="1092">
        <v>54</v>
      </c>
      <c r="F7" s="954">
        <f t="shared" ref="F7" si="1">E7/$B7</f>
        <v>0.77142857142857146</v>
      </c>
      <c r="G7" s="1092">
        <v>70</v>
      </c>
      <c r="H7" s="954">
        <f t="shared" ref="H7" si="2">G7/$B7</f>
        <v>1</v>
      </c>
      <c r="I7" s="955">
        <f t="shared" ref="I7:I8" si="3">SUM(C7,E7,G7)</f>
        <v>194</v>
      </c>
      <c r="J7" s="956">
        <f t="shared" ref="J7:J8" si="4">I7/($B7*3)</f>
        <v>0.92380952380952386</v>
      </c>
      <c r="K7" s="1092">
        <v>70</v>
      </c>
      <c r="L7" s="954">
        <f t="shared" ref="L7" si="5">K7/$B7</f>
        <v>1</v>
      </c>
      <c r="M7" s="1092">
        <v>70</v>
      </c>
      <c r="N7" s="954">
        <f t="shared" ref="N7" si="6">M7/$B7</f>
        <v>1</v>
      </c>
      <c r="O7" s="1092">
        <v>72</v>
      </c>
      <c r="P7" s="954">
        <f t="shared" ref="P7" si="7">O7/$B7</f>
        <v>1.0285714285714285</v>
      </c>
      <c r="Q7" s="955">
        <f>SUM(K7,M7,O7)</f>
        <v>212</v>
      </c>
      <c r="R7" s="956">
        <f>Q7/($B7*3)</f>
        <v>1.0095238095238095</v>
      </c>
      <c r="S7" s="1092">
        <v>70</v>
      </c>
      <c r="T7" s="954">
        <f t="shared" ref="T7" si="8">S7/$B7</f>
        <v>1</v>
      </c>
      <c r="U7" s="1092">
        <v>70</v>
      </c>
      <c r="V7" s="954">
        <f t="shared" ref="V7" si="9">U7/$B7</f>
        <v>1</v>
      </c>
      <c r="W7" s="1092"/>
      <c r="X7" s="954">
        <f t="shared" ref="X7" si="10">W7/$B7</f>
        <v>0</v>
      </c>
      <c r="Y7" s="955">
        <f>SUM(S7,U7,W7)</f>
        <v>140</v>
      </c>
      <c r="Z7" s="956">
        <f>Y7/($B7*3)</f>
        <v>0.66666666666666663</v>
      </c>
      <c r="AA7" s="1092"/>
      <c r="AB7" s="69">
        <f t="shared" ref="AB7" si="11">AA7/$B7</f>
        <v>0</v>
      </c>
      <c r="AC7" s="1092"/>
      <c r="AD7" s="69">
        <f t="shared" ref="AD7" si="12">AC7/$B7</f>
        <v>0</v>
      </c>
      <c r="AE7" s="1092"/>
      <c r="AF7" s="69">
        <f t="shared" ref="AF7" si="13">AE7/$B7</f>
        <v>0</v>
      </c>
      <c r="AG7" s="98">
        <f t="shared" ref="AG7" si="14">SUM(AA7,AC7,AE7)</f>
        <v>0</v>
      </c>
      <c r="AH7" s="99">
        <f>AG7/($B7*3)</f>
        <v>0</v>
      </c>
    </row>
    <row r="8" spans="1:34" ht="15.75" thickBot="1" x14ac:dyDescent="0.3">
      <c r="A8" s="623" t="s">
        <v>7</v>
      </c>
      <c r="B8" s="624">
        <f>SUM(B7)</f>
        <v>70</v>
      </c>
      <c r="C8" s="280">
        <f>SUM(C7)</f>
        <v>70</v>
      </c>
      <c r="D8" s="278">
        <f>((C8/$B$8))-1</f>
        <v>0</v>
      </c>
      <c r="E8" s="280">
        <f>SUM(E7)</f>
        <v>54</v>
      </c>
      <c r="F8" s="278">
        <f>((E8/$B$8))-1</f>
        <v>-0.22857142857142854</v>
      </c>
      <c r="G8" s="959">
        <f>SUM(G7)</f>
        <v>70</v>
      </c>
      <c r="H8" s="278">
        <f>((G8/$B$8))-1</f>
        <v>0</v>
      </c>
      <c r="I8" s="281">
        <f t="shared" si="3"/>
        <v>194</v>
      </c>
      <c r="J8" s="279">
        <f t="shared" si="4"/>
        <v>0.92380952380952386</v>
      </c>
      <c r="K8" s="280">
        <f>SUM(K7)</f>
        <v>70</v>
      </c>
      <c r="L8" s="278">
        <f>((K8/$B$8))-1</f>
        <v>0</v>
      </c>
      <c r="M8" s="280">
        <f t="shared" ref="M8" si="15">SUM(M7)</f>
        <v>70</v>
      </c>
      <c r="N8" s="278">
        <f t="shared" ref="N8" si="16">((M8/$B$8))-1</f>
        <v>0</v>
      </c>
      <c r="O8" s="280">
        <f t="shared" ref="O8" si="17">SUM(O7)</f>
        <v>72</v>
      </c>
      <c r="P8" s="278">
        <f t="shared" ref="P8" si="18">((O8/$B$8))-1</f>
        <v>2.857142857142847E-2</v>
      </c>
      <c r="Q8" s="281">
        <f>SUM(K8,M8,O8)</f>
        <v>212</v>
      </c>
      <c r="R8" s="279">
        <f>Q8/($B8*3)</f>
        <v>1.0095238095238095</v>
      </c>
      <c r="S8" s="280">
        <f>SUM(S7)</f>
        <v>70</v>
      </c>
      <c r="T8" s="278">
        <f>((S8/$B$8))-1</f>
        <v>0</v>
      </c>
      <c r="U8" s="280">
        <f t="shared" ref="U8" si="19">SUM(U7)</f>
        <v>70</v>
      </c>
      <c r="V8" s="278">
        <f t="shared" ref="V8" si="20">((U8/$B$8))-1</f>
        <v>0</v>
      </c>
      <c r="W8" s="280">
        <f t="shared" ref="W8" si="21">SUM(W7)</f>
        <v>0</v>
      </c>
      <c r="X8" s="278">
        <f t="shared" ref="X8" si="22">((W8/$B$8))-1</f>
        <v>-1</v>
      </c>
      <c r="Y8" s="281">
        <f>SUM(S8,U8,W8)</f>
        <v>140</v>
      </c>
      <c r="Z8" s="279">
        <f>Y8/($B8*3)</f>
        <v>0.66666666666666663</v>
      </c>
      <c r="AA8" s="280">
        <f>SUM(AA7)</f>
        <v>0</v>
      </c>
      <c r="AB8" s="278">
        <f>((AA8/$B$8))-1</f>
        <v>-1</v>
      </c>
      <c r="AC8" s="280">
        <f t="shared" ref="AC8" si="23">SUM(AC7)</f>
        <v>0</v>
      </c>
      <c r="AD8" s="278">
        <f t="shared" ref="AD8" si="24">((AC8/$B$8))-1</f>
        <v>-1</v>
      </c>
      <c r="AE8" s="280">
        <f t="shared" ref="AE8" si="25">SUM(AE7)</f>
        <v>0</v>
      </c>
      <c r="AF8" s="278">
        <f t="shared" ref="AF8" si="26">((AE8/$B$8))-1</f>
        <v>-1</v>
      </c>
      <c r="AG8" s="281">
        <f>SUM(AA8,AC8,AE8)</f>
        <v>0</v>
      </c>
      <c r="AH8" s="279">
        <f>AG8/($B8*3)</f>
        <v>0</v>
      </c>
    </row>
    <row r="11" spans="1:34" ht="15.75" hidden="1" x14ac:dyDescent="0.25">
      <c r="A11" s="1290" t="s">
        <v>428</v>
      </c>
      <c r="B11" s="1291"/>
      <c r="C11" s="1291"/>
      <c r="D11" s="1291"/>
      <c r="E11" s="1291"/>
      <c r="F11" s="1291"/>
      <c r="G11" s="1291"/>
      <c r="H11" s="1291"/>
      <c r="I11" s="1291"/>
      <c r="J11" s="1291"/>
      <c r="K11" s="1291"/>
      <c r="L11" s="1291"/>
      <c r="M11" s="1291"/>
      <c r="N11" s="1291"/>
      <c r="O11" s="1291"/>
      <c r="P11" s="1291"/>
      <c r="Q11" s="1291"/>
      <c r="R11" s="1291"/>
    </row>
    <row r="12" spans="1:34" ht="23.25" hidden="1" thickBot="1" x14ac:dyDescent="0.3">
      <c r="A12" s="14" t="s">
        <v>14</v>
      </c>
      <c r="B12" s="91" t="s">
        <v>207</v>
      </c>
      <c r="C12" s="14" t="str">
        <f>'UBS Izolina Mazzei'!C31</f>
        <v>JAN_19</v>
      </c>
      <c r="D12" s="15" t="str">
        <f>'UBS Izolina Mazzei'!D31</f>
        <v>%</v>
      </c>
      <c r="E12" s="14" t="str">
        <f>'UBS Izolina Mazzei'!E31</f>
        <v>FEV_19</v>
      </c>
      <c r="F12" s="15" t="str">
        <f>'UBS Izolina Mazzei'!F31</f>
        <v>%</v>
      </c>
      <c r="G12" s="14" t="str">
        <f>'UBS Izolina Mazzei'!G31</f>
        <v>MAR_19</v>
      </c>
      <c r="H12" s="15" t="str">
        <f>'UBS Izolina Mazzei'!H31</f>
        <v>%</v>
      </c>
      <c r="I12" s="128" t="str">
        <f>'UBS Izolina Mazzei'!I31</f>
        <v>Trimestre</v>
      </c>
      <c r="J12" s="13" t="str">
        <f>'UBS Izolina Mazzei'!J31</f>
        <v>% Trim</v>
      </c>
      <c r="K12" s="14" t="str">
        <f>'UBS Izolina Mazzei'!K31</f>
        <v>ABR_19</v>
      </c>
      <c r="L12" s="15" t="str">
        <f>'UBS Izolina Mazzei'!L31</f>
        <v>%</v>
      </c>
      <c r="M12" s="14" t="str">
        <f>'UBS Izolina Mazzei'!M31</f>
        <v>MAIO_19</v>
      </c>
      <c r="N12" s="15" t="str">
        <f>'UBS Izolina Mazzei'!N31</f>
        <v>%</v>
      </c>
      <c r="O12" s="14" t="str">
        <f>'UBS Izolina Mazzei'!O31</f>
        <v>JUN_19</v>
      </c>
      <c r="P12" s="15" t="str">
        <f>'UBS Izolina Mazzei'!P31</f>
        <v>%</v>
      </c>
      <c r="Q12" s="111"/>
      <c r="R12" s="111"/>
    </row>
    <row r="13" spans="1:34" ht="24" hidden="1" x14ac:dyDescent="0.25">
      <c r="A13" s="33" t="s">
        <v>137</v>
      </c>
      <c r="B13" s="68">
        <v>6</v>
      </c>
      <c r="C13" s="752">
        <v>6</v>
      </c>
      <c r="D13" s="69">
        <f t="shared" ref="D13:D18" si="27">C13/$B13</f>
        <v>1</v>
      </c>
      <c r="E13" s="11"/>
      <c r="F13" s="69">
        <f t="shared" ref="F13:F18" si="28">E13/$B13</f>
        <v>0</v>
      </c>
      <c r="G13" s="11"/>
      <c r="H13" s="69">
        <f t="shared" ref="H13:H18" si="29">G13/$B13</f>
        <v>0</v>
      </c>
      <c r="I13" s="98">
        <f t="shared" ref="I13:I18" si="30">SUM(C13,E13,G13)</f>
        <v>6</v>
      </c>
      <c r="J13" s="99">
        <f t="shared" ref="J13:J18" si="31">I13/($B13*3)</f>
        <v>0.33333333333333331</v>
      </c>
      <c r="K13" s="11"/>
      <c r="L13" s="69">
        <f t="shared" ref="L13:L18" si="32">K13/$B13</f>
        <v>0</v>
      </c>
      <c r="M13" s="11"/>
      <c r="N13" s="69">
        <f t="shared" ref="N13:N18" si="33">M13/$B13</f>
        <v>0</v>
      </c>
      <c r="O13" s="11"/>
      <c r="P13" s="69">
        <f t="shared" ref="P13:P18" si="34">O13/$B13</f>
        <v>0</v>
      </c>
      <c r="Q13" s="912"/>
      <c r="R13" s="912"/>
    </row>
    <row r="14" spans="1:34" hidden="1" x14ac:dyDescent="0.25">
      <c r="A14" s="2" t="s">
        <v>138</v>
      </c>
      <c r="B14" s="3">
        <v>1</v>
      </c>
      <c r="C14" s="753">
        <v>1</v>
      </c>
      <c r="D14" s="71">
        <f t="shared" si="27"/>
        <v>1</v>
      </c>
      <c r="E14" s="4"/>
      <c r="F14" s="71">
        <f t="shared" si="28"/>
        <v>0</v>
      </c>
      <c r="G14" s="4"/>
      <c r="H14" s="71">
        <f t="shared" si="29"/>
        <v>0</v>
      </c>
      <c r="I14" s="100">
        <f t="shared" si="30"/>
        <v>1</v>
      </c>
      <c r="J14" s="216">
        <f t="shared" si="31"/>
        <v>0.33333333333333331</v>
      </c>
      <c r="K14" s="4"/>
      <c r="L14" s="71">
        <f t="shared" si="32"/>
        <v>0</v>
      </c>
      <c r="M14" s="4"/>
      <c r="N14" s="71">
        <f t="shared" si="33"/>
        <v>0</v>
      </c>
      <c r="O14" s="4"/>
      <c r="P14" s="71">
        <f t="shared" si="34"/>
        <v>0</v>
      </c>
      <c r="Q14" s="922"/>
      <c r="R14" s="922"/>
    </row>
    <row r="15" spans="1:34" hidden="1" x14ac:dyDescent="0.25">
      <c r="A15" s="2" t="s">
        <v>139</v>
      </c>
      <c r="B15" s="3">
        <v>1</v>
      </c>
      <c r="C15" s="753">
        <v>1</v>
      </c>
      <c r="D15" s="71">
        <f t="shared" si="27"/>
        <v>1</v>
      </c>
      <c r="E15" s="4"/>
      <c r="F15" s="71">
        <f t="shared" si="28"/>
        <v>0</v>
      </c>
      <c r="G15" s="4"/>
      <c r="H15" s="71">
        <f t="shared" si="29"/>
        <v>0</v>
      </c>
      <c r="I15" s="100">
        <f t="shared" si="30"/>
        <v>1</v>
      </c>
      <c r="J15" s="216">
        <f t="shared" si="31"/>
        <v>0.33333333333333331</v>
      </c>
      <c r="K15" s="4"/>
      <c r="L15" s="71">
        <f t="shared" si="32"/>
        <v>0</v>
      </c>
      <c r="M15" s="4"/>
      <c r="N15" s="71">
        <f t="shared" si="33"/>
        <v>0</v>
      </c>
      <c r="O15" s="4"/>
      <c r="P15" s="71">
        <f t="shared" si="34"/>
        <v>0</v>
      </c>
      <c r="Q15" s="922"/>
      <c r="R15" s="922"/>
    </row>
    <row r="16" spans="1:34" hidden="1" x14ac:dyDescent="0.25">
      <c r="A16" s="2" t="s">
        <v>140</v>
      </c>
      <c r="B16" s="3">
        <v>1</v>
      </c>
      <c r="C16" s="754">
        <v>1</v>
      </c>
      <c r="D16" s="71">
        <f t="shared" si="27"/>
        <v>1</v>
      </c>
      <c r="E16" s="4"/>
      <c r="F16" s="71">
        <f t="shared" si="28"/>
        <v>0</v>
      </c>
      <c r="G16" s="4"/>
      <c r="H16" s="71">
        <f t="shared" si="29"/>
        <v>0</v>
      </c>
      <c r="I16" s="100">
        <f t="shared" si="30"/>
        <v>1</v>
      </c>
      <c r="J16" s="216">
        <f t="shared" si="31"/>
        <v>0.33333333333333331</v>
      </c>
      <c r="K16" s="4"/>
      <c r="L16" s="71">
        <f t="shared" si="32"/>
        <v>0</v>
      </c>
      <c r="M16" s="4"/>
      <c r="N16" s="71">
        <f t="shared" si="33"/>
        <v>0</v>
      </c>
      <c r="O16" s="4"/>
      <c r="P16" s="71">
        <f t="shared" si="34"/>
        <v>0</v>
      </c>
      <c r="Q16" s="922"/>
      <c r="R16" s="922"/>
    </row>
    <row r="17" spans="1:18" ht="15.75" hidden="1" thickBot="1" x14ac:dyDescent="0.3">
      <c r="A17" s="16" t="s">
        <v>141</v>
      </c>
      <c r="B17" s="72">
        <v>1</v>
      </c>
      <c r="C17" s="759">
        <v>1</v>
      </c>
      <c r="D17" s="73">
        <f t="shared" si="27"/>
        <v>1</v>
      </c>
      <c r="E17" s="18"/>
      <c r="F17" s="73">
        <f t="shared" si="28"/>
        <v>0</v>
      </c>
      <c r="G17" s="18"/>
      <c r="H17" s="73">
        <f t="shared" si="29"/>
        <v>0</v>
      </c>
      <c r="I17" s="101">
        <f t="shared" si="30"/>
        <v>1</v>
      </c>
      <c r="J17" s="102">
        <f t="shared" si="31"/>
        <v>0.33333333333333331</v>
      </c>
      <c r="K17" s="18"/>
      <c r="L17" s="73">
        <f t="shared" si="32"/>
        <v>0</v>
      </c>
      <c r="M17" s="18"/>
      <c r="N17" s="73">
        <f t="shared" si="33"/>
        <v>0</v>
      </c>
      <c r="O17" s="18"/>
      <c r="P17" s="73">
        <f t="shared" si="34"/>
        <v>0</v>
      </c>
      <c r="Q17" s="923"/>
      <c r="R17" s="923"/>
    </row>
    <row r="18" spans="1:18" ht="15.75" hidden="1" thickBot="1" x14ac:dyDescent="0.3">
      <c r="A18" s="6" t="s">
        <v>7</v>
      </c>
      <c r="B18" s="7">
        <f>SUM(B13:B17)</f>
        <v>10</v>
      </c>
      <c r="C18" s="8">
        <f>SUM(C13:C17)</f>
        <v>10</v>
      </c>
      <c r="D18" s="22">
        <f t="shared" si="27"/>
        <v>1</v>
      </c>
      <c r="E18" s="8">
        <f>SUM(E13:E17)</f>
        <v>0</v>
      </c>
      <c r="F18" s="22">
        <f t="shared" si="28"/>
        <v>0</v>
      </c>
      <c r="G18" s="8">
        <f>SUM(G13:G17)</f>
        <v>0</v>
      </c>
      <c r="H18" s="22">
        <f t="shared" si="29"/>
        <v>0</v>
      </c>
      <c r="I18" s="103">
        <f t="shared" si="30"/>
        <v>10</v>
      </c>
      <c r="J18" s="104">
        <f t="shared" si="31"/>
        <v>0.33333333333333331</v>
      </c>
      <c r="K18" s="8">
        <f>SUM(K13:K17)</f>
        <v>0</v>
      </c>
      <c r="L18" s="22">
        <f t="shared" si="32"/>
        <v>0</v>
      </c>
      <c r="M18" s="8">
        <f t="shared" ref="M18" si="35">SUM(M13:M17)</f>
        <v>0</v>
      </c>
      <c r="N18" s="22">
        <f t="shared" si="33"/>
        <v>0</v>
      </c>
      <c r="O18" s="8">
        <f t="shared" ref="O18" si="36">SUM(O13:O17)</f>
        <v>0</v>
      </c>
      <c r="P18" s="22">
        <f t="shared" si="34"/>
        <v>0</v>
      </c>
      <c r="Q18" s="22"/>
      <c r="R18" s="22"/>
    </row>
    <row r="19" spans="1:18" hidden="1" x14ac:dyDescent="0.25"/>
  </sheetData>
  <mergeCells count="4">
    <mergeCell ref="A2:M2"/>
    <mergeCell ref="A3:M3"/>
    <mergeCell ref="A11:R11"/>
    <mergeCell ref="A5:AH5"/>
  </mergeCells>
  <pageMargins left="0.23622047244094491" right="0.23622047244094491" top="0.74803149606299213" bottom="0.74803149606299213" header="0.31496062992125984" footer="0.31496062992125984"/>
  <pageSetup paperSize="9" scale="62" orientation="landscape" r:id="rId1"/>
  <headerFooter>
    <oddFooter xml:space="preserve">&amp;LFonte: Sistema SIGA-Saúde / Relatório de Dados Estatísticos 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FF00"/>
    <pageSetUpPr fitToPage="1"/>
  </sheetPr>
  <dimension ref="A2:AH26"/>
  <sheetViews>
    <sheetView showGridLines="0" tabSelected="1" workbookViewId="0">
      <pane xSplit="1" topLeftCell="B1" activePane="topRight" state="frozen"/>
      <selection activeCell="U28" sqref="U28"/>
      <selection pane="topRight" activeCell="U28" sqref="U28"/>
    </sheetView>
  </sheetViews>
  <sheetFormatPr defaultColWidth="8.85546875" defaultRowHeight="15" x14ac:dyDescent="0.25"/>
  <cols>
    <col min="1" max="1" width="35" customWidth="1"/>
    <col min="3" max="3" width="7.28515625" bestFit="1" customWidth="1"/>
    <col min="4" max="4" width="7.5703125" bestFit="1" customWidth="1"/>
    <col min="5" max="5" width="7" bestFit="1" customWidth="1"/>
    <col min="6" max="6" width="7.5703125" bestFit="1" customWidth="1"/>
    <col min="7" max="7" width="7.7109375" bestFit="1" customWidth="1"/>
    <col min="8" max="8" width="7.5703125" bestFit="1" customWidth="1"/>
    <col min="9" max="9" width="9" hidden="1" customWidth="1"/>
    <col min="10" max="10" width="6.5703125" hidden="1" customWidth="1"/>
    <col min="11" max="11" width="7.42578125" bestFit="1" customWidth="1"/>
    <col min="12" max="12" width="7.5703125" bestFit="1" customWidth="1"/>
    <col min="13" max="13" width="8.28515625" bestFit="1" customWidth="1"/>
    <col min="14" max="14" width="7" customWidth="1"/>
    <col min="15" max="15" width="7.28515625" bestFit="1" customWidth="1"/>
    <col min="16" max="16" width="6.5703125" bestFit="1" customWidth="1"/>
    <col min="17" max="17" width="8" hidden="1" customWidth="1"/>
    <col min="18" max="18" width="6.42578125" hidden="1" customWidth="1"/>
    <col min="19" max="19" width="7.140625" bestFit="1" customWidth="1"/>
    <col min="20" max="22" width="7.5703125" bestFit="1" customWidth="1"/>
    <col min="23" max="23" width="7.140625" bestFit="1" customWidth="1"/>
    <col min="24" max="24" width="5.5703125" bestFit="1" customWidth="1"/>
    <col min="25" max="25" width="8" hidden="1" customWidth="1"/>
    <col min="26" max="26" width="6.42578125" hidden="1" customWidth="1"/>
    <col min="27" max="27" width="7.42578125" bestFit="1" customWidth="1"/>
    <col min="28" max="28" width="5.5703125" bestFit="1" customWidth="1"/>
    <col min="29" max="29" width="7.5703125" bestFit="1" customWidth="1"/>
    <col min="30" max="30" width="5.5703125" bestFit="1" customWidth="1"/>
    <col min="31" max="31" width="7.140625" bestFit="1" customWidth="1"/>
    <col min="32" max="32" width="5.5703125" bestFit="1" customWidth="1"/>
    <col min="33" max="33" width="8" hidden="1" customWidth="1"/>
    <col min="34" max="34" width="6.42578125" hidden="1" customWidth="1"/>
  </cols>
  <sheetData>
    <row r="2" spans="1:34" ht="18" x14ac:dyDescent="0.35">
      <c r="A2" s="1289" t="s">
        <v>518</v>
      </c>
      <c r="B2" s="1289"/>
      <c r="C2" s="1289"/>
      <c r="D2" s="1289"/>
      <c r="E2" s="1289"/>
      <c r="F2" s="1289"/>
      <c r="G2" s="1289"/>
      <c r="H2" s="1289"/>
      <c r="I2" s="1289"/>
      <c r="J2" s="1289"/>
      <c r="K2" s="1289"/>
      <c r="L2" s="1289"/>
      <c r="M2" s="1289"/>
      <c r="N2" s="1"/>
      <c r="O2" s="1"/>
    </row>
    <row r="3" spans="1:34" ht="18" x14ac:dyDescent="0.35">
      <c r="A3" s="1289" t="s">
        <v>0</v>
      </c>
      <c r="B3" s="1289"/>
      <c r="C3" s="1289"/>
      <c r="D3" s="1289"/>
      <c r="E3" s="1289"/>
      <c r="F3" s="1289"/>
      <c r="G3" s="1289"/>
      <c r="H3" s="1289"/>
      <c r="I3" s="1289"/>
      <c r="J3" s="1289"/>
      <c r="K3" s="1289"/>
      <c r="L3" s="1289"/>
      <c r="M3" s="1289"/>
      <c r="N3" s="1"/>
      <c r="O3" s="1"/>
    </row>
    <row r="5" spans="1:34" ht="15.75" x14ac:dyDescent="0.25">
      <c r="A5" s="1290" t="s">
        <v>530</v>
      </c>
      <c r="B5" s="1291"/>
      <c r="C5" s="1291"/>
      <c r="D5" s="1291"/>
      <c r="E5" s="1291"/>
      <c r="F5" s="1291"/>
      <c r="G5" s="1291"/>
      <c r="H5" s="1291"/>
      <c r="I5" s="1291"/>
      <c r="J5" s="1291"/>
      <c r="K5" s="1291"/>
      <c r="L5" s="1291"/>
      <c r="M5" s="1291"/>
      <c r="N5" s="1291"/>
      <c r="O5" s="1291"/>
      <c r="P5" s="1291"/>
      <c r="Q5" s="1291"/>
      <c r="R5" s="1291"/>
      <c r="S5" s="1291"/>
      <c r="T5" s="1291"/>
      <c r="U5" s="1291"/>
      <c r="V5" s="1291"/>
      <c r="W5" s="1291"/>
      <c r="X5" s="1291"/>
      <c r="Y5" s="1291"/>
      <c r="Z5" s="1291"/>
      <c r="AA5" s="1291"/>
      <c r="AB5" s="1291"/>
      <c r="AC5" s="1291"/>
      <c r="AD5" s="1291"/>
      <c r="AE5" s="1291"/>
      <c r="AF5" s="1291"/>
      <c r="AG5" s="1291"/>
      <c r="AH5" s="1291"/>
    </row>
    <row r="6" spans="1:34" ht="24.75" thickBot="1" x14ac:dyDescent="0.3">
      <c r="A6" s="14" t="s">
        <v>14</v>
      </c>
      <c r="B6" s="12" t="s">
        <v>172</v>
      </c>
      <c r="C6" s="14" t="s">
        <v>505</v>
      </c>
      <c r="D6" s="15" t="s">
        <v>1</v>
      </c>
      <c r="E6" s="14" t="s">
        <v>506</v>
      </c>
      <c r="F6" s="15" t="s">
        <v>1</v>
      </c>
      <c r="G6" s="14" t="s">
        <v>507</v>
      </c>
      <c r="H6" s="15" t="s">
        <v>1</v>
      </c>
      <c r="I6" s="128" t="s">
        <v>454</v>
      </c>
      <c r="J6" s="13" t="s">
        <v>205</v>
      </c>
      <c r="K6" s="14" t="s">
        <v>508</v>
      </c>
      <c r="L6" s="15" t="s">
        <v>1</v>
      </c>
      <c r="M6" s="14" t="s">
        <v>509</v>
      </c>
      <c r="N6" s="15" t="s">
        <v>1</v>
      </c>
      <c r="O6" s="14" t="s">
        <v>510</v>
      </c>
      <c r="P6" s="15" t="s">
        <v>1</v>
      </c>
      <c r="Q6" s="128" t="s">
        <v>454</v>
      </c>
      <c r="R6" s="13" t="s">
        <v>205</v>
      </c>
      <c r="S6" s="14" t="s">
        <v>511</v>
      </c>
      <c r="T6" s="15" t="s">
        <v>1</v>
      </c>
      <c r="U6" s="14" t="s">
        <v>512</v>
      </c>
      <c r="V6" s="15" t="s">
        <v>1</v>
      </c>
      <c r="W6" s="14" t="s">
        <v>513</v>
      </c>
      <c r="X6" s="15" t="s">
        <v>1</v>
      </c>
      <c r="Y6" s="128" t="s">
        <v>454</v>
      </c>
      <c r="Z6" s="13" t="s">
        <v>205</v>
      </c>
      <c r="AA6" s="14" t="s">
        <v>514</v>
      </c>
      <c r="AB6" s="15" t="s">
        <v>1</v>
      </c>
      <c r="AC6" s="14" t="s">
        <v>515</v>
      </c>
      <c r="AD6" s="15" t="s">
        <v>1</v>
      </c>
      <c r="AE6" s="14" t="s">
        <v>516</v>
      </c>
      <c r="AF6" s="15" t="s">
        <v>1</v>
      </c>
      <c r="AG6" s="128" t="s">
        <v>454</v>
      </c>
      <c r="AH6" s="13" t="s">
        <v>205</v>
      </c>
    </row>
    <row r="7" spans="1:34" ht="15.75" thickTop="1" x14ac:dyDescent="0.25">
      <c r="A7" s="2" t="s">
        <v>408</v>
      </c>
      <c r="B7" s="606">
        <v>576</v>
      </c>
      <c r="C7" s="752">
        <v>488</v>
      </c>
      <c r="D7" s="19">
        <f t="shared" ref="D7:D13" si="0">C7/$B7</f>
        <v>0.84722222222222221</v>
      </c>
      <c r="E7" s="752">
        <v>566</v>
      </c>
      <c r="F7" s="19">
        <f t="shared" ref="F7:F13" si="1">E7/$B7</f>
        <v>0.98263888888888884</v>
      </c>
      <c r="G7" s="752">
        <v>626</v>
      </c>
      <c r="H7" s="19">
        <f t="shared" ref="H7:H13" si="2">G7/$B7</f>
        <v>1.0868055555555556</v>
      </c>
      <c r="I7" s="98">
        <f t="shared" ref="I7:I13" si="3">SUM(C7,E7,G7)</f>
        <v>1680</v>
      </c>
      <c r="J7" s="146">
        <f t="shared" ref="J7:J13" si="4">I7/($B7*3)</f>
        <v>0.97222222222222221</v>
      </c>
      <c r="K7" s="752">
        <v>561</v>
      </c>
      <c r="L7" s="19">
        <f t="shared" ref="L7:L13" si="5">K7/$B7</f>
        <v>0.97395833333333337</v>
      </c>
      <c r="M7" s="752">
        <v>607</v>
      </c>
      <c r="N7" s="19">
        <f t="shared" ref="N7:N13" si="6">M7/$B7</f>
        <v>1.0538194444444444</v>
      </c>
      <c r="O7" s="752">
        <v>520</v>
      </c>
      <c r="P7" s="19">
        <f t="shared" ref="P7:P13" si="7">O7/$B7</f>
        <v>0.90277777777777779</v>
      </c>
      <c r="Q7" s="98">
        <f t="shared" ref="Q7:Q13" si="8">SUM(K7,M7,O7)</f>
        <v>1688</v>
      </c>
      <c r="R7" s="146">
        <f t="shared" ref="R7:R13" si="9">Q7/($B7*3)</f>
        <v>0.97685185185185186</v>
      </c>
      <c r="S7" s="752">
        <v>586</v>
      </c>
      <c r="T7" s="19">
        <f t="shared" ref="T7:T13" si="10">S7/$B7</f>
        <v>1.0173611111111112</v>
      </c>
      <c r="U7" s="752">
        <v>621</v>
      </c>
      <c r="V7" s="19">
        <f t="shared" ref="V7:V13" si="11">U7/$B7</f>
        <v>1.078125</v>
      </c>
      <c r="W7" s="752"/>
      <c r="X7" s="19">
        <f t="shared" ref="X7:X13" si="12">W7/$B7</f>
        <v>0</v>
      </c>
      <c r="Y7" s="98">
        <f t="shared" ref="Y7:Y13" si="13">SUM(S7,U7,W7)</f>
        <v>1207</v>
      </c>
      <c r="Z7" s="146">
        <f t="shared" ref="Z7:Z13" si="14">Y7/($B7*3)</f>
        <v>0.69849537037037035</v>
      </c>
      <c r="AA7" s="752"/>
      <c r="AB7" s="69">
        <f t="shared" ref="AB7" si="15">AA7/$B7</f>
        <v>0</v>
      </c>
      <c r="AC7" s="752"/>
      <c r="AD7" s="69">
        <f t="shared" ref="AD7" si="16">AC7/$B7</f>
        <v>0</v>
      </c>
      <c r="AE7" s="752"/>
      <c r="AF7" s="69">
        <f t="shared" ref="AF7" si="17">AE7/$B7</f>
        <v>0</v>
      </c>
      <c r="AG7" s="98">
        <f t="shared" ref="AG7" si="18">SUM(AA7,AC7,AE7)</f>
        <v>0</v>
      </c>
      <c r="AH7" s="99">
        <f>AG7/($B7*3)</f>
        <v>0</v>
      </c>
    </row>
    <row r="8" spans="1:34" x14ac:dyDescent="0.25">
      <c r="A8" s="2" t="s">
        <v>9</v>
      </c>
      <c r="B8" s="1157">
        <v>2016</v>
      </c>
      <c r="C8" s="753">
        <v>1113</v>
      </c>
      <c r="D8" s="20">
        <f t="shared" si="0"/>
        <v>0.55208333333333337</v>
      </c>
      <c r="E8" s="753">
        <v>1669</v>
      </c>
      <c r="F8" s="20">
        <f t="shared" si="1"/>
        <v>0.82787698412698407</v>
      </c>
      <c r="G8" s="753">
        <v>1551</v>
      </c>
      <c r="H8" s="20">
        <f t="shared" si="2"/>
        <v>0.76934523809523814</v>
      </c>
      <c r="I8" s="100">
        <f t="shared" si="3"/>
        <v>4333</v>
      </c>
      <c r="J8" s="218">
        <f t="shared" si="4"/>
        <v>0.71643518518518523</v>
      </c>
      <c r="K8" s="753">
        <v>1873</v>
      </c>
      <c r="L8" s="20">
        <f t="shared" si="5"/>
        <v>0.92906746031746035</v>
      </c>
      <c r="M8" s="753">
        <v>1360</v>
      </c>
      <c r="N8" s="20">
        <f t="shared" si="6"/>
        <v>0.67460317460317465</v>
      </c>
      <c r="O8" s="753">
        <v>1277</v>
      </c>
      <c r="P8" s="20">
        <f t="shared" si="7"/>
        <v>0.63343253968253965</v>
      </c>
      <c r="Q8" s="100">
        <f t="shared" si="8"/>
        <v>4510</v>
      </c>
      <c r="R8" s="218">
        <f t="shared" si="9"/>
        <v>0.74570105820105825</v>
      </c>
      <c r="S8" s="753">
        <v>1831</v>
      </c>
      <c r="T8" s="20">
        <f t="shared" si="10"/>
        <v>0.90823412698412698</v>
      </c>
      <c r="U8" s="753">
        <v>1507</v>
      </c>
      <c r="V8" s="20">
        <f t="shared" si="11"/>
        <v>0.74751984126984128</v>
      </c>
      <c r="W8" s="753"/>
      <c r="X8" s="20">
        <f t="shared" si="12"/>
        <v>0</v>
      </c>
      <c r="Y8" s="100">
        <f t="shared" si="13"/>
        <v>3338</v>
      </c>
      <c r="Z8" s="218">
        <f t="shared" si="14"/>
        <v>0.55191798941798942</v>
      </c>
      <c r="AA8" s="753"/>
      <c r="AB8" s="69">
        <f t="shared" ref="AB8:AB13" si="19">AA8/$B8</f>
        <v>0</v>
      </c>
      <c r="AC8" s="753"/>
      <c r="AD8" s="69">
        <f t="shared" ref="AD8:AD13" si="20">AC8/$B8</f>
        <v>0</v>
      </c>
      <c r="AE8" s="753"/>
      <c r="AF8" s="69">
        <f t="shared" ref="AF8:AF13" si="21">AE8/$B8</f>
        <v>0</v>
      </c>
      <c r="AG8" s="98">
        <f t="shared" ref="AG8:AG13" si="22">SUM(AA8,AC8,AE8)</f>
        <v>0</v>
      </c>
      <c r="AH8" s="99">
        <f t="shared" ref="AH8:AH13" si="23">AG8/($B8*3)</f>
        <v>0</v>
      </c>
    </row>
    <row r="9" spans="1:34" x14ac:dyDescent="0.25">
      <c r="A9" s="2" t="s">
        <v>10</v>
      </c>
      <c r="B9" s="1158">
        <v>789</v>
      </c>
      <c r="C9" s="1175">
        <v>538</v>
      </c>
      <c r="D9" s="1171">
        <f t="shared" si="0"/>
        <v>0.68187579214195182</v>
      </c>
      <c r="E9" s="1175">
        <v>557</v>
      </c>
      <c r="F9" s="1171">
        <f t="shared" si="1"/>
        <v>0.70595690747782003</v>
      </c>
      <c r="G9" s="1175">
        <v>627</v>
      </c>
      <c r="H9" s="1171">
        <f t="shared" si="2"/>
        <v>0.79467680608365021</v>
      </c>
      <c r="I9" s="1172">
        <f t="shared" si="3"/>
        <v>1722</v>
      </c>
      <c r="J9" s="1173">
        <f t="shared" si="4"/>
        <v>0.72750316856780739</v>
      </c>
      <c r="K9" s="1175">
        <v>914</v>
      </c>
      <c r="L9" s="1171">
        <f t="shared" si="5"/>
        <v>1.1584283903675539</v>
      </c>
      <c r="M9" s="1175">
        <v>832</v>
      </c>
      <c r="N9" s="1171">
        <f t="shared" si="6"/>
        <v>1.0544993662864386</v>
      </c>
      <c r="O9" s="1175">
        <v>561</v>
      </c>
      <c r="P9" s="1171">
        <f t="shared" si="7"/>
        <v>0.71102661596958172</v>
      </c>
      <c r="Q9" s="1172">
        <f t="shared" si="8"/>
        <v>2307</v>
      </c>
      <c r="R9" s="1173">
        <f t="shared" si="9"/>
        <v>0.97465145754119142</v>
      </c>
      <c r="S9" s="1175">
        <v>829</v>
      </c>
      <c r="T9" s="1171">
        <f t="shared" si="10"/>
        <v>1.0506970849176172</v>
      </c>
      <c r="U9" s="1175">
        <v>819</v>
      </c>
      <c r="V9" s="1171">
        <f t="shared" si="11"/>
        <v>1.038022813688213</v>
      </c>
      <c r="W9" s="1175"/>
      <c r="X9" s="1171">
        <f t="shared" si="12"/>
        <v>0</v>
      </c>
      <c r="Y9" s="1172">
        <f t="shared" si="13"/>
        <v>1648</v>
      </c>
      <c r="Z9" s="1173">
        <f t="shared" si="14"/>
        <v>0.69623996620194339</v>
      </c>
      <c r="AA9" s="1175"/>
      <c r="AB9" s="69">
        <f t="shared" si="19"/>
        <v>0</v>
      </c>
      <c r="AC9" s="1175"/>
      <c r="AD9" s="69">
        <f t="shared" si="20"/>
        <v>0</v>
      </c>
      <c r="AE9" s="1175"/>
      <c r="AF9" s="69">
        <f t="shared" si="21"/>
        <v>0</v>
      </c>
      <c r="AG9" s="98">
        <f t="shared" si="22"/>
        <v>0</v>
      </c>
      <c r="AH9" s="99">
        <f t="shared" si="23"/>
        <v>0</v>
      </c>
    </row>
    <row r="10" spans="1:34" x14ac:dyDescent="0.25">
      <c r="A10" s="1174" t="s">
        <v>42</v>
      </c>
      <c r="B10" s="1176">
        <v>395</v>
      </c>
      <c r="C10" s="1177">
        <v>275</v>
      </c>
      <c r="D10" s="1178">
        <f t="shared" si="0"/>
        <v>0.69620253164556967</v>
      </c>
      <c r="E10" s="1177">
        <v>266</v>
      </c>
      <c r="F10" s="1178">
        <f t="shared" si="1"/>
        <v>0.67341772151898738</v>
      </c>
      <c r="G10" s="1177">
        <v>246</v>
      </c>
      <c r="H10" s="1178">
        <f t="shared" si="2"/>
        <v>0.62278481012658227</v>
      </c>
      <c r="I10" s="1179">
        <f t="shared" si="3"/>
        <v>787</v>
      </c>
      <c r="J10" s="1180">
        <f t="shared" si="4"/>
        <v>0.66413502109704636</v>
      </c>
      <c r="K10" s="1177">
        <v>279</v>
      </c>
      <c r="L10" s="1178">
        <f t="shared" si="5"/>
        <v>0.70632911392405062</v>
      </c>
      <c r="M10" s="1177">
        <v>459</v>
      </c>
      <c r="N10" s="1178">
        <f t="shared" si="6"/>
        <v>1.1620253164556962</v>
      </c>
      <c r="O10" s="1177">
        <v>216</v>
      </c>
      <c r="P10" s="1178">
        <f t="shared" si="7"/>
        <v>0.54683544303797471</v>
      </c>
      <c r="Q10" s="1179">
        <f t="shared" si="8"/>
        <v>954</v>
      </c>
      <c r="R10" s="1180">
        <f t="shared" si="9"/>
        <v>0.80506329113924047</v>
      </c>
      <c r="S10" s="1177">
        <v>348</v>
      </c>
      <c r="T10" s="1178">
        <f t="shared" si="10"/>
        <v>0.88101265822784813</v>
      </c>
      <c r="U10" s="1177">
        <v>466</v>
      </c>
      <c r="V10" s="1178">
        <f t="shared" si="11"/>
        <v>1.179746835443038</v>
      </c>
      <c r="W10" s="1177"/>
      <c r="X10" s="1178">
        <f t="shared" si="12"/>
        <v>0</v>
      </c>
      <c r="Y10" s="1179">
        <f t="shared" si="13"/>
        <v>814</v>
      </c>
      <c r="Z10" s="1180">
        <f t="shared" si="14"/>
        <v>0.68691983122362865</v>
      </c>
      <c r="AA10" s="1177"/>
      <c r="AB10" s="69">
        <f t="shared" si="19"/>
        <v>0</v>
      </c>
      <c r="AC10" s="1177"/>
      <c r="AD10" s="69">
        <f t="shared" si="20"/>
        <v>0</v>
      </c>
      <c r="AE10" s="1177"/>
      <c r="AF10" s="69">
        <f t="shared" si="21"/>
        <v>0</v>
      </c>
      <c r="AG10" s="98">
        <f t="shared" si="22"/>
        <v>0</v>
      </c>
      <c r="AH10" s="99">
        <f t="shared" si="23"/>
        <v>0</v>
      </c>
    </row>
    <row r="11" spans="1:34" x14ac:dyDescent="0.25">
      <c r="A11" s="2" t="s">
        <v>12</v>
      </c>
      <c r="B11" s="1170">
        <v>125</v>
      </c>
      <c r="C11" s="1169">
        <v>130</v>
      </c>
      <c r="D11" s="258">
        <f t="shared" si="0"/>
        <v>1.04</v>
      </c>
      <c r="E11" s="1169">
        <v>121</v>
      </c>
      <c r="F11" s="258">
        <f t="shared" si="1"/>
        <v>0.96799999999999997</v>
      </c>
      <c r="G11" s="1169">
        <v>111</v>
      </c>
      <c r="H11" s="258">
        <f t="shared" si="2"/>
        <v>0.88800000000000001</v>
      </c>
      <c r="I11" s="904">
        <f t="shared" si="3"/>
        <v>362</v>
      </c>
      <c r="J11" s="255">
        <f t="shared" si="4"/>
        <v>0.96533333333333338</v>
      </c>
      <c r="K11" s="1169">
        <v>144</v>
      </c>
      <c r="L11" s="258">
        <f t="shared" si="5"/>
        <v>1.1519999999999999</v>
      </c>
      <c r="M11" s="1169">
        <v>145</v>
      </c>
      <c r="N11" s="258">
        <f t="shared" si="6"/>
        <v>1.1599999999999999</v>
      </c>
      <c r="O11" s="1169">
        <v>117</v>
      </c>
      <c r="P11" s="258">
        <f t="shared" si="7"/>
        <v>0.93600000000000005</v>
      </c>
      <c r="Q11" s="1179">
        <f t="shared" ref="Q11" si="24">SUM(K11,M11,O11)</f>
        <v>406</v>
      </c>
      <c r="R11" s="1180">
        <f t="shared" ref="R11" si="25">Q11/($B11*3)</f>
        <v>1.0826666666666667</v>
      </c>
      <c r="S11" s="1169">
        <v>153</v>
      </c>
      <c r="T11" s="258">
        <f t="shared" si="10"/>
        <v>1.224</v>
      </c>
      <c r="U11" s="1169">
        <v>57</v>
      </c>
      <c r="V11" s="258">
        <f t="shared" si="11"/>
        <v>0.45600000000000002</v>
      </c>
      <c r="W11" s="1169"/>
      <c r="X11" s="258">
        <f t="shared" si="12"/>
        <v>0</v>
      </c>
      <c r="Y11" s="1179">
        <f t="shared" si="13"/>
        <v>210</v>
      </c>
      <c r="Z11" s="1180">
        <f t="shared" si="14"/>
        <v>0.56000000000000005</v>
      </c>
      <c r="AA11" s="1169"/>
      <c r="AB11" s="69">
        <f t="shared" si="19"/>
        <v>0</v>
      </c>
      <c r="AC11" s="1169"/>
      <c r="AD11" s="69">
        <f t="shared" si="20"/>
        <v>0</v>
      </c>
      <c r="AE11" s="1169"/>
      <c r="AF11" s="69">
        <f t="shared" si="21"/>
        <v>0</v>
      </c>
      <c r="AG11" s="98">
        <f t="shared" si="22"/>
        <v>0</v>
      </c>
      <c r="AH11" s="99">
        <f t="shared" si="23"/>
        <v>0</v>
      </c>
    </row>
    <row r="12" spans="1:34" ht="15.75" thickBot="1" x14ac:dyDescent="0.3">
      <c r="A12" s="932" t="s">
        <v>13</v>
      </c>
      <c r="B12" s="1158">
        <v>395</v>
      </c>
      <c r="C12" s="1091">
        <v>449</v>
      </c>
      <c r="D12" s="931">
        <f t="shared" si="0"/>
        <v>1.1367088607594937</v>
      </c>
      <c r="E12" s="1091">
        <v>485</v>
      </c>
      <c r="F12" s="931">
        <f t="shared" si="1"/>
        <v>1.2278481012658229</v>
      </c>
      <c r="G12" s="1091">
        <v>432</v>
      </c>
      <c r="H12" s="931">
        <f t="shared" si="2"/>
        <v>1.0936708860759494</v>
      </c>
      <c r="I12" s="934">
        <f t="shared" si="3"/>
        <v>1366</v>
      </c>
      <c r="J12" s="935">
        <f t="shared" si="4"/>
        <v>1.1527426160337553</v>
      </c>
      <c r="K12" s="1091">
        <v>487</v>
      </c>
      <c r="L12" s="931">
        <f t="shared" si="5"/>
        <v>1.2329113924050632</v>
      </c>
      <c r="M12" s="1091">
        <v>509</v>
      </c>
      <c r="N12" s="931">
        <f t="shared" si="6"/>
        <v>1.2886075949367088</v>
      </c>
      <c r="O12" s="1091">
        <v>375</v>
      </c>
      <c r="P12" s="931">
        <f t="shared" si="7"/>
        <v>0.94936708860759489</v>
      </c>
      <c r="Q12" s="934">
        <f t="shared" si="8"/>
        <v>1371</v>
      </c>
      <c r="R12" s="935">
        <f t="shared" si="9"/>
        <v>1.1569620253164556</v>
      </c>
      <c r="S12" s="1091">
        <v>495</v>
      </c>
      <c r="T12" s="931">
        <f t="shared" si="10"/>
        <v>1.2531645569620253</v>
      </c>
      <c r="U12" s="1091">
        <v>427</v>
      </c>
      <c r="V12" s="931">
        <f t="shared" si="11"/>
        <v>1.0810126582278481</v>
      </c>
      <c r="W12" s="1091"/>
      <c r="X12" s="931">
        <f t="shared" si="12"/>
        <v>0</v>
      </c>
      <c r="Y12" s="934">
        <f t="shared" si="13"/>
        <v>922</v>
      </c>
      <c r="Z12" s="935">
        <f t="shared" si="14"/>
        <v>0.77805907172995781</v>
      </c>
      <c r="AA12" s="1091"/>
      <c r="AB12" s="69">
        <f t="shared" si="19"/>
        <v>0</v>
      </c>
      <c r="AC12" s="1091"/>
      <c r="AD12" s="69">
        <f t="shared" si="20"/>
        <v>0</v>
      </c>
      <c r="AE12" s="1091"/>
      <c r="AF12" s="69">
        <f t="shared" si="21"/>
        <v>0</v>
      </c>
      <c r="AG12" s="98">
        <f t="shared" si="22"/>
        <v>0</v>
      </c>
      <c r="AH12" s="99">
        <f t="shared" si="23"/>
        <v>0</v>
      </c>
    </row>
    <row r="13" spans="1:34" ht="15.75" thickBot="1" x14ac:dyDescent="0.3">
      <c r="A13" s="623" t="s">
        <v>7</v>
      </c>
      <c r="B13" s="624">
        <f>SUM(B7:B12)</f>
        <v>4296</v>
      </c>
      <c r="C13" s="418">
        <f>SUM(C7:C12)</f>
        <v>2993</v>
      </c>
      <c r="D13" s="278">
        <f t="shared" si="0"/>
        <v>0.69669459962756053</v>
      </c>
      <c r="E13" s="418">
        <f>SUM(E7:E12)</f>
        <v>3664</v>
      </c>
      <c r="F13" s="278">
        <f t="shared" si="1"/>
        <v>0.85288640595903165</v>
      </c>
      <c r="G13" s="899">
        <f>SUM(G7:G12)</f>
        <v>3593</v>
      </c>
      <c r="H13" s="278">
        <f t="shared" si="2"/>
        <v>0.83635940409683429</v>
      </c>
      <c r="I13" s="625">
        <f t="shared" si="3"/>
        <v>10250</v>
      </c>
      <c r="J13" s="279">
        <f t="shared" si="4"/>
        <v>0.79531346989447549</v>
      </c>
      <c r="K13" s="418">
        <f>SUM(K7:K12)</f>
        <v>4258</v>
      </c>
      <c r="L13" s="278">
        <f t="shared" si="5"/>
        <v>0.99115456238361266</v>
      </c>
      <c r="M13" s="418">
        <f t="shared" ref="M13" si="26">SUM(M7:M12)</f>
        <v>3912</v>
      </c>
      <c r="N13" s="278">
        <f t="shared" si="6"/>
        <v>0.91061452513966479</v>
      </c>
      <c r="O13" s="418">
        <f t="shared" ref="O13" si="27">SUM(O7:O12)</f>
        <v>3066</v>
      </c>
      <c r="P13" s="278">
        <f t="shared" si="7"/>
        <v>0.71368715083798884</v>
      </c>
      <c r="Q13" s="625">
        <f t="shared" si="8"/>
        <v>11236</v>
      </c>
      <c r="R13" s="896">
        <f t="shared" si="9"/>
        <v>0.87181874612042209</v>
      </c>
      <c r="S13" s="418">
        <f>SUM(S7:S12)</f>
        <v>4242</v>
      </c>
      <c r="T13" s="278">
        <f t="shared" si="10"/>
        <v>0.98743016759776536</v>
      </c>
      <c r="U13" s="418">
        <f t="shared" ref="U13" si="28">SUM(U7:U12)</f>
        <v>3897</v>
      </c>
      <c r="V13" s="278">
        <f t="shared" si="11"/>
        <v>0.90712290502793291</v>
      </c>
      <c r="W13" s="418">
        <f t="shared" ref="W13" si="29">SUM(W7:W12)</f>
        <v>0</v>
      </c>
      <c r="X13" s="278">
        <f t="shared" si="12"/>
        <v>0</v>
      </c>
      <c r="Y13" s="625">
        <f t="shared" si="13"/>
        <v>8139</v>
      </c>
      <c r="Z13" s="896">
        <f t="shared" si="14"/>
        <v>0.6315176908752328</v>
      </c>
      <c r="AA13" s="418">
        <f>SUM(AA7:AA12)</f>
        <v>0</v>
      </c>
      <c r="AB13" s="278">
        <f t="shared" si="19"/>
        <v>0</v>
      </c>
      <c r="AC13" s="418">
        <f t="shared" ref="AC13" si="30">SUM(AC7:AC12)</f>
        <v>0</v>
      </c>
      <c r="AD13" s="278">
        <f t="shared" si="20"/>
        <v>0</v>
      </c>
      <c r="AE13" s="418">
        <f t="shared" ref="AE13" si="31">SUM(AE7:AE12)</f>
        <v>0</v>
      </c>
      <c r="AF13" s="278">
        <f t="shared" si="21"/>
        <v>0</v>
      </c>
      <c r="AG13" s="625">
        <f t="shared" si="22"/>
        <v>0</v>
      </c>
      <c r="AH13" s="896">
        <f t="shared" si="23"/>
        <v>0</v>
      </c>
    </row>
    <row r="16" spans="1:34" ht="15.75" hidden="1" x14ac:dyDescent="0.25">
      <c r="A16" s="1290" t="s">
        <v>429</v>
      </c>
      <c r="B16" s="1291"/>
      <c r="C16" s="1291"/>
      <c r="D16" s="1291"/>
      <c r="E16" s="1291"/>
      <c r="F16" s="1291"/>
      <c r="G16" s="1291"/>
      <c r="H16" s="1291"/>
      <c r="I16" s="1291"/>
      <c r="J16" s="1291"/>
      <c r="K16" s="1291"/>
      <c r="L16" s="1291"/>
      <c r="M16" s="1291"/>
      <c r="N16" s="1291"/>
      <c r="O16" s="1291"/>
      <c r="P16" s="1291"/>
      <c r="Q16" s="1291"/>
      <c r="R16" s="1291"/>
    </row>
    <row r="17" spans="1:18" ht="23.25" hidden="1" thickBot="1" x14ac:dyDescent="0.3">
      <c r="A17" s="14" t="s">
        <v>14</v>
      </c>
      <c r="B17" s="91" t="s">
        <v>207</v>
      </c>
      <c r="C17" s="14" t="str">
        <f>'UBS Izolina Mazzei'!C31</f>
        <v>JAN_19</v>
      </c>
      <c r="D17" s="15" t="str">
        <f>'UBS Izolina Mazzei'!D31</f>
        <v>%</v>
      </c>
      <c r="E17" s="14" t="str">
        <f>'UBS Izolina Mazzei'!E31</f>
        <v>FEV_19</v>
      </c>
      <c r="F17" s="15" t="str">
        <f>'UBS Izolina Mazzei'!F31</f>
        <v>%</v>
      </c>
      <c r="G17" s="14" t="str">
        <f>'UBS Izolina Mazzei'!G31</f>
        <v>MAR_19</v>
      </c>
      <c r="H17" s="15" t="str">
        <f>'UBS Izolina Mazzei'!H31</f>
        <v>%</v>
      </c>
      <c r="I17" s="128" t="str">
        <f>'UBS Izolina Mazzei'!I31</f>
        <v>Trimestre</v>
      </c>
      <c r="J17" s="13" t="str">
        <f>'UBS Izolina Mazzei'!J31</f>
        <v>% Trim</v>
      </c>
      <c r="K17" s="14" t="str">
        <f>'UBS Izolina Mazzei'!K31</f>
        <v>ABR_19</v>
      </c>
      <c r="L17" s="15" t="str">
        <f>'UBS Izolina Mazzei'!L31</f>
        <v>%</v>
      </c>
      <c r="M17" s="14" t="str">
        <f>'UBS Izolina Mazzei'!M31</f>
        <v>MAIO_19</v>
      </c>
      <c r="N17" s="15" t="str">
        <f>'UBS Izolina Mazzei'!N31</f>
        <v>%</v>
      </c>
      <c r="O17" s="14" t="str">
        <f>'UBS Izolina Mazzei'!O31</f>
        <v>JUN_19</v>
      </c>
      <c r="P17" s="15" t="str">
        <f>'UBS Izolina Mazzei'!P31</f>
        <v>%</v>
      </c>
      <c r="Q17" s="111"/>
      <c r="R17" s="111"/>
    </row>
    <row r="18" spans="1:18" hidden="1" x14ac:dyDescent="0.25">
      <c r="A18" s="2" t="s">
        <v>33</v>
      </c>
      <c r="B18" s="10">
        <v>6</v>
      </c>
      <c r="C18" s="752">
        <v>5</v>
      </c>
      <c r="D18" s="19">
        <f t="shared" ref="D18:D26" si="32">C18/$B18</f>
        <v>0.83333333333333337</v>
      </c>
      <c r="E18" s="11"/>
      <c r="F18" s="19">
        <f t="shared" ref="F18:F26" si="33">E18/$B18</f>
        <v>0</v>
      </c>
      <c r="G18" s="11"/>
      <c r="H18" s="19">
        <f t="shared" ref="H18:H26" si="34">G18/$B18</f>
        <v>0</v>
      </c>
      <c r="I18" s="98">
        <f t="shared" ref="I18:I26" si="35">SUM(C18,E18,G18)</f>
        <v>5</v>
      </c>
      <c r="J18" s="146">
        <f t="shared" ref="J18:J26" si="36">I18/($B18*3)</f>
        <v>0.27777777777777779</v>
      </c>
      <c r="K18" s="11"/>
      <c r="L18" s="19">
        <f t="shared" ref="L18:L26" si="37">K18/$B18</f>
        <v>0</v>
      </c>
      <c r="M18" s="11"/>
      <c r="N18" s="19">
        <f t="shared" ref="N18:N26" si="38">M18/$B18</f>
        <v>0</v>
      </c>
      <c r="O18" s="11"/>
      <c r="P18" s="19">
        <f t="shared" ref="P18:P26" si="39">O18/$B18</f>
        <v>0</v>
      </c>
      <c r="Q18" s="915"/>
      <c r="R18" s="915"/>
    </row>
    <row r="19" spans="1:18" hidden="1" x14ac:dyDescent="0.25">
      <c r="A19" s="2" t="s">
        <v>20</v>
      </c>
      <c r="B19" s="107">
        <v>3</v>
      </c>
      <c r="C19" s="753">
        <v>3</v>
      </c>
      <c r="D19" s="20">
        <f t="shared" si="32"/>
        <v>1</v>
      </c>
      <c r="E19" s="4"/>
      <c r="F19" s="20">
        <f t="shared" si="33"/>
        <v>0</v>
      </c>
      <c r="G19" s="4"/>
      <c r="H19" s="20">
        <f t="shared" si="34"/>
        <v>0</v>
      </c>
      <c r="I19" s="100">
        <f t="shared" si="35"/>
        <v>3</v>
      </c>
      <c r="J19" s="218">
        <f t="shared" si="36"/>
        <v>0.33333333333333331</v>
      </c>
      <c r="K19" s="4"/>
      <c r="L19" s="20">
        <f t="shared" si="37"/>
        <v>0</v>
      </c>
      <c r="M19" s="4"/>
      <c r="N19" s="20">
        <f t="shared" si="38"/>
        <v>0</v>
      </c>
      <c r="O19" s="4"/>
      <c r="P19" s="20">
        <f t="shared" si="39"/>
        <v>0</v>
      </c>
      <c r="Q19" s="839"/>
      <c r="R19" s="839"/>
    </row>
    <row r="20" spans="1:18" hidden="1" x14ac:dyDescent="0.25">
      <c r="A20" s="2" t="s">
        <v>43</v>
      </c>
      <c r="B20" s="107">
        <v>3</v>
      </c>
      <c r="C20" s="758">
        <v>3</v>
      </c>
      <c r="D20" s="20">
        <f t="shared" si="32"/>
        <v>1</v>
      </c>
      <c r="E20" s="758"/>
      <c r="F20" s="20">
        <f t="shared" si="33"/>
        <v>0</v>
      </c>
      <c r="G20" s="81"/>
      <c r="H20" s="20">
        <f t="shared" si="34"/>
        <v>0</v>
      </c>
      <c r="I20" s="100">
        <f t="shared" si="35"/>
        <v>3</v>
      </c>
      <c r="J20" s="218">
        <f t="shared" si="36"/>
        <v>0.33333333333333331</v>
      </c>
      <c r="K20" s="81"/>
      <c r="L20" s="20">
        <f t="shared" si="37"/>
        <v>0</v>
      </c>
      <c r="M20" s="81"/>
      <c r="N20" s="20">
        <f t="shared" si="38"/>
        <v>0</v>
      </c>
      <c r="O20" s="822"/>
      <c r="P20" s="20">
        <f t="shared" si="39"/>
        <v>0</v>
      </c>
      <c r="Q20" s="839"/>
      <c r="R20" s="839"/>
    </row>
    <row r="21" spans="1:18" hidden="1" x14ac:dyDescent="0.25">
      <c r="A21" s="2" t="s">
        <v>23</v>
      </c>
      <c r="B21" s="107">
        <v>3</v>
      </c>
      <c r="C21" s="753">
        <v>3</v>
      </c>
      <c r="D21" s="20">
        <f t="shared" si="32"/>
        <v>1</v>
      </c>
      <c r="E21" s="4"/>
      <c r="F21" s="20">
        <f t="shared" si="33"/>
        <v>0</v>
      </c>
      <c r="G21" s="4"/>
      <c r="H21" s="20">
        <f t="shared" si="34"/>
        <v>0</v>
      </c>
      <c r="I21" s="100">
        <f t="shared" si="35"/>
        <v>3</v>
      </c>
      <c r="J21" s="218">
        <f t="shared" si="36"/>
        <v>0.33333333333333331</v>
      </c>
      <c r="K21" s="4"/>
      <c r="L21" s="20">
        <f t="shared" si="37"/>
        <v>0</v>
      </c>
      <c r="M21" s="4"/>
      <c r="N21" s="20">
        <f t="shared" si="38"/>
        <v>0</v>
      </c>
      <c r="O21" s="4"/>
      <c r="P21" s="20">
        <f t="shared" si="39"/>
        <v>0</v>
      </c>
      <c r="Q21" s="839"/>
      <c r="R21" s="839"/>
    </row>
    <row r="22" spans="1:18" hidden="1" x14ac:dyDescent="0.25">
      <c r="A22" s="2" t="s">
        <v>24</v>
      </c>
      <c r="B22" s="114">
        <v>1</v>
      </c>
      <c r="C22" s="753">
        <v>2</v>
      </c>
      <c r="D22" s="20">
        <f t="shared" si="32"/>
        <v>2</v>
      </c>
      <c r="E22" s="4"/>
      <c r="F22" s="20">
        <f t="shared" si="33"/>
        <v>0</v>
      </c>
      <c r="G22" s="4"/>
      <c r="H22" s="20">
        <f t="shared" si="34"/>
        <v>0</v>
      </c>
      <c r="I22" s="100">
        <f t="shared" si="35"/>
        <v>2</v>
      </c>
      <c r="J22" s="218">
        <f t="shared" si="36"/>
        <v>0.66666666666666663</v>
      </c>
      <c r="K22" s="4"/>
      <c r="L22" s="20">
        <f t="shared" si="37"/>
        <v>0</v>
      </c>
      <c r="M22" s="4"/>
      <c r="N22" s="20">
        <f t="shared" si="38"/>
        <v>0</v>
      </c>
      <c r="O22" s="4"/>
      <c r="P22" s="20">
        <f t="shared" si="39"/>
        <v>0</v>
      </c>
      <c r="Q22" s="839"/>
      <c r="R22" s="839"/>
    </row>
    <row r="23" spans="1:18" hidden="1" x14ac:dyDescent="0.25">
      <c r="A23" s="2" t="s">
        <v>25</v>
      </c>
      <c r="B23" s="107">
        <v>4</v>
      </c>
      <c r="C23" s="758">
        <v>4</v>
      </c>
      <c r="D23" s="20">
        <f t="shared" si="32"/>
        <v>1</v>
      </c>
      <c r="E23" s="758"/>
      <c r="F23" s="20">
        <f t="shared" si="33"/>
        <v>0</v>
      </c>
      <c r="G23" s="758"/>
      <c r="H23" s="20">
        <f t="shared" si="34"/>
        <v>0</v>
      </c>
      <c r="I23" s="100">
        <f t="shared" si="35"/>
        <v>4</v>
      </c>
      <c r="J23" s="218">
        <f t="shared" si="36"/>
        <v>0.33333333333333331</v>
      </c>
      <c r="K23" s="758"/>
      <c r="L23" s="20">
        <f t="shared" si="37"/>
        <v>0</v>
      </c>
      <c r="M23" s="758"/>
      <c r="N23" s="20">
        <f t="shared" si="38"/>
        <v>0</v>
      </c>
      <c r="O23" s="81"/>
      <c r="P23" s="20">
        <f t="shared" si="39"/>
        <v>0</v>
      </c>
      <c r="Q23" s="839"/>
      <c r="R23" s="839"/>
    </row>
    <row r="24" spans="1:18" hidden="1" x14ac:dyDescent="0.25">
      <c r="A24" s="2" t="s">
        <v>26</v>
      </c>
      <c r="B24" s="107">
        <v>1</v>
      </c>
      <c r="C24" s="753">
        <v>1</v>
      </c>
      <c r="D24" s="20">
        <f t="shared" si="32"/>
        <v>1</v>
      </c>
      <c r="E24" s="4"/>
      <c r="F24" s="20">
        <f t="shared" si="33"/>
        <v>0</v>
      </c>
      <c r="G24" s="4"/>
      <c r="H24" s="20">
        <f t="shared" si="34"/>
        <v>0</v>
      </c>
      <c r="I24" s="100">
        <f t="shared" si="35"/>
        <v>1</v>
      </c>
      <c r="J24" s="218">
        <f t="shared" si="36"/>
        <v>0.33333333333333331</v>
      </c>
      <c r="K24" s="4"/>
      <c r="L24" s="20">
        <f t="shared" si="37"/>
        <v>0</v>
      </c>
      <c r="M24" s="4"/>
      <c r="N24" s="20">
        <f t="shared" si="38"/>
        <v>0</v>
      </c>
      <c r="O24" s="4"/>
      <c r="P24" s="20">
        <f t="shared" si="39"/>
        <v>0</v>
      </c>
      <c r="Q24" s="839"/>
      <c r="R24" s="839"/>
    </row>
    <row r="25" spans="1:18" hidden="1" x14ac:dyDescent="0.25">
      <c r="A25" s="83" t="s">
        <v>34</v>
      </c>
      <c r="B25" s="84">
        <v>1</v>
      </c>
      <c r="C25" s="753">
        <v>2</v>
      </c>
      <c r="D25" s="86">
        <f t="shared" si="32"/>
        <v>2</v>
      </c>
      <c r="E25" s="85"/>
      <c r="F25" s="86">
        <f t="shared" si="33"/>
        <v>0</v>
      </c>
      <c r="G25" s="85"/>
      <c r="H25" s="86">
        <f t="shared" si="34"/>
        <v>0</v>
      </c>
      <c r="I25" s="161">
        <f t="shared" si="35"/>
        <v>2</v>
      </c>
      <c r="J25" s="208">
        <f t="shared" si="36"/>
        <v>0.66666666666666663</v>
      </c>
      <c r="K25" s="85"/>
      <c r="L25" s="86">
        <f t="shared" si="37"/>
        <v>0</v>
      </c>
      <c r="M25" s="85"/>
      <c r="N25" s="86">
        <f t="shared" si="38"/>
        <v>0</v>
      </c>
      <c r="O25" s="823"/>
      <c r="P25" s="86">
        <f t="shared" si="39"/>
        <v>0</v>
      </c>
      <c r="Q25" s="819"/>
      <c r="R25" s="819"/>
    </row>
    <row r="26" spans="1:18" ht="15.75" hidden="1" thickBot="1" x14ac:dyDescent="0.3">
      <c r="A26" s="388" t="s">
        <v>7</v>
      </c>
      <c r="B26" s="390">
        <f>SUM(B18:B25)</f>
        <v>22</v>
      </c>
      <c r="C26" s="392">
        <f>SUM(C18:C25)</f>
        <v>23</v>
      </c>
      <c r="D26" s="419">
        <f t="shared" si="32"/>
        <v>1.0454545454545454</v>
      </c>
      <c r="E26" s="392">
        <f>SUM(E18:E25)</f>
        <v>0</v>
      </c>
      <c r="F26" s="419">
        <f t="shared" si="33"/>
        <v>0</v>
      </c>
      <c r="G26" s="392">
        <f>SUM(G18:G25)</f>
        <v>0</v>
      </c>
      <c r="H26" s="419">
        <f t="shared" si="34"/>
        <v>0</v>
      </c>
      <c r="I26" s="394">
        <f t="shared" si="35"/>
        <v>23</v>
      </c>
      <c r="J26" s="420">
        <f t="shared" si="36"/>
        <v>0.34848484848484851</v>
      </c>
      <c r="K26" s="392">
        <f>SUM(K18:K25)</f>
        <v>0</v>
      </c>
      <c r="L26" s="419">
        <f t="shared" si="37"/>
        <v>0</v>
      </c>
      <c r="M26" s="392">
        <f>SUM(M18:M25)</f>
        <v>0</v>
      </c>
      <c r="N26" s="419">
        <f t="shared" si="38"/>
        <v>0</v>
      </c>
      <c r="O26" s="392">
        <f t="shared" ref="O26" si="40">SUM(O18:O25)</f>
        <v>0</v>
      </c>
      <c r="P26" s="419">
        <f t="shared" si="39"/>
        <v>0</v>
      </c>
      <c r="Q26" s="419"/>
      <c r="R26" s="419"/>
    </row>
  </sheetData>
  <mergeCells count="4">
    <mergeCell ref="A2:M2"/>
    <mergeCell ref="A3:M3"/>
    <mergeCell ref="A16:R16"/>
    <mergeCell ref="A5:AH5"/>
  </mergeCells>
  <pageMargins left="0.23622047244094491" right="0.23622047244094491" top="0.74803149606299213" bottom="0.74803149606299213" header="0.31496062992125984" footer="0.31496062992125984"/>
  <pageSetup paperSize="9" scale="66" orientation="landscape" r:id="rId1"/>
  <headerFooter>
    <oddFooter xml:space="preserve">&amp;LFonte: Sistema SIGA-Saúde / Relatório de Dados Estatísticos </oddFooter>
  </headerFooter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2:AH43"/>
  <sheetViews>
    <sheetView showGridLines="0" tabSelected="1" workbookViewId="0">
      <pane xSplit="1" topLeftCell="B1" activePane="topRight" state="frozen"/>
      <selection activeCell="U28" sqref="U28"/>
      <selection pane="topRight" activeCell="U28" sqref="U28"/>
    </sheetView>
  </sheetViews>
  <sheetFormatPr defaultColWidth="8.85546875" defaultRowHeight="15" x14ac:dyDescent="0.25"/>
  <cols>
    <col min="1" max="1" width="39.42578125" bestFit="1" customWidth="1"/>
    <col min="3" max="3" width="7.28515625" bestFit="1" customWidth="1"/>
    <col min="4" max="4" width="7.5703125" bestFit="1" customWidth="1"/>
    <col min="5" max="5" width="7" bestFit="1" customWidth="1"/>
    <col min="6" max="6" width="7.5703125" bestFit="1" customWidth="1"/>
    <col min="7" max="7" width="7.7109375" bestFit="1" customWidth="1"/>
    <col min="8" max="8" width="7.42578125" bestFit="1" customWidth="1"/>
    <col min="9" max="9" width="9" hidden="1" customWidth="1"/>
    <col min="10" max="10" width="7.5703125" hidden="1" customWidth="1"/>
    <col min="11" max="12" width="7.42578125" bestFit="1" customWidth="1"/>
    <col min="13" max="13" width="8.28515625" bestFit="1" customWidth="1"/>
    <col min="14" max="14" width="7.42578125" bestFit="1" customWidth="1"/>
    <col min="15" max="15" width="7.28515625" bestFit="1" customWidth="1"/>
    <col min="16" max="16" width="7.42578125" bestFit="1" customWidth="1"/>
    <col min="17" max="17" width="8" hidden="1" customWidth="1"/>
    <col min="18" max="18" width="6.42578125" hidden="1" customWidth="1"/>
    <col min="19" max="19" width="7.140625" bestFit="1" customWidth="1"/>
    <col min="20" max="22" width="7.5703125" bestFit="1" customWidth="1"/>
    <col min="23" max="23" width="7.140625" bestFit="1" customWidth="1"/>
    <col min="24" max="24" width="5.5703125" bestFit="1" customWidth="1"/>
    <col min="25" max="25" width="8" hidden="1" customWidth="1"/>
    <col min="26" max="26" width="6.42578125" hidden="1" customWidth="1"/>
    <col min="27" max="27" width="7.42578125" bestFit="1" customWidth="1"/>
    <col min="28" max="28" width="5.5703125" bestFit="1" customWidth="1"/>
    <col min="29" max="29" width="7.5703125" bestFit="1" customWidth="1"/>
    <col min="30" max="30" width="5.5703125" bestFit="1" customWidth="1"/>
    <col min="31" max="31" width="7.140625" bestFit="1" customWidth="1"/>
    <col min="32" max="32" width="5.5703125" bestFit="1" customWidth="1"/>
    <col min="33" max="33" width="8" hidden="1" customWidth="1"/>
    <col min="34" max="34" width="6.42578125" hidden="1" customWidth="1"/>
  </cols>
  <sheetData>
    <row r="2" spans="1:34" ht="18" x14ac:dyDescent="0.35">
      <c r="A2" s="1289" t="s">
        <v>518</v>
      </c>
      <c r="B2" s="1289"/>
      <c r="C2" s="1289"/>
      <c r="D2" s="1289"/>
      <c r="E2" s="1289"/>
      <c r="F2" s="1289"/>
      <c r="G2" s="1289"/>
      <c r="H2" s="1289"/>
      <c r="I2" s="1289"/>
      <c r="J2" s="1289"/>
      <c r="K2" s="1289"/>
      <c r="L2" s="1289"/>
      <c r="M2" s="1289"/>
      <c r="N2" s="1"/>
      <c r="O2" s="1"/>
    </row>
    <row r="3" spans="1:34" ht="18" x14ac:dyDescent="0.35">
      <c r="A3" s="1289" t="s">
        <v>0</v>
      </c>
      <c r="B3" s="1289"/>
      <c r="C3" s="1289"/>
      <c r="D3" s="1289"/>
      <c r="E3" s="1289"/>
      <c r="F3" s="1289"/>
      <c r="G3" s="1289"/>
      <c r="H3" s="1289"/>
      <c r="I3" s="1289"/>
      <c r="J3" s="1289"/>
      <c r="K3" s="1289"/>
      <c r="L3" s="1289"/>
      <c r="M3" s="1289"/>
      <c r="N3" s="1"/>
      <c r="O3" s="1"/>
    </row>
    <row r="5" spans="1:34" ht="15.75" x14ac:dyDescent="0.25">
      <c r="A5" s="1290" t="s">
        <v>504</v>
      </c>
      <c r="B5" s="1291"/>
      <c r="C5" s="1291"/>
      <c r="D5" s="1291"/>
      <c r="E5" s="1291"/>
      <c r="F5" s="1291"/>
      <c r="G5" s="1291"/>
      <c r="H5" s="1291"/>
      <c r="I5" s="1291"/>
      <c r="J5" s="1291"/>
      <c r="K5" s="1291"/>
      <c r="L5" s="1291"/>
      <c r="M5" s="1291"/>
      <c r="N5" s="1291"/>
      <c r="O5" s="1291"/>
      <c r="P5" s="1291"/>
      <c r="Q5" s="1291"/>
      <c r="R5" s="1291"/>
      <c r="S5" s="1291"/>
      <c r="T5" s="1291"/>
      <c r="U5" s="1291"/>
      <c r="V5" s="1291"/>
      <c r="W5" s="1291"/>
      <c r="X5" s="1291"/>
      <c r="Y5" s="1291"/>
      <c r="Z5" s="1291"/>
      <c r="AA5" s="1291"/>
      <c r="AB5" s="1291"/>
      <c r="AC5" s="1291"/>
      <c r="AD5" s="1291"/>
      <c r="AE5" s="1291"/>
      <c r="AF5" s="1291"/>
      <c r="AG5" s="1291"/>
      <c r="AH5" s="1291"/>
    </row>
    <row r="6" spans="1:34" ht="24.75" thickBot="1" x14ac:dyDescent="0.3">
      <c r="A6" s="14" t="s">
        <v>14</v>
      </c>
      <c r="B6" s="12" t="s">
        <v>172</v>
      </c>
      <c r="C6" s="14" t="s">
        <v>505</v>
      </c>
      <c r="D6" s="15" t="s">
        <v>1</v>
      </c>
      <c r="E6" s="14" t="s">
        <v>506</v>
      </c>
      <c r="F6" s="15" t="s">
        <v>1</v>
      </c>
      <c r="G6" s="14" t="s">
        <v>507</v>
      </c>
      <c r="H6" s="15" t="s">
        <v>1</v>
      </c>
      <c r="I6" s="128" t="s">
        <v>454</v>
      </c>
      <c r="J6" s="13" t="s">
        <v>205</v>
      </c>
      <c r="K6" s="14" t="s">
        <v>508</v>
      </c>
      <c r="L6" s="15" t="s">
        <v>1</v>
      </c>
      <c r="M6" s="14" t="s">
        <v>509</v>
      </c>
      <c r="N6" s="15" t="s">
        <v>1</v>
      </c>
      <c r="O6" s="14" t="s">
        <v>510</v>
      </c>
      <c r="P6" s="15" t="s">
        <v>1</v>
      </c>
      <c r="Q6" s="128" t="s">
        <v>454</v>
      </c>
      <c r="R6" s="13" t="s">
        <v>205</v>
      </c>
      <c r="S6" s="14" t="s">
        <v>511</v>
      </c>
      <c r="T6" s="15" t="s">
        <v>1</v>
      </c>
      <c r="U6" s="14" t="s">
        <v>512</v>
      </c>
      <c r="V6" s="15" t="s">
        <v>1</v>
      </c>
      <c r="W6" s="14" t="s">
        <v>513</v>
      </c>
      <c r="X6" s="15" t="s">
        <v>1</v>
      </c>
      <c r="Y6" s="128" t="s">
        <v>454</v>
      </c>
      <c r="Z6" s="13" t="s">
        <v>205</v>
      </c>
      <c r="AA6" s="14" t="s">
        <v>514</v>
      </c>
      <c r="AB6" s="15" t="s">
        <v>1</v>
      </c>
      <c r="AC6" s="14" t="s">
        <v>515</v>
      </c>
      <c r="AD6" s="15" t="s">
        <v>1</v>
      </c>
      <c r="AE6" s="14" t="s">
        <v>516</v>
      </c>
      <c r="AF6" s="15" t="s">
        <v>1</v>
      </c>
      <c r="AG6" s="128" t="s">
        <v>454</v>
      </c>
      <c r="AH6" s="13" t="s">
        <v>205</v>
      </c>
    </row>
    <row r="7" spans="1:34" ht="15.75" thickTop="1" x14ac:dyDescent="0.25">
      <c r="A7" s="9" t="s">
        <v>27</v>
      </c>
      <c r="B7" s="10">
        <v>6000</v>
      </c>
      <c r="C7" s="752">
        <v>6362</v>
      </c>
      <c r="D7" s="69">
        <f t="shared" ref="D7:D18" si="0">C7/$B7</f>
        <v>1.0603333333333333</v>
      </c>
      <c r="E7" s="752">
        <v>6076</v>
      </c>
      <c r="F7" s="69">
        <f t="shared" ref="F7:F18" si="1">E7/$B7</f>
        <v>1.0126666666666666</v>
      </c>
      <c r="G7" s="752">
        <v>6288</v>
      </c>
      <c r="H7" s="76">
        <f>G7/$B7</f>
        <v>1.048</v>
      </c>
      <c r="I7" s="98">
        <f>SUM(C7,E7,G7)</f>
        <v>18726</v>
      </c>
      <c r="J7" s="99">
        <f>I7/($B7*3)</f>
        <v>1.0403333333333333</v>
      </c>
      <c r="K7" s="752">
        <v>5994</v>
      </c>
      <c r="L7" s="69">
        <f t="shared" ref="L7:L17" si="2">K7/$B7</f>
        <v>0.999</v>
      </c>
      <c r="M7" s="752">
        <v>6025</v>
      </c>
      <c r="N7" s="69">
        <f t="shared" ref="N7:N18" si="3">M7/$B7</f>
        <v>1.0041666666666667</v>
      </c>
      <c r="O7" s="752">
        <v>5424</v>
      </c>
      <c r="P7" s="69">
        <f t="shared" ref="P7:P18" si="4">O7/$B7</f>
        <v>0.90400000000000003</v>
      </c>
      <c r="Q7" s="98">
        <f t="shared" ref="Q7:Q18" si="5">SUM(K7,M7,O7)</f>
        <v>17443</v>
      </c>
      <c r="R7" s="99">
        <f>Q7/($B7*3)</f>
        <v>0.96905555555555556</v>
      </c>
      <c r="S7" s="752">
        <v>5612</v>
      </c>
      <c r="T7" s="69">
        <f t="shared" ref="T7:T18" si="6">S7/$B7</f>
        <v>0.93533333333333335</v>
      </c>
      <c r="U7" s="752">
        <v>5837</v>
      </c>
      <c r="V7" s="69">
        <f t="shared" ref="V7:V18" si="7">U7/$B7</f>
        <v>0.97283333333333333</v>
      </c>
      <c r="W7" s="752"/>
      <c r="X7" s="69">
        <f>W7/$B7</f>
        <v>0</v>
      </c>
      <c r="Y7" s="98">
        <f t="shared" ref="Y7:Y18" si="8">SUM(S7,U7,W7)</f>
        <v>11449</v>
      </c>
      <c r="Z7" s="99">
        <f>Y7/($B7*3)</f>
        <v>0.6360555555555556</v>
      </c>
      <c r="AA7" s="752"/>
      <c r="AB7" s="69">
        <f t="shared" ref="AB7:AB18" si="9">AA7/$B7</f>
        <v>0</v>
      </c>
      <c r="AC7" s="752"/>
      <c r="AD7" s="69">
        <f t="shared" ref="AD7:AD18" si="10">AC7/$B7</f>
        <v>0</v>
      </c>
      <c r="AE7" s="752"/>
      <c r="AF7" s="69">
        <f t="shared" ref="AF7:AF18" si="11">AE7/$B7</f>
        <v>0</v>
      </c>
      <c r="AG7" s="98">
        <f t="shared" ref="AG7:AG18" si="12">SUM(AA7,AC7,AE7)</f>
        <v>0</v>
      </c>
      <c r="AH7" s="99">
        <f t="shared" ref="AH7:AH18" si="13">AG7/($B7*3)</f>
        <v>0</v>
      </c>
    </row>
    <row r="8" spans="1:34" x14ac:dyDescent="0.25">
      <c r="A8" s="2" t="s">
        <v>28</v>
      </c>
      <c r="B8" s="5">
        <v>2080</v>
      </c>
      <c r="C8" s="753">
        <v>2269</v>
      </c>
      <c r="D8" s="71">
        <f t="shared" si="0"/>
        <v>1.0908653846153846</v>
      </c>
      <c r="E8" s="753">
        <v>2219</v>
      </c>
      <c r="F8" s="71">
        <f t="shared" si="1"/>
        <v>1.0668269230769232</v>
      </c>
      <c r="G8" s="753">
        <v>1876</v>
      </c>
      <c r="H8" s="71">
        <f>G8/$B8</f>
        <v>0.90192307692307694</v>
      </c>
      <c r="I8" s="100">
        <f>SUM(C8,E8,G8)</f>
        <v>6364</v>
      </c>
      <c r="J8" s="216">
        <f>I8/($B8*3)</f>
        <v>1.0198717948717948</v>
      </c>
      <c r="K8" s="760">
        <v>1886</v>
      </c>
      <c r="L8" s="71">
        <f t="shared" si="2"/>
        <v>0.90673076923076923</v>
      </c>
      <c r="M8" s="753">
        <v>2076</v>
      </c>
      <c r="N8" s="71">
        <f t="shared" si="3"/>
        <v>0.99807692307692308</v>
      </c>
      <c r="O8" s="753">
        <v>1149</v>
      </c>
      <c r="P8" s="71">
        <f t="shared" si="4"/>
        <v>0.55240384615384619</v>
      </c>
      <c r="Q8" s="100">
        <f t="shared" si="5"/>
        <v>5111</v>
      </c>
      <c r="R8" s="216">
        <f>Q8/($B8*3)</f>
        <v>0.8190705128205128</v>
      </c>
      <c r="S8" s="760">
        <v>1044</v>
      </c>
      <c r="T8" s="71">
        <f t="shared" si="6"/>
        <v>0.50192307692307692</v>
      </c>
      <c r="U8" s="753">
        <v>979</v>
      </c>
      <c r="V8" s="71">
        <f t="shared" si="7"/>
        <v>0.47067307692307692</v>
      </c>
      <c r="W8" s="753"/>
      <c r="X8" s="71">
        <f>W8/$B8</f>
        <v>0</v>
      </c>
      <c r="Y8" s="100">
        <f t="shared" si="8"/>
        <v>2023</v>
      </c>
      <c r="Z8" s="216">
        <f>Y8/($B8*3)</f>
        <v>0.32419871794871796</v>
      </c>
      <c r="AA8" s="760"/>
      <c r="AB8" s="71">
        <f t="shared" si="9"/>
        <v>0</v>
      </c>
      <c r="AC8" s="753"/>
      <c r="AD8" s="71">
        <f t="shared" si="10"/>
        <v>0</v>
      </c>
      <c r="AE8" s="753"/>
      <c r="AF8" s="71">
        <f t="shared" si="11"/>
        <v>0</v>
      </c>
      <c r="AG8" s="100">
        <f t="shared" si="12"/>
        <v>0</v>
      </c>
      <c r="AH8" s="216">
        <f t="shared" si="13"/>
        <v>0</v>
      </c>
    </row>
    <row r="9" spans="1:34" x14ac:dyDescent="0.25">
      <c r="A9" s="2" t="s">
        <v>29</v>
      </c>
      <c r="B9" s="5">
        <v>780</v>
      </c>
      <c r="C9" s="753">
        <v>906</v>
      </c>
      <c r="D9" s="71">
        <f t="shared" si="0"/>
        <v>1.1615384615384616</v>
      </c>
      <c r="E9" s="753">
        <v>904</v>
      </c>
      <c r="F9" s="71">
        <f t="shared" si="1"/>
        <v>1.1589743589743591</v>
      </c>
      <c r="G9" s="753">
        <v>758</v>
      </c>
      <c r="H9" s="71">
        <f>G9/$B9</f>
        <v>0.97179487179487178</v>
      </c>
      <c r="I9" s="100">
        <f>SUM(C9,E9,G9)</f>
        <v>2568</v>
      </c>
      <c r="J9" s="216">
        <f>I9/($B9*3)</f>
        <v>1.0974358974358975</v>
      </c>
      <c r="K9" s="760">
        <v>686</v>
      </c>
      <c r="L9" s="71">
        <f t="shared" si="2"/>
        <v>0.87948717948717947</v>
      </c>
      <c r="M9" s="753">
        <v>545</v>
      </c>
      <c r="N9" s="71">
        <f t="shared" si="3"/>
        <v>0.69871794871794868</v>
      </c>
      <c r="O9" s="753">
        <v>680</v>
      </c>
      <c r="P9" s="71">
        <f t="shared" si="4"/>
        <v>0.87179487179487181</v>
      </c>
      <c r="Q9" s="100">
        <f t="shared" si="5"/>
        <v>1911</v>
      </c>
      <c r="R9" s="216">
        <f>Q9/($B9*3)</f>
        <v>0.81666666666666665</v>
      </c>
      <c r="S9" s="760">
        <v>645</v>
      </c>
      <c r="T9" s="71">
        <f t="shared" si="6"/>
        <v>0.82692307692307687</v>
      </c>
      <c r="U9" s="753">
        <v>806</v>
      </c>
      <c r="V9" s="71">
        <f t="shared" si="7"/>
        <v>1.0333333333333334</v>
      </c>
      <c r="W9" s="753"/>
      <c r="X9" s="71">
        <f>W9/$B9</f>
        <v>0</v>
      </c>
      <c r="Y9" s="100">
        <f t="shared" si="8"/>
        <v>1451</v>
      </c>
      <c r="Z9" s="216">
        <f>Y9/($B9*3)</f>
        <v>0.6200854700854701</v>
      </c>
      <c r="AA9" s="760"/>
      <c r="AB9" s="71">
        <f t="shared" si="9"/>
        <v>0</v>
      </c>
      <c r="AC9" s="753"/>
      <c r="AD9" s="71">
        <f t="shared" si="10"/>
        <v>0</v>
      </c>
      <c r="AE9" s="753"/>
      <c r="AF9" s="71">
        <f t="shared" si="11"/>
        <v>0</v>
      </c>
      <c r="AG9" s="100">
        <f t="shared" si="12"/>
        <v>0</v>
      </c>
      <c r="AH9" s="216">
        <f t="shared" si="13"/>
        <v>0</v>
      </c>
    </row>
    <row r="10" spans="1:34" x14ac:dyDescent="0.25">
      <c r="A10" s="2" t="s">
        <v>501</v>
      </c>
      <c r="B10" s="1157">
        <v>384</v>
      </c>
      <c r="C10" s="1228">
        <v>519</v>
      </c>
      <c r="D10" s="71">
        <f t="shared" si="0"/>
        <v>1.3515625</v>
      </c>
      <c r="E10" s="1228">
        <v>165</v>
      </c>
      <c r="F10" s="71">
        <f t="shared" si="1"/>
        <v>0.4296875</v>
      </c>
      <c r="G10" s="1228">
        <v>208</v>
      </c>
      <c r="H10" s="71">
        <f>G10/$B10</f>
        <v>0.54166666666666663</v>
      </c>
      <c r="I10" s="100">
        <f t="shared" ref="I10:I11" si="14">SUM(C10,E10,G10)</f>
        <v>892</v>
      </c>
      <c r="J10" s="216">
        <f t="shared" ref="J10:J11" si="15">I10/($B10*3)</f>
        <v>0.77430555555555558</v>
      </c>
      <c r="K10" s="1228">
        <v>381</v>
      </c>
      <c r="L10" s="71">
        <f t="shared" si="2"/>
        <v>0.9921875</v>
      </c>
      <c r="M10" s="1228">
        <v>454</v>
      </c>
      <c r="N10" s="71">
        <f t="shared" si="3"/>
        <v>1.1822916666666667</v>
      </c>
      <c r="O10" s="1228">
        <v>410</v>
      </c>
      <c r="P10" s="71">
        <f t="shared" si="4"/>
        <v>1.0677083333333333</v>
      </c>
      <c r="Q10" s="100">
        <f t="shared" ref="Q10:Q11" si="16">SUM(K10,M10,O10)</f>
        <v>1245</v>
      </c>
      <c r="R10" s="216">
        <f t="shared" ref="R10:R11" si="17">Q10/($B10*3)</f>
        <v>1.0807291666666667</v>
      </c>
      <c r="S10" s="1228">
        <v>403</v>
      </c>
      <c r="T10" s="71">
        <f t="shared" si="6"/>
        <v>1.0494791666666667</v>
      </c>
      <c r="U10" s="1228">
        <v>619</v>
      </c>
      <c r="V10" s="71">
        <f t="shared" si="7"/>
        <v>1.6119791666666667</v>
      </c>
      <c r="W10" s="1228"/>
      <c r="X10" s="71">
        <f t="shared" ref="X10:X11" si="18">W10/$B10</f>
        <v>0</v>
      </c>
      <c r="Y10" s="100">
        <f t="shared" ref="Y10:Y11" si="19">SUM(S10,U10,W10)</f>
        <v>1022</v>
      </c>
      <c r="Z10" s="216">
        <f t="shared" ref="Z10:Z11" si="20">Y10/($B10*3)</f>
        <v>0.88715277777777779</v>
      </c>
      <c r="AA10" s="1228"/>
      <c r="AB10" s="71">
        <f t="shared" si="9"/>
        <v>0</v>
      </c>
      <c r="AC10" s="1228"/>
      <c r="AD10" s="71">
        <f t="shared" si="10"/>
        <v>0</v>
      </c>
      <c r="AE10" s="1228"/>
      <c r="AF10" s="71">
        <f t="shared" si="11"/>
        <v>0</v>
      </c>
      <c r="AG10" s="100">
        <f t="shared" si="12"/>
        <v>0</v>
      </c>
      <c r="AH10" s="216">
        <f t="shared" si="13"/>
        <v>0</v>
      </c>
    </row>
    <row r="11" spans="1:34" x14ac:dyDescent="0.25">
      <c r="A11" s="2" t="s">
        <v>497</v>
      </c>
      <c r="B11" s="1157">
        <v>1344</v>
      </c>
      <c r="C11" s="1228">
        <v>1795</v>
      </c>
      <c r="D11" s="71">
        <f t="shared" si="0"/>
        <v>1.3355654761904763</v>
      </c>
      <c r="E11" s="1228">
        <v>568</v>
      </c>
      <c r="F11" s="71">
        <f t="shared" si="1"/>
        <v>0.42261904761904762</v>
      </c>
      <c r="G11" s="1228">
        <v>754</v>
      </c>
      <c r="H11" s="71">
        <f>G11/$B11</f>
        <v>0.56101190476190477</v>
      </c>
      <c r="I11" s="100">
        <f t="shared" si="14"/>
        <v>3117</v>
      </c>
      <c r="J11" s="216">
        <f t="shared" si="15"/>
        <v>0.77306547619047616</v>
      </c>
      <c r="K11" s="1228">
        <v>1593</v>
      </c>
      <c r="L11" s="71">
        <f t="shared" si="2"/>
        <v>1.1852678571428572</v>
      </c>
      <c r="M11" s="1228">
        <v>1835</v>
      </c>
      <c r="N11" s="71">
        <f t="shared" si="3"/>
        <v>1.3653273809523809</v>
      </c>
      <c r="O11" s="1228">
        <v>1469</v>
      </c>
      <c r="P11" s="71">
        <f t="shared" si="4"/>
        <v>1.0930059523809523</v>
      </c>
      <c r="Q11" s="100">
        <f t="shared" si="16"/>
        <v>4897</v>
      </c>
      <c r="R11" s="216">
        <f t="shared" si="17"/>
        <v>1.2145337301587302</v>
      </c>
      <c r="S11" s="1228">
        <v>1291</v>
      </c>
      <c r="T11" s="71">
        <f t="shared" si="6"/>
        <v>0.96056547619047616</v>
      </c>
      <c r="U11" s="1228">
        <v>2052</v>
      </c>
      <c r="V11" s="71">
        <f t="shared" si="7"/>
        <v>1.5267857142857142</v>
      </c>
      <c r="W11" s="1228"/>
      <c r="X11" s="71">
        <f t="shared" si="18"/>
        <v>0</v>
      </c>
      <c r="Y11" s="100">
        <f t="shared" si="19"/>
        <v>3343</v>
      </c>
      <c r="Z11" s="216">
        <f t="shared" si="20"/>
        <v>0.82911706349206349</v>
      </c>
      <c r="AA11" s="1228"/>
      <c r="AB11" s="71">
        <f t="shared" si="9"/>
        <v>0</v>
      </c>
      <c r="AC11" s="1228"/>
      <c r="AD11" s="71">
        <f t="shared" si="10"/>
        <v>0</v>
      </c>
      <c r="AE11" s="1228"/>
      <c r="AF11" s="71">
        <f t="shared" si="11"/>
        <v>0</v>
      </c>
      <c r="AG11" s="100">
        <f t="shared" si="12"/>
        <v>0</v>
      </c>
      <c r="AH11" s="216">
        <f t="shared" si="13"/>
        <v>0</v>
      </c>
    </row>
    <row r="12" spans="1:34" x14ac:dyDescent="0.25">
      <c r="A12" s="2" t="s">
        <v>8</v>
      </c>
      <c r="B12" s="5">
        <v>288</v>
      </c>
      <c r="C12" s="753">
        <v>547</v>
      </c>
      <c r="D12" s="71">
        <f t="shared" si="0"/>
        <v>1.8993055555555556</v>
      </c>
      <c r="E12" s="753">
        <v>515</v>
      </c>
      <c r="F12" s="71">
        <f t="shared" si="1"/>
        <v>1.7881944444444444</v>
      </c>
      <c r="G12" s="753">
        <v>525</v>
      </c>
      <c r="H12" s="71">
        <f t="shared" ref="H12" si="21">G12/$B12</f>
        <v>1.8229166666666667</v>
      </c>
      <c r="I12" s="100">
        <f t="shared" ref="I12:I18" si="22">SUM(C12,E12,G12)</f>
        <v>1587</v>
      </c>
      <c r="J12" s="216">
        <f t="shared" ref="J12:J18" si="23">I12/($B12*3)</f>
        <v>1.8368055555555556</v>
      </c>
      <c r="K12" s="760">
        <v>529</v>
      </c>
      <c r="L12" s="71">
        <f t="shared" si="2"/>
        <v>1.8368055555555556</v>
      </c>
      <c r="M12" s="753">
        <v>528</v>
      </c>
      <c r="N12" s="71">
        <f t="shared" si="3"/>
        <v>1.8333333333333333</v>
      </c>
      <c r="O12" s="753">
        <v>517</v>
      </c>
      <c r="P12" s="71">
        <f t="shared" si="4"/>
        <v>1.7951388888888888</v>
      </c>
      <c r="Q12" s="100">
        <f t="shared" si="5"/>
        <v>1574</v>
      </c>
      <c r="R12" s="216">
        <f t="shared" ref="R12:R18" si="24">Q12/($B12*3)</f>
        <v>1.8217592592592593</v>
      </c>
      <c r="S12" s="760">
        <v>365</v>
      </c>
      <c r="T12" s="71">
        <f t="shared" si="6"/>
        <v>1.2673611111111112</v>
      </c>
      <c r="U12" s="753">
        <v>317</v>
      </c>
      <c r="V12" s="71">
        <f t="shared" si="7"/>
        <v>1.1006944444444444</v>
      </c>
      <c r="W12" s="753"/>
      <c r="X12" s="71">
        <f t="shared" ref="X12:X18" si="25">W12/$B12</f>
        <v>0</v>
      </c>
      <c r="Y12" s="100">
        <f t="shared" si="8"/>
        <v>682</v>
      </c>
      <c r="Z12" s="216">
        <f t="shared" ref="Z12:Z18" si="26">Y12/($B12*3)</f>
        <v>0.78935185185185186</v>
      </c>
      <c r="AA12" s="760"/>
      <c r="AB12" s="71">
        <f t="shared" si="9"/>
        <v>0</v>
      </c>
      <c r="AC12" s="753"/>
      <c r="AD12" s="71">
        <f t="shared" si="10"/>
        <v>0</v>
      </c>
      <c r="AE12" s="753"/>
      <c r="AF12" s="71">
        <f t="shared" si="11"/>
        <v>0</v>
      </c>
      <c r="AG12" s="100">
        <f t="shared" si="12"/>
        <v>0</v>
      </c>
      <c r="AH12" s="216">
        <f t="shared" si="13"/>
        <v>0</v>
      </c>
    </row>
    <row r="13" spans="1:34" x14ac:dyDescent="0.25">
      <c r="A13" s="2" t="s">
        <v>9</v>
      </c>
      <c r="B13" s="5">
        <v>1008</v>
      </c>
      <c r="C13" s="760">
        <v>1948</v>
      </c>
      <c r="D13" s="71">
        <f t="shared" si="0"/>
        <v>1.9325396825396826</v>
      </c>
      <c r="E13" s="753">
        <v>1671</v>
      </c>
      <c r="F13" s="71">
        <f t="shared" si="1"/>
        <v>1.6577380952380953</v>
      </c>
      <c r="G13" s="753">
        <v>2137</v>
      </c>
      <c r="H13" s="71">
        <f t="shared" ref="H13" si="27">G13/$B13</f>
        <v>2.1200396825396823</v>
      </c>
      <c r="I13" s="100">
        <f t="shared" si="22"/>
        <v>5756</v>
      </c>
      <c r="J13" s="216">
        <f t="shared" si="23"/>
        <v>1.9034391534391535</v>
      </c>
      <c r="K13" s="760">
        <v>2526</v>
      </c>
      <c r="L13" s="71">
        <f t="shared" si="2"/>
        <v>2.5059523809523809</v>
      </c>
      <c r="M13" s="753">
        <v>2278</v>
      </c>
      <c r="N13" s="71">
        <f t="shared" si="3"/>
        <v>2.2599206349206349</v>
      </c>
      <c r="O13" s="753">
        <v>1807</v>
      </c>
      <c r="P13" s="71">
        <f t="shared" si="4"/>
        <v>1.7926587301587302</v>
      </c>
      <c r="Q13" s="100">
        <f t="shared" si="5"/>
        <v>6611</v>
      </c>
      <c r="R13" s="216">
        <f t="shared" si="24"/>
        <v>2.1861772486772488</v>
      </c>
      <c r="S13" s="760">
        <v>1147</v>
      </c>
      <c r="T13" s="71">
        <f t="shared" si="6"/>
        <v>1.1378968253968254</v>
      </c>
      <c r="U13" s="753">
        <v>1192</v>
      </c>
      <c r="V13" s="71">
        <f t="shared" si="7"/>
        <v>1.1825396825396826</v>
      </c>
      <c r="W13" s="753"/>
      <c r="X13" s="71">
        <f t="shared" si="25"/>
        <v>0</v>
      </c>
      <c r="Y13" s="100">
        <f t="shared" si="8"/>
        <v>2339</v>
      </c>
      <c r="Z13" s="216">
        <f t="shared" si="26"/>
        <v>0.77347883597883593</v>
      </c>
      <c r="AA13" s="760"/>
      <c r="AB13" s="71">
        <f t="shared" si="9"/>
        <v>0</v>
      </c>
      <c r="AC13" s="753"/>
      <c r="AD13" s="71">
        <f t="shared" si="10"/>
        <v>0</v>
      </c>
      <c r="AE13" s="753"/>
      <c r="AF13" s="71">
        <f t="shared" si="11"/>
        <v>0</v>
      </c>
      <c r="AG13" s="100">
        <f t="shared" si="12"/>
        <v>0</v>
      </c>
      <c r="AH13" s="216">
        <f t="shared" si="13"/>
        <v>0</v>
      </c>
    </row>
    <row r="14" spans="1:34" x14ac:dyDescent="0.25">
      <c r="A14" s="2" t="s">
        <v>10</v>
      </c>
      <c r="B14" s="5">
        <v>526</v>
      </c>
      <c r="C14" s="753">
        <v>538</v>
      </c>
      <c r="D14" s="71">
        <f t="shared" si="0"/>
        <v>1.0228136882129277</v>
      </c>
      <c r="E14" s="753">
        <v>549</v>
      </c>
      <c r="F14" s="71">
        <f t="shared" si="1"/>
        <v>1.043726235741445</v>
      </c>
      <c r="G14" s="753">
        <v>561</v>
      </c>
      <c r="H14" s="71">
        <f t="shared" ref="H14" si="28">G14/$B14</f>
        <v>1.0665399239543727</v>
      </c>
      <c r="I14" s="100">
        <f t="shared" si="22"/>
        <v>1648</v>
      </c>
      <c r="J14" s="216">
        <f t="shared" si="23"/>
        <v>1.044359949302915</v>
      </c>
      <c r="K14" s="753">
        <v>513</v>
      </c>
      <c r="L14" s="71">
        <f t="shared" si="2"/>
        <v>0.97528517110266155</v>
      </c>
      <c r="M14" s="753">
        <v>537</v>
      </c>
      <c r="N14" s="71">
        <f t="shared" si="3"/>
        <v>1.020912547528517</v>
      </c>
      <c r="O14" s="753">
        <v>355</v>
      </c>
      <c r="P14" s="71">
        <f t="shared" si="4"/>
        <v>0.67490494296577952</v>
      </c>
      <c r="Q14" s="100">
        <f t="shared" si="5"/>
        <v>1405</v>
      </c>
      <c r="R14" s="216">
        <f t="shared" si="24"/>
        <v>0.89036755386565269</v>
      </c>
      <c r="S14" s="753">
        <v>410</v>
      </c>
      <c r="T14" s="71">
        <f t="shared" si="6"/>
        <v>0.77946768060836502</v>
      </c>
      <c r="U14" s="753">
        <v>489</v>
      </c>
      <c r="V14" s="71">
        <f t="shared" si="7"/>
        <v>0.92965779467680609</v>
      </c>
      <c r="W14" s="753"/>
      <c r="X14" s="71">
        <f t="shared" si="25"/>
        <v>0</v>
      </c>
      <c r="Y14" s="100">
        <f t="shared" si="8"/>
        <v>899</v>
      </c>
      <c r="Z14" s="216">
        <f t="shared" si="26"/>
        <v>0.56970849176172367</v>
      </c>
      <c r="AA14" s="753"/>
      <c r="AB14" s="71">
        <f t="shared" si="9"/>
        <v>0</v>
      </c>
      <c r="AC14" s="753"/>
      <c r="AD14" s="71">
        <f t="shared" si="10"/>
        <v>0</v>
      </c>
      <c r="AE14" s="753"/>
      <c r="AF14" s="71">
        <f t="shared" si="11"/>
        <v>0</v>
      </c>
      <c r="AG14" s="100">
        <f t="shared" si="12"/>
        <v>0</v>
      </c>
      <c r="AH14" s="216">
        <f t="shared" si="13"/>
        <v>0</v>
      </c>
    </row>
    <row r="15" spans="1:34" x14ac:dyDescent="0.25">
      <c r="A15" s="2" t="s">
        <v>42</v>
      </c>
      <c r="B15" s="5">
        <v>263</v>
      </c>
      <c r="C15" s="753">
        <v>395</v>
      </c>
      <c r="D15" s="71">
        <f t="shared" si="0"/>
        <v>1.5019011406844107</v>
      </c>
      <c r="E15" s="753">
        <v>243</v>
      </c>
      <c r="F15" s="71">
        <f t="shared" si="1"/>
        <v>0.92395437262357416</v>
      </c>
      <c r="G15" s="753">
        <v>240</v>
      </c>
      <c r="H15" s="71">
        <f t="shared" ref="H15" si="29">G15/$B15</f>
        <v>0.9125475285171103</v>
      </c>
      <c r="I15" s="100">
        <f t="shared" si="22"/>
        <v>878</v>
      </c>
      <c r="J15" s="216">
        <f t="shared" si="23"/>
        <v>1.1128010139416984</v>
      </c>
      <c r="K15" s="753">
        <v>292</v>
      </c>
      <c r="L15" s="71">
        <f t="shared" si="2"/>
        <v>1.1102661596958174</v>
      </c>
      <c r="M15" s="753">
        <v>273</v>
      </c>
      <c r="N15" s="71">
        <f t="shared" si="3"/>
        <v>1.038022813688213</v>
      </c>
      <c r="O15" s="753">
        <v>206</v>
      </c>
      <c r="P15" s="71">
        <f t="shared" si="4"/>
        <v>0.78326996197718635</v>
      </c>
      <c r="Q15" s="100">
        <f t="shared" si="5"/>
        <v>771</v>
      </c>
      <c r="R15" s="216">
        <f t="shared" si="24"/>
        <v>0.97718631178707227</v>
      </c>
      <c r="S15" s="753">
        <v>165</v>
      </c>
      <c r="T15" s="71">
        <f t="shared" si="6"/>
        <v>0.62737642585551334</v>
      </c>
      <c r="U15" s="753">
        <v>161</v>
      </c>
      <c r="V15" s="71">
        <f t="shared" si="7"/>
        <v>0.61216730038022815</v>
      </c>
      <c r="W15" s="753"/>
      <c r="X15" s="71">
        <f t="shared" si="25"/>
        <v>0</v>
      </c>
      <c r="Y15" s="100">
        <f t="shared" si="8"/>
        <v>326</v>
      </c>
      <c r="Z15" s="216">
        <f t="shared" si="26"/>
        <v>0.41318124207858048</v>
      </c>
      <c r="AA15" s="753"/>
      <c r="AB15" s="71">
        <f t="shared" si="9"/>
        <v>0</v>
      </c>
      <c r="AC15" s="753"/>
      <c r="AD15" s="71">
        <f t="shared" si="10"/>
        <v>0</v>
      </c>
      <c r="AE15" s="753"/>
      <c r="AF15" s="71">
        <f t="shared" si="11"/>
        <v>0</v>
      </c>
      <c r="AG15" s="100">
        <f t="shared" si="12"/>
        <v>0</v>
      </c>
      <c r="AH15" s="216">
        <f t="shared" si="13"/>
        <v>0</v>
      </c>
    </row>
    <row r="16" spans="1:34" x14ac:dyDescent="0.25">
      <c r="A16" s="2" t="s">
        <v>12</v>
      </c>
      <c r="B16" s="5">
        <v>125</v>
      </c>
      <c r="C16" s="754">
        <v>192</v>
      </c>
      <c r="D16" s="71">
        <f t="shared" si="0"/>
        <v>1.536</v>
      </c>
      <c r="E16" s="754">
        <v>170</v>
      </c>
      <c r="F16" s="71">
        <f t="shared" si="1"/>
        <v>1.36</v>
      </c>
      <c r="G16" s="754">
        <v>156</v>
      </c>
      <c r="H16" s="71">
        <f t="shared" ref="H16" si="30">G16/$B16</f>
        <v>1.248</v>
      </c>
      <c r="I16" s="100">
        <f t="shared" si="22"/>
        <v>518</v>
      </c>
      <c r="J16" s="216">
        <f t="shared" si="23"/>
        <v>1.3813333333333333</v>
      </c>
      <c r="K16" s="754">
        <v>190</v>
      </c>
      <c r="L16" s="71">
        <f t="shared" si="2"/>
        <v>1.52</v>
      </c>
      <c r="M16" s="754">
        <v>189</v>
      </c>
      <c r="N16" s="71">
        <f t="shared" si="3"/>
        <v>1.512</v>
      </c>
      <c r="O16" s="754">
        <v>157</v>
      </c>
      <c r="P16" s="71">
        <f t="shared" si="4"/>
        <v>1.256</v>
      </c>
      <c r="Q16" s="100">
        <f t="shared" si="5"/>
        <v>536</v>
      </c>
      <c r="R16" s="216">
        <f t="shared" si="24"/>
        <v>1.4293333333333333</v>
      </c>
      <c r="S16" s="754">
        <v>191</v>
      </c>
      <c r="T16" s="71">
        <f t="shared" si="6"/>
        <v>1.528</v>
      </c>
      <c r="U16" s="754">
        <v>36</v>
      </c>
      <c r="V16" s="71">
        <f t="shared" si="7"/>
        <v>0.28799999999999998</v>
      </c>
      <c r="W16" s="754"/>
      <c r="X16" s="71">
        <f t="shared" si="25"/>
        <v>0</v>
      </c>
      <c r="Y16" s="100">
        <f t="shared" si="8"/>
        <v>227</v>
      </c>
      <c r="Z16" s="216">
        <f t="shared" si="26"/>
        <v>0.60533333333333328</v>
      </c>
      <c r="AA16" s="754"/>
      <c r="AB16" s="71">
        <f t="shared" si="9"/>
        <v>0</v>
      </c>
      <c r="AC16" s="754"/>
      <c r="AD16" s="71">
        <f t="shared" si="10"/>
        <v>0</v>
      </c>
      <c r="AE16" s="754"/>
      <c r="AF16" s="71">
        <f t="shared" si="11"/>
        <v>0</v>
      </c>
      <c r="AG16" s="100">
        <f t="shared" si="12"/>
        <v>0</v>
      </c>
      <c r="AH16" s="216">
        <f t="shared" si="13"/>
        <v>0</v>
      </c>
    </row>
    <row r="17" spans="1:34" ht="15.75" thickBot="1" x14ac:dyDescent="0.3">
      <c r="A17" s="83" t="s">
        <v>13</v>
      </c>
      <c r="B17" s="84">
        <v>526</v>
      </c>
      <c r="C17" s="1093">
        <v>244</v>
      </c>
      <c r="D17" s="160">
        <f t="shared" si="0"/>
        <v>0.46387832699619774</v>
      </c>
      <c r="E17" s="755">
        <v>369</v>
      </c>
      <c r="F17" s="160">
        <f t="shared" si="1"/>
        <v>0.70152091254752846</v>
      </c>
      <c r="G17" s="755">
        <v>368</v>
      </c>
      <c r="H17" s="160">
        <f t="shared" ref="H17" si="31">G17/$B17</f>
        <v>0.69961977186311786</v>
      </c>
      <c r="I17" s="161">
        <f t="shared" si="22"/>
        <v>981</v>
      </c>
      <c r="J17" s="415">
        <f t="shared" si="23"/>
        <v>0.62167300380228141</v>
      </c>
      <c r="K17" s="755">
        <v>363</v>
      </c>
      <c r="L17" s="160">
        <f t="shared" si="2"/>
        <v>0.6901140684410646</v>
      </c>
      <c r="M17" s="755">
        <v>410</v>
      </c>
      <c r="N17" s="160">
        <f t="shared" si="3"/>
        <v>0.77946768060836502</v>
      </c>
      <c r="O17" s="755">
        <v>313</v>
      </c>
      <c r="P17" s="160">
        <f t="shared" si="4"/>
        <v>0.59505703422053235</v>
      </c>
      <c r="Q17" s="161">
        <f t="shared" si="5"/>
        <v>1086</v>
      </c>
      <c r="R17" s="415">
        <f t="shared" si="24"/>
        <v>0.68821292775665399</v>
      </c>
      <c r="S17" s="755">
        <v>228</v>
      </c>
      <c r="T17" s="160">
        <f t="shared" si="6"/>
        <v>0.43346007604562736</v>
      </c>
      <c r="U17" s="755">
        <v>271</v>
      </c>
      <c r="V17" s="160">
        <f t="shared" si="7"/>
        <v>0.51520912547528519</v>
      </c>
      <c r="W17" s="755"/>
      <c r="X17" s="160">
        <f t="shared" si="25"/>
        <v>0</v>
      </c>
      <c r="Y17" s="161">
        <f t="shared" si="8"/>
        <v>499</v>
      </c>
      <c r="Z17" s="415">
        <f t="shared" si="26"/>
        <v>0.31622306717363752</v>
      </c>
      <c r="AA17" s="755"/>
      <c r="AB17" s="160">
        <f t="shared" si="9"/>
        <v>0</v>
      </c>
      <c r="AC17" s="755"/>
      <c r="AD17" s="160">
        <f t="shared" si="10"/>
        <v>0</v>
      </c>
      <c r="AE17" s="755"/>
      <c r="AF17" s="160">
        <f t="shared" si="11"/>
        <v>0</v>
      </c>
      <c r="AG17" s="161">
        <f t="shared" si="12"/>
        <v>0</v>
      </c>
      <c r="AH17" s="415">
        <f t="shared" si="13"/>
        <v>0</v>
      </c>
    </row>
    <row r="18" spans="1:34" ht="15.75" thickBot="1" x14ac:dyDescent="0.3">
      <c r="A18" s="388" t="s">
        <v>7</v>
      </c>
      <c r="B18" s="390">
        <f>SUM(B7:B17)</f>
        <v>13324</v>
      </c>
      <c r="C18" s="392">
        <f>SUM(C7:C17)</f>
        <v>15715</v>
      </c>
      <c r="D18" s="419">
        <f t="shared" si="0"/>
        <v>1.1794506154308015</v>
      </c>
      <c r="E18" s="392">
        <f>SUM(E7:E17)</f>
        <v>13449</v>
      </c>
      <c r="F18" s="419">
        <f t="shared" si="1"/>
        <v>1.0093815670969679</v>
      </c>
      <c r="G18" s="900">
        <f>SUM(G7:G17)</f>
        <v>13871</v>
      </c>
      <c r="H18" s="419">
        <f t="shared" ref="H18" si="32">G18/$B18</f>
        <v>1.0410537376163314</v>
      </c>
      <c r="I18" s="394">
        <f t="shared" si="22"/>
        <v>43035</v>
      </c>
      <c r="J18" s="420">
        <f t="shared" si="23"/>
        <v>1.0766286400480336</v>
      </c>
      <c r="K18" s="392">
        <f>SUM(K7:K17)</f>
        <v>14953</v>
      </c>
      <c r="L18" s="419">
        <f t="shared" ref="L18" si="33">K18/$B18</f>
        <v>1.1222605824076854</v>
      </c>
      <c r="M18" s="392">
        <f>SUM(M7:M17)</f>
        <v>15150</v>
      </c>
      <c r="N18" s="419">
        <f t="shared" si="3"/>
        <v>1.1370459321525068</v>
      </c>
      <c r="O18" s="392">
        <f>SUM(O7:O17)</f>
        <v>12487</v>
      </c>
      <c r="P18" s="419">
        <f t="shared" si="4"/>
        <v>0.93718102671870307</v>
      </c>
      <c r="Q18" s="394">
        <f t="shared" si="5"/>
        <v>42590</v>
      </c>
      <c r="R18" s="420">
        <f t="shared" si="24"/>
        <v>1.065495847092965</v>
      </c>
      <c r="S18" s="392">
        <f>SUM(S7:S17)</f>
        <v>11501</v>
      </c>
      <c r="T18" s="419">
        <f t="shared" si="6"/>
        <v>0.86317922545782044</v>
      </c>
      <c r="U18" s="392">
        <f>SUM(U7:U17)</f>
        <v>12759</v>
      </c>
      <c r="V18" s="419">
        <f t="shared" si="7"/>
        <v>0.95759531672170517</v>
      </c>
      <c r="W18" s="392">
        <f>SUM(W7:W17)</f>
        <v>0</v>
      </c>
      <c r="X18" s="419">
        <f t="shared" si="25"/>
        <v>0</v>
      </c>
      <c r="Y18" s="394">
        <f t="shared" si="8"/>
        <v>24260</v>
      </c>
      <c r="Z18" s="420">
        <f t="shared" si="26"/>
        <v>0.6069248473931752</v>
      </c>
      <c r="AA18" s="392">
        <f>SUM(AA7:AA17)</f>
        <v>0</v>
      </c>
      <c r="AB18" s="419">
        <f t="shared" si="9"/>
        <v>0</v>
      </c>
      <c r="AC18" s="392">
        <f>SUM(AC7:AC17)</f>
        <v>0</v>
      </c>
      <c r="AD18" s="419">
        <f t="shared" si="10"/>
        <v>0</v>
      </c>
      <c r="AE18" s="392">
        <f>SUM(AE7:AE17)</f>
        <v>0</v>
      </c>
      <c r="AF18" s="419">
        <f t="shared" si="11"/>
        <v>0</v>
      </c>
      <c r="AG18" s="394">
        <f t="shared" si="12"/>
        <v>0</v>
      </c>
      <c r="AH18" s="420">
        <f t="shared" si="13"/>
        <v>0</v>
      </c>
    </row>
    <row r="21" spans="1:34" ht="15.75" hidden="1" x14ac:dyDescent="0.25">
      <c r="A21" s="1290" t="s">
        <v>559</v>
      </c>
      <c r="B21" s="1291"/>
      <c r="C21" s="1291"/>
      <c r="D21" s="1291"/>
      <c r="E21" s="1291"/>
      <c r="F21" s="1291"/>
      <c r="G21" s="1291"/>
      <c r="H21" s="1291"/>
      <c r="I21" s="1291"/>
      <c r="J21" s="1291"/>
      <c r="K21" s="1291"/>
      <c r="L21" s="1291"/>
      <c r="M21" s="1291"/>
      <c r="N21" s="1291"/>
      <c r="O21" s="1291"/>
      <c r="P21" s="1291"/>
      <c r="Q21" s="1291"/>
      <c r="R21" s="1291"/>
    </row>
    <row r="22" spans="1:34" ht="23.25" hidden="1" thickBot="1" x14ac:dyDescent="0.3">
      <c r="A22" s="14" t="s">
        <v>14</v>
      </c>
      <c r="B22" s="91" t="s">
        <v>207</v>
      </c>
      <c r="C22" s="14" t="str">
        <f>$C$6</f>
        <v>JAN_19</v>
      </c>
      <c r="D22" s="15" t="s">
        <v>1</v>
      </c>
      <c r="E22" s="14" t="str">
        <f>$E$6</f>
        <v>FEV_19</v>
      </c>
      <c r="F22" s="15" t="s">
        <v>1</v>
      </c>
      <c r="G22" s="14" t="str">
        <f>$G$6</f>
        <v>MAR_19</v>
      </c>
      <c r="H22" s="15" t="s">
        <v>1</v>
      </c>
      <c r="I22" s="128" t="str">
        <f t="shared" ref="I22:J22" si="34">I6</f>
        <v>Trimestre</v>
      </c>
      <c r="J22" s="13" t="str">
        <f t="shared" si="34"/>
        <v>% Trim</v>
      </c>
      <c r="K22" s="14" t="str">
        <f>$K$6</f>
        <v>ABR_19</v>
      </c>
      <c r="L22" s="15" t="s">
        <v>1</v>
      </c>
      <c r="M22" s="14" t="str">
        <f>$M$6</f>
        <v>MAIO_19</v>
      </c>
      <c r="N22" s="15" t="s">
        <v>1</v>
      </c>
      <c r="O22" s="14" t="str">
        <f>$O$6</f>
        <v>JUN_19</v>
      </c>
      <c r="P22" s="15" t="s">
        <v>1</v>
      </c>
      <c r="Q22" s="911"/>
      <c r="R22" s="911"/>
    </row>
    <row r="23" spans="1:34" ht="15.75" hidden="1" thickTop="1" x14ac:dyDescent="0.25">
      <c r="A23" s="9" t="s">
        <v>16</v>
      </c>
      <c r="B23" s="68">
        <v>30</v>
      </c>
      <c r="C23" s="752">
        <v>30</v>
      </c>
      <c r="D23" s="69">
        <f t="shared" ref="D23:D39" si="35">C23/$B23</f>
        <v>1</v>
      </c>
      <c r="E23" s="11"/>
      <c r="F23" s="69">
        <f t="shared" ref="F23:F39" si="36">E23/$B23</f>
        <v>0</v>
      </c>
      <c r="G23" s="11"/>
      <c r="H23" s="69">
        <f t="shared" ref="H23:H39" si="37">G23/$B23</f>
        <v>0</v>
      </c>
      <c r="I23" s="98">
        <f t="shared" ref="I23:I38" si="38">SUM(C23,E23,G23)</f>
        <v>30</v>
      </c>
      <c r="J23" s="99">
        <f t="shared" ref="J23:J38" si="39">I23/($B23*3)</f>
        <v>0.33333333333333331</v>
      </c>
      <c r="K23" s="11"/>
      <c r="L23" s="69">
        <f t="shared" ref="L23:L39" si="40">K23/$B23</f>
        <v>0</v>
      </c>
      <c r="M23" s="11"/>
      <c r="N23" s="69">
        <f t="shared" ref="N23:N39" si="41">M23/$B23</f>
        <v>0</v>
      </c>
      <c r="O23" s="824"/>
      <c r="P23" s="69">
        <f t="shared" ref="P23:P39" si="42">O23/$B23</f>
        <v>0</v>
      </c>
      <c r="Q23" s="912"/>
      <c r="R23" s="912"/>
    </row>
    <row r="24" spans="1:34" hidden="1" x14ac:dyDescent="0.25">
      <c r="A24" s="2" t="s">
        <v>17</v>
      </c>
      <c r="B24" s="116">
        <v>5</v>
      </c>
      <c r="C24" s="753">
        <v>5</v>
      </c>
      <c r="D24" s="71">
        <f>C24/$B24</f>
        <v>1</v>
      </c>
      <c r="E24" s="4"/>
      <c r="F24" s="71">
        <f t="shared" si="36"/>
        <v>0</v>
      </c>
      <c r="G24" s="4"/>
      <c r="H24" s="71">
        <f t="shared" si="37"/>
        <v>0</v>
      </c>
      <c r="I24" s="100">
        <f t="shared" si="38"/>
        <v>5</v>
      </c>
      <c r="J24" s="216">
        <f t="shared" si="39"/>
        <v>0.33333333333333331</v>
      </c>
      <c r="K24" s="4"/>
      <c r="L24" s="71">
        <f t="shared" si="40"/>
        <v>0</v>
      </c>
      <c r="M24" s="4"/>
      <c r="N24" s="71">
        <f t="shared" si="41"/>
        <v>0</v>
      </c>
      <c r="O24" s="4"/>
      <c r="P24" s="71">
        <f t="shared" si="42"/>
        <v>0</v>
      </c>
      <c r="Q24" s="913"/>
      <c r="R24" s="913"/>
    </row>
    <row r="25" spans="1:34" hidden="1" x14ac:dyDescent="0.25">
      <c r="A25" s="2" t="s">
        <v>18</v>
      </c>
      <c r="B25" s="116">
        <v>5</v>
      </c>
      <c r="C25" s="753">
        <v>5</v>
      </c>
      <c r="D25" s="71">
        <f>C25/$B25</f>
        <v>1</v>
      </c>
      <c r="E25" s="4"/>
      <c r="F25" s="71">
        <f t="shared" si="36"/>
        <v>0</v>
      </c>
      <c r="G25" s="4"/>
      <c r="H25" s="71">
        <f t="shared" si="37"/>
        <v>0</v>
      </c>
      <c r="I25" s="100">
        <f t="shared" si="38"/>
        <v>5</v>
      </c>
      <c r="J25" s="216">
        <f t="shared" si="39"/>
        <v>0.33333333333333331</v>
      </c>
      <c r="K25" s="4"/>
      <c r="L25" s="71">
        <f t="shared" si="40"/>
        <v>0</v>
      </c>
      <c r="M25" s="4"/>
      <c r="N25" s="71">
        <f t="shared" si="41"/>
        <v>0</v>
      </c>
      <c r="O25" s="4"/>
      <c r="P25" s="71">
        <f t="shared" si="42"/>
        <v>0</v>
      </c>
      <c r="Q25" s="913"/>
      <c r="R25" s="913"/>
    </row>
    <row r="26" spans="1:34" hidden="1" x14ac:dyDescent="0.25">
      <c r="A26" s="2" t="s">
        <v>561</v>
      </c>
      <c r="B26" s="1261">
        <v>2</v>
      </c>
      <c r="C26" s="1228">
        <v>2</v>
      </c>
      <c r="D26" s="71">
        <f>C26/$B26</f>
        <v>1</v>
      </c>
      <c r="E26" s="4"/>
      <c r="F26" s="71">
        <f t="shared" ref="F26" si="43">E26/$B26</f>
        <v>0</v>
      </c>
      <c r="G26" s="4"/>
      <c r="H26" s="71">
        <f t="shared" ref="H26" si="44">G26/$B26</f>
        <v>0</v>
      </c>
      <c r="I26" s="100">
        <f t="shared" ref="I26" si="45">SUM(C26,E26,G26)</f>
        <v>2</v>
      </c>
      <c r="J26" s="216">
        <f t="shared" ref="J26" si="46">I26/($B26*3)</f>
        <v>0.33333333333333331</v>
      </c>
      <c r="K26" s="4"/>
      <c r="L26" s="71">
        <f t="shared" ref="L26" si="47">K26/$B26</f>
        <v>0</v>
      </c>
      <c r="M26" s="4"/>
      <c r="N26" s="71">
        <f t="shared" ref="N26" si="48">M26/$B26</f>
        <v>0</v>
      </c>
      <c r="O26" s="4"/>
      <c r="P26" s="71">
        <f t="shared" ref="P26" si="49">O26/$B26</f>
        <v>0</v>
      </c>
      <c r="Q26" s="913"/>
      <c r="R26" s="913"/>
    </row>
    <row r="27" spans="1:34" hidden="1" x14ac:dyDescent="0.25">
      <c r="A27" s="2" t="s">
        <v>33</v>
      </c>
      <c r="B27" s="114">
        <v>3</v>
      </c>
      <c r="C27" s="753">
        <v>3</v>
      </c>
      <c r="D27" s="71">
        <f t="shared" si="35"/>
        <v>1</v>
      </c>
      <c r="E27" s="4"/>
      <c r="F27" s="71">
        <f t="shared" si="36"/>
        <v>0</v>
      </c>
      <c r="G27" s="4"/>
      <c r="H27" s="71">
        <f t="shared" si="37"/>
        <v>0</v>
      </c>
      <c r="I27" s="100">
        <f t="shared" si="38"/>
        <v>3</v>
      </c>
      <c r="J27" s="216">
        <f t="shared" si="39"/>
        <v>0.33333333333333331</v>
      </c>
      <c r="K27" s="4"/>
      <c r="L27" s="71">
        <f t="shared" si="40"/>
        <v>0</v>
      </c>
      <c r="M27" s="4"/>
      <c r="N27" s="71">
        <f t="shared" si="41"/>
        <v>0</v>
      </c>
      <c r="O27" s="4"/>
      <c r="P27" s="71">
        <f t="shared" si="42"/>
        <v>0</v>
      </c>
      <c r="Q27" s="913"/>
      <c r="R27" s="913"/>
    </row>
    <row r="28" spans="1:34" hidden="1" x14ac:dyDescent="0.25">
      <c r="A28" s="90" t="s">
        <v>19</v>
      </c>
      <c r="B28" s="116">
        <v>0</v>
      </c>
      <c r="C28" s="753">
        <v>1</v>
      </c>
      <c r="D28" s="71" t="e">
        <f>C28/$B28</f>
        <v>#DIV/0!</v>
      </c>
      <c r="E28" s="4"/>
      <c r="F28" s="71" t="e">
        <f t="shared" si="36"/>
        <v>#DIV/0!</v>
      </c>
      <c r="G28" s="4"/>
      <c r="H28" s="71" t="e">
        <f t="shared" si="37"/>
        <v>#DIV/0!</v>
      </c>
      <c r="I28" s="100">
        <f t="shared" si="38"/>
        <v>1</v>
      </c>
      <c r="J28" s="216" t="e">
        <f t="shared" si="39"/>
        <v>#DIV/0!</v>
      </c>
      <c r="K28" s="4"/>
      <c r="L28" s="71" t="e">
        <f t="shared" si="40"/>
        <v>#DIV/0!</v>
      </c>
      <c r="M28" s="4"/>
      <c r="N28" s="71" t="e">
        <f t="shared" si="41"/>
        <v>#DIV/0!</v>
      </c>
      <c r="O28" s="4"/>
      <c r="P28" s="71" t="e">
        <f t="shared" si="42"/>
        <v>#DIV/0!</v>
      </c>
      <c r="Q28" s="913"/>
      <c r="R28" s="913"/>
    </row>
    <row r="29" spans="1:34" hidden="1" x14ac:dyDescent="0.25">
      <c r="A29" s="2" t="s">
        <v>20</v>
      </c>
      <c r="B29" s="116">
        <v>2</v>
      </c>
      <c r="C29" s="758">
        <v>2</v>
      </c>
      <c r="D29" s="71">
        <f t="shared" si="35"/>
        <v>1</v>
      </c>
      <c r="E29" s="4"/>
      <c r="F29" s="71">
        <f t="shared" si="36"/>
        <v>0</v>
      </c>
      <c r="G29" s="4"/>
      <c r="H29" s="71">
        <f t="shared" si="37"/>
        <v>0</v>
      </c>
      <c r="I29" s="100">
        <f t="shared" si="38"/>
        <v>2</v>
      </c>
      <c r="J29" s="216">
        <f t="shared" si="39"/>
        <v>0.33333333333333331</v>
      </c>
      <c r="K29" s="4"/>
      <c r="L29" s="71">
        <f t="shared" si="40"/>
        <v>0</v>
      </c>
      <c r="M29" s="81"/>
      <c r="N29" s="71">
        <f t="shared" si="41"/>
        <v>0</v>
      </c>
      <c r="O29" s="4"/>
      <c r="P29" s="71">
        <f t="shared" si="42"/>
        <v>0</v>
      </c>
      <c r="Q29" s="913"/>
      <c r="R29" s="913"/>
    </row>
    <row r="30" spans="1:34" hidden="1" x14ac:dyDescent="0.25">
      <c r="A30" s="2" t="s">
        <v>43</v>
      </c>
      <c r="B30" s="116">
        <v>1</v>
      </c>
      <c r="C30" s="753">
        <v>1</v>
      </c>
      <c r="D30" s="71">
        <f t="shared" si="35"/>
        <v>1</v>
      </c>
      <c r="E30" s="4"/>
      <c r="F30" s="71">
        <f t="shared" si="36"/>
        <v>0</v>
      </c>
      <c r="G30" s="4"/>
      <c r="H30" s="71">
        <f t="shared" si="37"/>
        <v>0</v>
      </c>
      <c r="I30" s="100">
        <f t="shared" si="38"/>
        <v>1</v>
      </c>
      <c r="J30" s="216">
        <f t="shared" si="39"/>
        <v>0.33333333333333331</v>
      </c>
      <c r="K30" s="4"/>
      <c r="L30" s="71">
        <f t="shared" si="40"/>
        <v>0</v>
      </c>
      <c r="M30" s="4"/>
      <c r="N30" s="71">
        <f t="shared" si="41"/>
        <v>0</v>
      </c>
      <c r="O30" s="4"/>
      <c r="P30" s="71">
        <f t="shared" si="42"/>
        <v>0</v>
      </c>
      <c r="Q30" s="913"/>
      <c r="R30" s="913"/>
    </row>
    <row r="31" spans="1:34" hidden="1" x14ac:dyDescent="0.25">
      <c r="A31" s="2" t="s">
        <v>22</v>
      </c>
      <c r="B31" s="116">
        <v>1</v>
      </c>
      <c r="C31" s="753">
        <v>1</v>
      </c>
      <c r="D31" s="71">
        <f>C31/$B31</f>
        <v>1</v>
      </c>
      <c r="E31" s="4"/>
      <c r="F31" s="71">
        <f t="shared" si="36"/>
        <v>0</v>
      </c>
      <c r="G31" s="4"/>
      <c r="H31" s="71">
        <f t="shared" si="37"/>
        <v>0</v>
      </c>
      <c r="I31" s="100">
        <f t="shared" si="38"/>
        <v>1</v>
      </c>
      <c r="J31" s="216">
        <f t="shared" si="39"/>
        <v>0.33333333333333331</v>
      </c>
      <c r="K31" s="4"/>
      <c r="L31" s="71">
        <f t="shared" si="40"/>
        <v>0</v>
      </c>
      <c r="M31" s="4"/>
      <c r="N31" s="71">
        <f t="shared" si="41"/>
        <v>0</v>
      </c>
      <c r="O31" s="4"/>
      <c r="P31" s="71">
        <f t="shared" si="42"/>
        <v>0</v>
      </c>
      <c r="Q31" s="913"/>
      <c r="R31" s="913"/>
    </row>
    <row r="32" spans="1:34" hidden="1" x14ac:dyDescent="0.25">
      <c r="A32" s="2" t="s">
        <v>23</v>
      </c>
      <c r="B32" s="116">
        <v>2</v>
      </c>
      <c r="C32" s="758">
        <v>1.5</v>
      </c>
      <c r="D32" s="71">
        <f t="shared" si="35"/>
        <v>0.75</v>
      </c>
      <c r="E32" s="81"/>
      <c r="F32" s="71">
        <f t="shared" si="36"/>
        <v>0</v>
      </c>
      <c r="G32" s="81"/>
      <c r="H32" s="71">
        <f t="shared" si="37"/>
        <v>0</v>
      </c>
      <c r="I32" s="100">
        <f t="shared" si="38"/>
        <v>1.5</v>
      </c>
      <c r="J32" s="216">
        <f t="shared" si="39"/>
        <v>0.25</v>
      </c>
      <c r="K32" s="81"/>
      <c r="L32" s="71">
        <f t="shared" si="40"/>
        <v>0</v>
      </c>
      <c r="M32" s="81"/>
      <c r="N32" s="71">
        <f t="shared" si="41"/>
        <v>0</v>
      </c>
      <c r="O32" s="81"/>
      <c r="P32" s="71">
        <f t="shared" si="42"/>
        <v>0</v>
      </c>
      <c r="Q32" s="913"/>
      <c r="R32" s="913"/>
    </row>
    <row r="33" spans="1:18" hidden="1" x14ac:dyDescent="0.25">
      <c r="A33" s="2" t="s">
        <v>24</v>
      </c>
      <c r="B33" s="116">
        <v>2</v>
      </c>
      <c r="C33" s="753">
        <v>2</v>
      </c>
      <c r="D33" s="71">
        <f t="shared" si="35"/>
        <v>1</v>
      </c>
      <c r="E33" s="4"/>
      <c r="F33" s="71">
        <f t="shared" si="36"/>
        <v>0</v>
      </c>
      <c r="G33" s="4"/>
      <c r="H33" s="71">
        <f t="shared" si="37"/>
        <v>0</v>
      </c>
      <c r="I33" s="100">
        <f t="shared" si="38"/>
        <v>2</v>
      </c>
      <c r="J33" s="216">
        <f t="shared" si="39"/>
        <v>0.33333333333333331</v>
      </c>
      <c r="K33" s="4"/>
      <c r="L33" s="71">
        <f t="shared" si="40"/>
        <v>0</v>
      </c>
      <c r="M33" s="4"/>
      <c r="N33" s="71">
        <f t="shared" si="41"/>
        <v>0</v>
      </c>
      <c r="O33" s="4"/>
      <c r="P33" s="71">
        <f t="shared" si="42"/>
        <v>0</v>
      </c>
      <c r="Q33" s="913"/>
      <c r="R33" s="913"/>
    </row>
    <row r="34" spans="1:18" hidden="1" x14ac:dyDescent="0.25">
      <c r="A34" s="2" t="s">
        <v>25</v>
      </c>
      <c r="B34" s="116">
        <v>3</v>
      </c>
      <c r="C34" s="753">
        <v>3</v>
      </c>
      <c r="D34" s="71">
        <f t="shared" si="35"/>
        <v>1</v>
      </c>
      <c r="E34" s="4"/>
      <c r="F34" s="71">
        <f t="shared" si="36"/>
        <v>0</v>
      </c>
      <c r="G34" s="81"/>
      <c r="H34" s="71">
        <f t="shared" si="37"/>
        <v>0</v>
      </c>
      <c r="I34" s="100">
        <f t="shared" si="38"/>
        <v>3</v>
      </c>
      <c r="J34" s="216">
        <f t="shared" si="39"/>
        <v>0.33333333333333331</v>
      </c>
      <c r="K34" s="81"/>
      <c r="L34" s="71">
        <f t="shared" si="40"/>
        <v>0</v>
      </c>
      <c r="M34" s="81"/>
      <c r="N34" s="71">
        <f t="shared" si="41"/>
        <v>0</v>
      </c>
      <c r="O34" s="4"/>
      <c r="P34" s="71">
        <f t="shared" si="42"/>
        <v>0</v>
      </c>
      <c r="Q34" s="913"/>
      <c r="R34" s="913"/>
    </row>
    <row r="35" spans="1:18" hidden="1" x14ac:dyDescent="0.25">
      <c r="A35" s="2" t="s">
        <v>45</v>
      </c>
      <c r="B35" s="116">
        <v>1</v>
      </c>
      <c r="C35" s="753">
        <v>1</v>
      </c>
      <c r="D35" s="71">
        <f t="shared" ref="D35" si="50">C35/$B35</f>
        <v>1</v>
      </c>
      <c r="E35" s="4"/>
      <c r="F35" s="71">
        <f t="shared" ref="F35" si="51">E35/$B35</f>
        <v>0</v>
      </c>
      <c r="G35" s="81"/>
      <c r="H35" s="71">
        <f t="shared" ref="H35" si="52">G35/$B35</f>
        <v>0</v>
      </c>
      <c r="I35" s="100">
        <f t="shared" ref="I35" si="53">SUM(C35,E35,G35)</f>
        <v>1</v>
      </c>
      <c r="J35" s="216">
        <f t="shared" ref="J35" si="54">I35/($B35*3)</f>
        <v>0.33333333333333331</v>
      </c>
      <c r="K35" s="81"/>
      <c r="L35" s="71">
        <f t="shared" ref="L35" si="55">K35/$B35</f>
        <v>0</v>
      </c>
      <c r="M35" s="81"/>
      <c r="N35" s="71">
        <f t="shared" ref="N35" si="56">M35/$B35</f>
        <v>0</v>
      </c>
      <c r="O35" s="4"/>
      <c r="P35" s="71">
        <f t="shared" ref="P35" si="57">O35/$B35</f>
        <v>0</v>
      </c>
      <c r="Q35" s="913"/>
      <c r="R35" s="913"/>
    </row>
    <row r="36" spans="1:18" hidden="1" x14ac:dyDescent="0.25">
      <c r="A36" s="2" t="s">
        <v>26</v>
      </c>
      <c r="B36" s="116">
        <v>1</v>
      </c>
      <c r="C36" s="753"/>
      <c r="D36" s="71">
        <f t="shared" si="35"/>
        <v>0</v>
      </c>
      <c r="E36" s="4"/>
      <c r="F36" s="71">
        <f t="shared" si="36"/>
        <v>0</v>
      </c>
      <c r="G36" s="4"/>
      <c r="H36" s="71">
        <f t="shared" si="37"/>
        <v>0</v>
      </c>
      <c r="I36" s="100">
        <f t="shared" si="38"/>
        <v>0</v>
      </c>
      <c r="J36" s="216">
        <f t="shared" si="39"/>
        <v>0</v>
      </c>
      <c r="K36" s="4"/>
      <c r="L36" s="71">
        <f t="shared" si="40"/>
        <v>0</v>
      </c>
      <c r="M36" s="4"/>
      <c r="N36" s="71">
        <f t="shared" si="41"/>
        <v>0</v>
      </c>
      <c r="O36" s="4"/>
      <c r="P36" s="71">
        <f t="shared" si="42"/>
        <v>0</v>
      </c>
      <c r="Q36" s="913"/>
      <c r="R36" s="913"/>
    </row>
    <row r="37" spans="1:18" hidden="1" x14ac:dyDescent="0.25">
      <c r="A37" s="2" t="s">
        <v>560</v>
      </c>
      <c r="B37" s="116">
        <v>1</v>
      </c>
      <c r="C37" s="753"/>
      <c r="D37" s="71">
        <f t="shared" ref="D37" si="58">C37/$B37</f>
        <v>0</v>
      </c>
      <c r="E37" s="4"/>
      <c r="F37" s="71">
        <f t="shared" ref="F37" si="59">E37/$B37</f>
        <v>0</v>
      </c>
      <c r="G37" s="4"/>
      <c r="H37" s="71">
        <f t="shared" ref="H37" si="60">G37/$B37</f>
        <v>0</v>
      </c>
      <c r="I37" s="100">
        <f t="shared" ref="I37" si="61">SUM(C37,E37,G37)</f>
        <v>0</v>
      </c>
      <c r="J37" s="216">
        <f t="shared" ref="J37" si="62">I37/($B37*3)</f>
        <v>0</v>
      </c>
      <c r="K37" s="4"/>
      <c r="L37" s="71">
        <f t="shared" ref="L37" si="63">K37/$B37</f>
        <v>0</v>
      </c>
      <c r="M37" s="4"/>
      <c r="N37" s="71">
        <f t="shared" ref="N37" si="64">M37/$B37</f>
        <v>0</v>
      </c>
      <c r="O37" s="4"/>
      <c r="P37" s="71">
        <f t="shared" ref="P37" si="65">O37/$B37</f>
        <v>0</v>
      </c>
      <c r="Q37" s="913"/>
      <c r="R37" s="913"/>
    </row>
    <row r="38" spans="1:18" ht="15.75" hidden="1" thickBot="1" x14ac:dyDescent="0.3">
      <c r="A38" s="83" t="s">
        <v>34</v>
      </c>
      <c r="B38" s="121">
        <v>2</v>
      </c>
      <c r="C38" s="754">
        <v>2</v>
      </c>
      <c r="D38" s="160">
        <f t="shared" si="35"/>
        <v>1</v>
      </c>
      <c r="E38" s="85"/>
      <c r="F38" s="160">
        <f t="shared" si="36"/>
        <v>0</v>
      </c>
      <c r="G38" s="85"/>
      <c r="H38" s="160">
        <f t="shared" si="37"/>
        <v>0</v>
      </c>
      <c r="I38" s="161">
        <f t="shared" si="38"/>
        <v>2</v>
      </c>
      <c r="J38" s="415">
        <f t="shared" si="39"/>
        <v>0.33333333333333331</v>
      </c>
      <c r="K38" s="85"/>
      <c r="L38" s="160">
        <f t="shared" si="40"/>
        <v>0</v>
      </c>
      <c r="M38" s="85"/>
      <c r="N38" s="160">
        <f t="shared" si="41"/>
        <v>0</v>
      </c>
      <c r="O38" s="85"/>
      <c r="P38" s="160">
        <f t="shared" si="42"/>
        <v>0</v>
      </c>
      <c r="Q38" s="914"/>
      <c r="R38" s="914"/>
    </row>
    <row r="39" spans="1:18" ht="15.75" hidden="1" thickBot="1" x14ac:dyDescent="0.3">
      <c r="A39" s="410" t="s">
        <v>7</v>
      </c>
      <c r="B39" s="404">
        <f>SUM(B23:B38)</f>
        <v>61</v>
      </c>
      <c r="C39" s="406">
        <f>SUM(C23:C38)</f>
        <v>59.5</v>
      </c>
      <c r="D39" s="416">
        <f t="shared" si="35"/>
        <v>0.97540983606557374</v>
      </c>
      <c r="E39" s="406">
        <f>SUM(E23:E38)</f>
        <v>0</v>
      </c>
      <c r="F39" s="416">
        <f t="shared" si="36"/>
        <v>0</v>
      </c>
      <c r="G39" s="406">
        <f>SUM(G23:G38)</f>
        <v>0</v>
      </c>
      <c r="H39" s="416">
        <f t="shared" si="37"/>
        <v>0</v>
      </c>
      <c r="I39" s="408">
        <f>SUM(C39,E39,G39)</f>
        <v>59.5</v>
      </c>
      <c r="J39" s="417">
        <f>I39/($B39*3)</f>
        <v>0.3251366120218579</v>
      </c>
      <c r="K39" s="406">
        <f>SUM(K23:K38)</f>
        <v>0</v>
      </c>
      <c r="L39" s="416">
        <f t="shared" si="40"/>
        <v>0</v>
      </c>
      <c r="M39" s="406">
        <f>SUM(M23:M38)</f>
        <v>0</v>
      </c>
      <c r="N39" s="416">
        <f t="shared" si="41"/>
        <v>0</v>
      </c>
      <c r="O39" s="406">
        <f>SUM(O23:O38)</f>
        <v>0</v>
      </c>
      <c r="P39" s="416">
        <f t="shared" si="42"/>
        <v>0</v>
      </c>
      <c r="Q39" s="834"/>
      <c r="R39" s="834"/>
    </row>
    <row r="42" spans="1:18" x14ac:dyDescent="0.25">
      <c r="G42" s="540"/>
    </row>
    <row r="43" spans="1:18" x14ac:dyDescent="0.25">
      <c r="E43" s="832"/>
    </row>
  </sheetData>
  <mergeCells count="4">
    <mergeCell ref="A2:M2"/>
    <mergeCell ref="A3:M3"/>
    <mergeCell ref="A21:R21"/>
    <mergeCell ref="A5:AH5"/>
  </mergeCells>
  <pageMargins left="0.23622047244094491" right="0.23622047244094491" top="0.74803149606299213" bottom="0.74803149606299213" header="0.31496062992125984" footer="0.31496062992125984"/>
  <pageSetup paperSize="9" scale="65" orientation="landscape" r:id="rId1"/>
  <headerFooter>
    <oddFooter xml:space="preserve">&amp;LFonte: Sistema SIGA-Saúde / Relatório de Dados Estatísticos </oddFooter>
  </headerFooter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FF00"/>
    <pageSetUpPr fitToPage="1"/>
  </sheetPr>
  <dimension ref="A2:AH23"/>
  <sheetViews>
    <sheetView showGridLines="0" tabSelected="1" workbookViewId="0">
      <pane xSplit="1" topLeftCell="B1" activePane="topRight" state="frozen"/>
      <selection activeCell="U28" sqref="U28"/>
      <selection pane="topRight" activeCell="U28" sqref="U28"/>
    </sheetView>
  </sheetViews>
  <sheetFormatPr defaultColWidth="8.85546875" defaultRowHeight="15" x14ac:dyDescent="0.25"/>
  <cols>
    <col min="1" max="1" width="35" customWidth="1"/>
    <col min="3" max="3" width="7.28515625" bestFit="1" customWidth="1"/>
    <col min="4" max="4" width="7.5703125" bestFit="1" customWidth="1"/>
    <col min="5" max="5" width="7" bestFit="1" customWidth="1"/>
    <col min="6" max="6" width="7.5703125" bestFit="1" customWidth="1"/>
    <col min="7" max="7" width="7.7109375" bestFit="1" customWidth="1"/>
    <col min="8" max="8" width="6.5703125" bestFit="1" customWidth="1"/>
    <col min="9" max="9" width="9" hidden="1" customWidth="1"/>
    <col min="10" max="10" width="6.5703125" hidden="1" customWidth="1"/>
    <col min="11" max="11" width="7.42578125" bestFit="1" customWidth="1"/>
    <col min="12" max="12" width="7.5703125" bestFit="1" customWidth="1"/>
    <col min="13" max="13" width="8.28515625" bestFit="1" customWidth="1"/>
    <col min="14" max="14" width="7.85546875" customWidth="1"/>
    <col min="15" max="15" width="7.28515625" bestFit="1" customWidth="1"/>
    <col min="16" max="16" width="6.5703125" bestFit="1" customWidth="1"/>
    <col min="17" max="17" width="8" hidden="1" customWidth="1"/>
    <col min="18" max="18" width="6.42578125" hidden="1" customWidth="1"/>
    <col min="19" max="19" width="7.140625" bestFit="1" customWidth="1"/>
    <col min="20" max="22" width="7.5703125" bestFit="1" customWidth="1"/>
    <col min="23" max="23" width="7.140625" bestFit="1" customWidth="1"/>
    <col min="24" max="24" width="5.5703125" bestFit="1" customWidth="1"/>
    <col min="25" max="25" width="8" hidden="1" customWidth="1"/>
    <col min="26" max="26" width="6.42578125" hidden="1" customWidth="1"/>
    <col min="27" max="27" width="7.42578125" bestFit="1" customWidth="1"/>
    <col min="28" max="28" width="5.5703125" bestFit="1" customWidth="1"/>
    <col min="29" max="29" width="7.5703125" bestFit="1" customWidth="1"/>
    <col min="30" max="30" width="5.5703125" bestFit="1" customWidth="1"/>
    <col min="31" max="31" width="7.140625" bestFit="1" customWidth="1"/>
    <col min="32" max="32" width="5.5703125" bestFit="1" customWidth="1"/>
    <col min="33" max="33" width="8" hidden="1" customWidth="1"/>
    <col min="34" max="34" width="6.42578125" hidden="1" customWidth="1"/>
  </cols>
  <sheetData>
    <row r="2" spans="1:34" ht="18" x14ac:dyDescent="0.35">
      <c r="A2" s="1289" t="s">
        <v>518</v>
      </c>
      <c r="B2" s="1289"/>
      <c r="C2" s="1289"/>
      <c r="D2" s="1289"/>
      <c r="E2" s="1289"/>
      <c r="F2" s="1289"/>
      <c r="G2" s="1289"/>
      <c r="H2" s="1289"/>
      <c r="I2" s="1289"/>
      <c r="J2" s="1289"/>
      <c r="K2" s="1289"/>
      <c r="L2" s="1289"/>
      <c r="M2" s="1289"/>
      <c r="N2" s="1"/>
      <c r="O2" s="1"/>
    </row>
    <row r="3" spans="1:34" ht="18" x14ac:dyDescent="0.35">
      <c r="A3" s="1289" t="s">
        <v>0</v>
      </c>
      <c r="B3" s="1289"/>
      <c r="C3" s="1289"/>
      <c r="D3" s="1289"/>
      <c r="E3" s="1289"/>
      <c r="F3" s="1289"/>
      <c r="G3" s="1289"/>
      <c r="H3" s="1289"/>
      <c r="I3" s="1289"/>
      <c r="J3" s="1289"/>
      <c r="K3" s="1289"/>
      <c r="L3" s="1289"/>
      <c r="M3" s="1289"/>
      <c r="N3" s="1"/>
      <c r="O3" s="1"/>
    </row>
    <row r="5" spans="1:34" ht="15.75" x14ac:dyDescent="0.25">
      <c r="A5" s="1290" t="s">
        <v>531</v>
      </c>
      <c r="B5" s="1291"/>
      <c r="C5" s="1291"/>
      <c r="D5" s="1291"/>
      <c r="E5" s="1291"/>
      <c r="F5" s="1291"/>
      <c r="G5" s="1291"/>
      <c r="H5" s="1291"/>
      <c r="I5" s="1291"/>
      <c r="J5" s="1291"/>
      <c r="K5" s="1291"/>
      <c r="L5" s="1291"/>
      <c r="M5" s="1291"/>
      <c r="N5" s="1291"/>
      <c r="O5" s="1291"/>
      <c r="P5" s="1291"/>
      <c r="Q5" s="1291"/>
      <c r="R5" s="1291"/>
      <c r="S5" s="1291"/>
      <c r="T5" s="1291"/>
      <c r="U5" s="1291"/>
      <c r="V5" s="1291"/>
      <c r="W5" s="1291"/>
      <c r="X5" s="1291"/>
      <c r="Y5" s="1291"/>
      <c r="Z5" s="1291"/>
      <c r="AA5" s="1291"/>
      <c r="AB5" s="1291"/>
      <c r="AC5" s="1291"/>
      <c r="AD5" s="1291"/>
      <c r="AE5" s="1291"/>
      <c r="AF5" s="1291"/>
      <c r="AG5" s="1291"/>
      <c r="AH5" s="1291"/>
    </row>
    <row r="6" spans="1:34" ht="24.75" thickBot="1" x14ac:dyDescent="0.3">
      <c r="A6" s="14" t="s">
        <v>14</v>
      </c>
      <c r="B6" s="12" t="s">
        <v>172</v>
      </c>
      <c r="C6" s="14" t="s">
        <v>505</v>
      </c>
      <c r="D6" s="15" t="s">
        <v>1</v>
      </c>
      <c r="E6" s="14" t="s">
        <v>506</v>
      </c>
      <c r="F6" s="15" t="s">
        <v>1</v>
      </c>
      <c r="G6" s="14" t="s">
        <v>507</v>
      </c>
      <c r="H6" s="15" t="s">
        <v>1</v>
      </c>
      <c r="I6" s="128" t="s">
        <v>454</v>
      </c>
      <c r="J6" s="13" t="s">
        <v>205</v>
      </c>
      <c r="K6" s="14" t="s">
        <v>508</v>
      </c>
      <c r="L6" s="15" t="s">
        <v>1</v>
      </c>
      <c r="M6" s="14" t="s">
        <v>509</v>
      </c>
      <c r="N6" s="15" t="s">
        <v>1</v>
      </c>
      <c r="O6" s="14" t="s">
        <v>510</v>
      </c>
      <c r="P6" s="15" t="s">
        <v>1</v>
      </c>
      <c r="Q6" s="128" t="s">
        <v>454</v>
      </c>
      <c r="R6" s="13" t="s">
        <v>205</v>
      </c>
      <c r="S6" s="14" t="s">
        <v>511</v>
      </c>
      <c r="T6" s="15" t="s">
        <v>1</v>
      </c>
      <c r="U6" s="14" t="s">
        <v>512</v>
      </c>
      <c r="V6" s="15" t="s">
        <v>1</v>
      </c>
      <c r="W6" s="14" t="s">
        <v>513</v>
      </c>
      <c r="X6" s="15" t="s">
        <v>1</v>
      </c>
      <c r="Y6" s="128" t="s">
        <v>454</v>
      </c>
      <c r="Z6" s="13" t="s">
        <v>205</v>
      </c>
      <c r="AA6" s="14" t="s">
        <v>514</v>
      </c>
      <c r="AB6" s="15" t="s">
        <v>1</v>
      </c>
      <c r="AC6" s="14" t="s">
        <v>515</v>
      </c>
      <c r="AD6" s="15" t="s">
        <v>1</v>
      </c>
      <c r="AE6" s="14" t="s">
        <v>516</v>
      </c>
      <c r="AF6" s="15" t="s">
        <v>1</v>
      </c>
      <c r="AG6" s="128" t="s">
        <v>454</v>
      </c>
      <c r="AH6" s="13" t="s">
        <v>205</v>
      </c>
    </row>
    <row r="7" spans="1:34" ht="15.75" thickTop="1" x14ac:dyDescent="0.25">
      <c r="A7" s="2" t="s">
        <v>10</v>
      </c>
      <c r="B7" s="1157">
        <f>B16*263</f>
        <v>789</v>
      </c>
      <c r="C7" s="753">
        <v>639</v>
      </c>
      <c r="D7" s="20">
        <f t="shared" ref="D7:D11" si="0">C7/$B7</f>
        <v>0.8098859315589354</v>
      </c>
      <c r="E7" s="753">
        <v>812</v>
      </c>
      <c r="F7" s="20">
        <f t="shared" ref="F7:F11" si="1">E7/$B7</f>
        <v>1.0291508238276299</v>
      </c>
      <c r="G7" s="753">
        <v>696</v>
      </c>
      <c r="H7" s="20">
        <f t="shared" ref="H7:H11" si="2">G7/$B7</f>
        <v>0.88212927756653992</v>
      </c>
      <c r="I7" s="100">
        <f>SUM(C7,E7,G7)</f>
        <v>2147</v>
      </c>
      <c r="J7" s="218">
        <f>I7/($B7*3)</f>
        <v>0.90705534431770174</v>
      </c>
      <c r="K7" s="753">
        <v>917</v>
      </c>
      <c r="L7" s="20">
        <f t="shared" ref="L7:L11" si="3">K7/$B7</f>
        <v>1.1622306717363751</v>
      </c>
      <c r="M7" s="753">
        <v>860</v>
      </c>
      <c r="N7" s="20">
        <f t="shared" ref="N7:N11" si="4">M7/$B7</f>
        <v>1.0899873257287707</v>
      </c>
      <c r="O7" s="753">
        <v>644</v>
      </c>
      <c r="P7" s="20">
        <f t="shared" ref="P7:P11" si="5">O7/$B7</f>
        <v>0.81622306717363746</v>
      </c>
      <c r="Q7" s="100">
        <f>SUM(K7,M7,O7)</f>
        <v>2421</v>
      </c>
      <c r="R7" s="218">
        <f>Q7/($B7*3)</f>
        <v>1.0228136882129277</v>
      </c>
      <c r="S7" s="753">
        <v>814</v>
      </c>
      <c r="T7" s="20">
        <f t="shared" ref="T7:T11" si="6">S7/$B7</f>
        <v>1.0316856780735109</v>
      </c>
      <c r="U7" s="753">
        <v>904</v>
      </c>
      <c r="V7" s="20">
        <f t="shared" ref="V7:V11" si="7">U7/$B7</f>
        <v>1.1457541191381495</v>
      </c>
      <c r="W7" s="753"/>
      <c r="X7" s="20">
        <f t="shared" ref="X7:X11" si="8">W7/$B7</f>
        <v>0</v>
      </c>
      <c r="Y7" s="100">
        <f>SUM(S7,U7,W7)</f>
        <v>1718</v>
      </c>
      <c r="Z7" s="218">
        <f>Y7/($B7*3)</f>
        <v>0.72581326573722016</v>
      </c>
      <c r="AA7" s="753"/>
      <c r="AB7" s="69">
        <f t="shared" ref="AB7" si="9">AA7/$B7</f>
        <v>0</v>
      </c>
      <c r="AC7" s="753"/>
      <c r="AD7" s="69">
        <f>AC7/$B7</f>
        <v>0</v>
      </c>
      <c r="AE7" s="753"/>
      <c r="AF7" s="69">
        <f t="shared" ref="AF7" si="10">AE7/$B7</f>
        <v>0</v>
      </c>
      <c r="AG7" s="98">
        <f>SUM(AA7,AC7,AE7)</f>
        <v>0</v>
      </c>
      <c r="AH7" s="99">
        <f>AG7/($B7*3)</f>
        <v>0</v>
      </c>
    </row>
    <row r="8" spans="1:34" x14ac:dyDescent="0.25">
      <c r="A8" s="2" t="s">
        <v>42</v>
      </c>
      <c r="B8" s="1157">
        <v>395</v>
      </c>
      <c r="C8" s="1175">
        <v>276</v>
      </c>
      <c r="D8" s="1171">
        <f t="shared" si="0"/>
        <v>0.69873417721518982</v>
      </c>
      <c r="E8" s="1175">
        <v>293</v>
      </c>
      <c r="F8" s="1171">
        <f t="shared" si="1"/>
        <v>0.74177215189873413</v>
      </c>
      <c r="G8" s="1175">
        <v>255</v>
      </c>
      <c r="H8" s="1171">
        <f t="shared" si="2"/>
        <v>0.64556962025316456</v>
      </c>
      <c r="I8" s="1172">
        <f>SUM(C8,E8,G8)</f>
        <v>824</v>
      </c>
      <c r="J8" s="1173">
        <f>I8/($B8*3)</f>
        <v>0.6953586497890295</v>
      </c>
      <c r="K8" s="1175">
        <v>435</v>
      </c>
      <c r="L8" s="1171">
        <f t="shared" si="3"/>
        <v>1.1012658227848102</v>
      </c>
      <c r="M8" s="1175">
        <v>454</v>
      </c>
      <c r="N8" s="1171">
        <f t="shared" si="4"/>
        <v>1.1493670886075948</v>
      </c>
      <c r="O8" s="1175">
        <v>381</v>
      </c>
      <c r="P8" s="1171">
        <f t="shared" si="5"/>
        <v>0.96455696202531649</v>
      </c>
      <c r="Q8" s="1172">
        <f>SUM(K8,M8,O8)</f>
        <v>1270</v>
      </c>
      <c r="R8" s="1173">
        <f>Q8/($B8*3)</f>
        <v>1.0717299578059072</v>
      </c>
      <c r="S8" s="1175">
        <v>364</v>
      </c>
      <c r="T8" s="1171">
        <f t="shared" si="6"/>
        <v>0.92151898734177218</v>
      </c>
      <c r="U8" s="1175">
        <v>405</v>
      </c>
      <c r="V8" s="1171">
        <f t="shared" si="7"/>
        <v>1.0253164556962024</v>
      </c>
      <c r="W8" s="1175"/>
      <c r="X8" s="1171">
        <f t="shared" si="8"/>
        <v>0</v>
      </c>
      <c r="Y8" s="1172">
        <f>SUM(S8,U8,W8)</f>
        <v>769</v>
      </c>
      <c r="Z8" s="1173">
        <f>Y8/($B8*3)</f>
        <v>0.64894514767932487</v>
      </c>
      <c r="AA8" s="1175"/>
      <c r="AB8" s="1240">
        <f t="shared" ref="AB8:AB11" si="11">AA8/$B8</f>
        <v>0</v>
      </c>
      <c r="AC8" s="1175"/>
      <c r="AD8" s="1240">
        <f>AC8/$B8</f>
        <v>0</v>
      </c>
      <c r="AE8" s="1175"/>
      <c r="AF8" s="1240">
        <f t="shared" ref="AF8:AF11" si="12">AE8/$B8</f>
        <v>0</v>
      </c>
      <c r="AG8" s="904">
        <f>SUM(AA8,AC8,AE8)</f>
        <v>0</v>
      </c>
      <c r="AH8" s="1241">
        <f t="shared" ref="AH8:AH9" si="13">AG8/($B8*3)</f>
        <v>0</v>
      </c>
    </row>
    <row r="9" spans="1:34" x14ac:dyDescent="0.25">
      <c r="A9" s="1182" t="s">
        <v>13</v>
      </c>
      <c r="B9" s="1253">
        <v>395</v>
      </c>
      <c r="C9" s="1242">
        <v>201</v>
      </c>
      <c r="D9" s="1243">
        <f t="shared" si="0"/>
        <v>0.50886075949367093</v>
      </c>
      <c r="E9" s="1242">
        <v>0</v>
      </c>
      <c r="F9" s="1243">
        <f t="shared" si="1"/>
        <v>0</v>
      </c>
      <c r="G9" s="1242">
        <v>0</v>
      </c>
      <c r="H9" s="1243">
        <f t="shared" si="2"/>
        <v>0</v>
      </c>
      <c r="I9" s="1244">
        <f>SUM(C9,E9,G9)</f>
        <v>201</v>
      </c>
      <c r="J9" s="1245">
        <f>I9/($B9*3)</f>
        <v>0.16962025316455695</v>
      </c>
      <c r="K9" s="1242">
        <v>234</v>
      </c>
      <c r="L9" s="1243">
        <f t="shared" si="3"/>
        <v>0.59240506329113929</v>
      </c>
      <c r="M9" s="1242">
        <v>388</v>
      </c>
      <c r="N9" s="1243">
        <f t="shared" si="4"/>
        <v>0.98227848101265824</v>
      </c>
      <c r="O9" s="1242">
        <v>345</v>
      </c>
      <c r="P9" s="1243">
        <f t="shared" si="5"/>
        <v>0.87341772151898733</v>
      </c>
      <c r="Q9" s="1244">
        <f>SUM(K9,M9,O9)</f>
        <v>967</v>
      </c>
      <c r="R9" s="1245">
        <f>Q9/($B9*3)</f>
        <v>0.81603375527426159</v>
      </c>
      <c r="S9" s="1242">
        <v>376</v>
      </c>
      <c r="T9" s="1243">
        <f t="shared" si="6"/>
        <v>0.95189873417721516</v>
      </c>
      <c r="U9" s="1242">
        <v>399</v>
      </c>
      <c r="V9" s="1243">
        <f t="shared" si="7"/>
        <v>1.0101265822784811</v>
      </c>
      <c r="W9" s="1242"/>
      <c r="X9" s="1243">
        <f t="shared" si="8"/>
        <v>0</v>
      </c>
      <c r="Y9" s="1244">
        <f>SUM(S9,U9,W9)</f>
        <v>775</v>
      </c>
      <c r="Z9" s="1245">
        <f>Y9/($B9*3)</f>
        <v>0.65400843881856541</v>
      </c>
      <c r="AA9" s="1242"/>
      <c r="AB9" s="1246">
        <f t="shared" si="11"/>
        <v>0</v>
      </c>
      <c r="AC9" s="1242"/>
      <c r="AD9" s="1246">
        <f t="shared" ref="AD9:AD11" si="14">AC9/$B9</f>
        <v>0</v>
      </c>
      <c r="AE9" s="1242"/>
      <c r="AF9" s="1246">
        <f t="shared" si="12"/>
        <v>0</v>
      </c>
      <c r="AG9" s="1244">
        <f t="shared" ref="AG9" si="15">SUM(AA9,AC9,AE9)</f>
        <v>0</v>
      </c>
      <c r="AH9" s="1247">
        <f t="shared" si="13"/>
        <v>0</v>
      </c>
    </row>
    <row r="10" spans="1:34" ht="15.75" thickBot="1" x14ac:dyDescent="0.3">
      <c r="A10" s="1248" t="s">
        <v>12</v>
      </c>
      <c r="B10" s="1249">
        <v>125</v>
      </c>
      <c r="C10" s="1254">
        <v>0</v>
      </c>
      <c r="D10" s="258">
        <f t="shared" ref="D10" si="16">C10/$B10</f>
        <v>0</v>
      </c>
      <c r="E10" s="1169">
        <v>0</v>
      </c>
      <c r="F10" s="258">
        <f t="shared" ref="F10" si="17">E10/$B10</f>
        <v>0</v>
      </c>
      <c r="G10" s="1169">
        <v>36</v>
      </c>
      <c r="H10" s="258">
        <f t="shared" ref="H10" si="18">G10/$B10</f>
        <v>0.28799999999999998</v>
      </c>
      <c r="I10" s="904">
        <f>SUM(C10,E10,G10)</f>
        <v>36</v>
      </c>
      <c r="J10" s="255">
        <f>I10/($B10*3)</f>
        <v>9.6000000000000002E-2</v>
      </c>
      <c r="K10" s="1169">
        <v>108</v>
      </c>
      <c r="L10" s="258">
        <f t="shared" ref="L10" si="19">K10/$B10</f>
        <v>0.86399999999999999</v>
      </c>
      <c r="M10" s="1169">
        <v>134</v>
      </c>
      <c r="N10" s="258">
        <f t="shared" ref="N10" si="20">M10/$B10</f>
        <v>1.0720000000000001</v>
      </c>
      <c r="O10" s="1169">
        <v>109</v>
      </c>
      <c r="P10" s="258">
        <f t="shared" ref="P10" si="21">O10/$B10</f>
        <v>0.872</v>
      </c>
      <c r="Q10" s="904">
        <f>SUM(K10,M10,O10)</f>
        <v>351</v>
      </c>
      <c r="R10" s="255">
        <f>Q10/($B10*3)</f>
        <v>0.93600000000000005</v>
      </c>
      <c r="S10" s="1169">
        <v>139</v>
      </c>
      <c r="T10" s="258">
        <f t="shared" ref="T10" si="22">S10/$B10</f>
        <v>1.1120000000000001</v>
      </c>
      <c r="U10" s="1169">
        <v>147</v>
      </c>
      <c r="V10" s="258">
        <f t="shared" ref="V10" si="23">U10/$B10</f>
        <v>1.1759999999999999</v>
      </c>
      <c r="W10" s="1169"/>
      <c r="X10" s="258">
        <f t="shared" ref="X10" si="24">W10/$B10</f>
        <v>0</v>
      </c>
      <c r="Y10" s="904">
        <f>SUM(S10,U10,W10)</f>
        <v>286</v>
      </c>
      <c r="Z10" s="255">
        <f>Y10/($B10*3)</f>
        <v>0.76266666666666671</v>
      </c>
      <c r="AA10" s="1169"/>
      <c r="AB10" s="1240">
        <f t="shared" ref="AB10" si="25">AA10/$B10</f>
        <v>0</v>
      </c>
      <c r="AC10" s="1169"/>
      <c r="AD10" s="1240">
        <f t="shared" ref="AD10" si="26">AC10/$B10</f>
        <v>0</v>
      </c>
      <c r="AE10" s="1169"/>
      <c r="AF10" s="1251">
        <f t="shared" ref="AF10" si="27">AE10/$B10</f>
        <v>0</v>
      </c>
      <c r="AG10" s="1237">
        <f t="shared" ref="AG10" si="28">SUM(AA10,AC10,AE10)</f>
        <v>0</v>
      </c>
      <c r="AH10" s="1255">
        <f t="shared" ref="AH10" si="29">AG10/($B10*3)</f>
        <v>0</v>
      </c>
    </row>
    <row r="11" spans="1:34" ht="15.75" thickBot="1" x14ac:dyDescent="0.3">
      <c r="A11" s="623" t="s">
        <v>7</v>
      </c>
      <c r="B11" s="1238">
        <f>SUM(B7:B9)</f>
        <v>1579</v>
      </c>
      <c r="C11" s="1112">
        <f>SUM(C7:C10)</f>
        <v>1116</v>
      </c>
      <c r="D11" s="1113">
        <f t="shared" si="0"/>
        <v>0.7067764407853071</v>
      </c>
      <c r="E11" s="1112">
        <f>SUM(E7:E9)</f>
        <v>1105</v>
      </c>
      <c r="F11" s="1113">
        <f t="shared" si="1"/>
        <v>0.69981000633312218</v>
      </c>
      <c r="G11" s="1250">
        <f>SUM(G7:G10)</f>
        <v>987</v>
      </c>
      <c r="H11" s="1113">
        <f t="shared" si="2"/>
        <v>0.62507916402786579</v>
      </c>
      <c r="I11" s="1115">
        <f t="shared" ref="I11" si="30">SUM(C11,E11,G11)</f>
        <v>3208</v>
      </c>
      <c r="J11" s="1195">
        <f t="shared" ref="J11" si="31">I11/($B11*3)</f>
        <v>0.67722187038209836</v>
      </c>
      <c r="K11" s="1112">
        <f>SUM(K7:K10)</f>
        <v>1694</v>
      </c>
      <c r="L11" s="1113">
        <f t="shared" si="3"/>
        <v>1.0728309056364789</v>
      </c>
      <c r="M11" s="1112">
        <f>SUM(M7:M10)</f>
        <v>1836</v>
      </c>
      <c r="N11" s="1113">
        <f t="shared" si="4"/>
        <v>1.162761241291957</v>
      </c>
      <c r="O11" s="1112">
        <f>SUM(O7:O10)</f>
        <v>1479</v>
      </c>
      <c r="P11" s="1113">
        <f t="shared" si="5"/>
        <v>0.93666877770740975</v>
      </c>
      <c r="Q11" s="1115">
        <f>SUM(K11,M11,O11)</f>
        <v>5009</v>
      </c>
      <c r="R11" s="1195">
        <f>Q11/($B11*3)</f>
        <v>1.0574203082119484</v>
      </c>
      <c r="S11" s="1112">
        <f>SUM(S7:S10)</f>
        <v>1693</v>
      </c>
      <c r="T11" s="1113">
        <f t="shared" si="6"/>
        <v>1.0721975934135528</v>
      </c>
      <c r="U11" s="1112">
        <f>SUM(U7:U10)</f>
        <v>1855</v>
      </c>
      <c r="V11" s="1113">
        <f t="shared" si="7"/>
        <v>1.1747941735275491</v>
      </c>
      <c r="W11" s="1112">
        <f>SUM(W7:W9)</f>
        <v>0</v>
      </c>
      <c r="X11" s="1113">
        <f t="shared" si="8"/>
        <v>0</v>
      </c>
      <c r="Y11" s="1115">
        <f>SUM(S11,U11,W11)</f>
        <v>3548</v>
      </c>
      <c r="Z11" s="1195">
        <f>Y11/($B11*3)</f>
        <v>0.74899725564703401</v>
      </c>
      <c r="AA11" s="1112">
        <f>SUM(AA7:AA9)</f>
        <v>0</v>
      </c>
      <c r="AB11" s="1113">
        <f t="shared" si="11"/>
        <v>0</v>
      </c>
      <c r="AC11" s="1112">
        <f>SUM(AC7:AC9)</f>
        <v>0</v>
      </c>
      <c r="AD11" s="1113">
        <f t="shared" si="14"/>
        <v>0</v>
      </c>
      <c r="AE11" s="1112">
        <f>SUM(AE7:AE9)</f>
        <v>0</v>
      </c>
      <c r="AF11" s="1113">
        <f t="shared" si="12"/>
        <v>0</v>
      </c>
      <c r="AG11" s="103">
        <f>SUM(AA11,AC11,AE11)</f>
        <v>0</v>
      </c>
      <c r="AH11" s="1252">
        <f>AG11/($B11*3)</f>
        <v>0</v>
      </c>
    </row>
    <row r="13" spans="1:34" hidden="1" x14ac:dyDescent="0.25"/>
    <row r="14" spans="1:34" ht="15.75" hidden="1" x14ac:dyDescent="0.25">
      <c r="A14" s="1290" t="s">
        <v>430</v>
      </c>
      <c r="B14" s="1291"/>
      <c r="C14" s="1291"/>
      <c r="D14" s="1291"/>
      <c r="E14" s="1291"/>
      <c r="F14" s="1291"/>
      <c r="G14" s="1291"/>
      <c r="H14" s="1291"/>
      <c r="I14" s="1291"/>
      <c r="J14" s="1291"/>
      <c r="K14" s="1291"/>
      <c r="L14" s="1291"/>
      <c r="M14" s="1291"/>
      <c r="N14" s="1291"/>
      <c r="O14" s="1291"/>
      <c r="P14" s="1291"/>
      <c r="Q14" s="1291"/>
      <c r="R14" s="1291"/>
    </row>
    <row r="15" spans="1:34" ht="23.25" hidden="1" thickBot="1" x14ac:dyDescent="0.3">
      <c r="A15" s="14" t="s">
        <v>14</v>
      </c>
      <c r="B15" s="91" t="s">
        <v>207</v>
      </c>
      <c r="C15" s="14" t="str">
        <f>'UBS Izolina Mazzei'!C31</f>
        <v>JAN_19</v>
      </c>
      <c r="D15" s="15" t="str">
        <f>'UBS Izolina Mazzei'!D31</f>
        <v>%</v>
      </c>
      <c r="E15" s="14" t="str">
        <f>'UBS Izolina Mazzei'!E31</f>
        <v>FEV_19</v>
      </c>
      <c r="F15" s="15" t="str">
        <f>'UBS Izolina Mazzei'!F31</f>
        <v>%</v>
      </c>
      <c r="G15" s="14" t="str">
        <f>'UBS Izolina Mazzei'!G31</f>
        <v>MAR_19</v>
      </c>
      <c r="H15" s="15" t="str">
        <f>'UBS Izolina Mazzei'!H31</f>
        <v>%</v>
      </c>
      <c r="I15" s="128" t="str">
        <f>'UBS Izolina Mazzei'!I31</f>
        <v>Trimestre</v>
      </c>
      <c r="J15" s="13" t="str">
        <f>'UBS Izolina Mazzei'!J31</f>
        <v>% Trim</v>
      </c>
      <c r="K15" s="14" t="str">
        <f>'UBS Izolina Mazzei'!K31</f>
        <v>ABR_19</v>
      </c>
      <c r="L15" s="15" t="str">
        <f>'UBS Izolina Mazzei'!L31</f>
        <v>%</v>
      </c>
      <c r="M15" s="14" t="str">
        <f>'UBS Izolina Mazzei'!M31</f>
        <v>MAIO_19</v>
      </c>
      <c r="N15" s="15" t="str">
        <f>'UBS Izolina Mazzei'!N31</f>
        <v>%</v>
      </c>
      <c r="O15" s="14" t="str">
        <f>'UBS Izolina Mazzei'!O31</f>
        <v>JUN_19</v>
      </c>
      <c r="P15" s="15" t="str">
        <f>'UBS Izolina Mazzei'!P31</f>
        <v>%</v>
      </c>
      <c r="Q15" s="111"/>
      <c r="R15" s="111"/>
    </row>
    <row r="16" spans="1:34" ht="15.75" hidden="1" thickTop="1" x14ac:dyDescent="0.25">
      <c r="A16" s="2" t="s">
        <v>20</v>
      </c>
      <c r="B16" s="114">
        <v>3</v>
      </c>
      <c r="C16" s="753">
        <v>3</v>
      </c>
      <c r="D16" s="20">
        <f t="shared" ref="D16:D23" si="32">C16/$B16</f>
        <v>1</v>
      </c>
      <c r="E16" s="4"/>
      <c r="F16" s="20">
        <f t="shared" ref="F16:F23" si="33">E16/$B16</f>
        <v>0</v>
      </c>
      <c r="G16" s="4"/>
      <c r="H16" s="20">
        <f t="shared" ref="H16:H23" si="34">G16/$B16</f>
        <v>0</v>
      </c>
      <c r="I16" s="100">
        <f t="shared" ref="I16:I23" si="35">SUM(C16,E16,G16)</f>
        <v>3</v>
      </c>
      <c r="J16" s="218">
        <f t="shared" ref="J16:J23" si="36">I16/($B16*3)</f>
        <v>0.33333333333333331</v>
      </c>
      <c r="K16" s="4"/>
      <c r="L16" s="20">
        <f t="shared" ref="L16:L23" si="37">K16/$B16</f>
        <v>0</v>
      </c>
      <c r="M16" s="81"/>
      <c r="N16" s="20">
        <f t="shared" ref="N16:N23" si="38">M16/$B16</f>
        <v>0</v>
      </c>
      <c r="O16" s="4"/>
      <c r="P16" s="20">
        <f t="shared" ref="P16:P23" si="39">O16/$B16</f>
        <v>0</v>
      </c>
      <c r="Q16" s="839"/>
      <c r="R16" s="839"/>
    </row>
    <row r="17" spans="1:18" hidden="1" x14ac:dyDescent="0.25">
      <c r="A17" s="2" t="s">
        <v>43</v>
      </c>
      <c r="B17" s="114">
        <v>3</v>
      </c>
      <c r="C17" s="758">
        <v>1.5</v>
      </c>
      <c r="D17" s="20">
        <f t="shared" si="32"/>
        <v>0.5</v>
      </c>
      <c r="E17" s="4"/>
      <c r="F17" s="20">
        <f t="shared" si="33"/>
        <v>0</v>
      </c>
      <c r="G17" s="4"/>
      <c r="H17" s="20">
        <f t="shared" si="34"/>
        <v>0</v>
      </c>
      <c r="I17" s="100">
        <f t="shared" si="35"/>
        <v>1.5</v>
      </c>
      <c r="J17" s="218">
        <f t="shared" si="36"/>
        <v>0.16666666666666666</v>
      </c>
      <c r="K17" s="4"/>
      <c r="L17" s="20">
        <f t="shared" si="37"/>
        <v>0</v>
      </c>
      <c r="M17" s="4"/>
      <c r="N17" s="20">
        <f t="shared" si="38"/>
        <v>0</v>
      </c>
      <c r="O17" s="81"/>
      <c r="P17" s="20">
        <f t="shared" si="39"/>
        <v>0</v>
      </c>
      <c r="Q17" s="839"/>
      <c r="R17" s="839"/>
    </row>
    <row r="18" spans="1:18" hidden="1" x14ac:dyDescent="0.25">
      <c r="A18" s="2" t="s">
        <v>23</v>
      </c>
      <c r="B18" s="114">
        <v>3</v>
      </c>
      <c r="C18" s="758">
        <v>1.9</v>
      </c>
      <c r="D18" s="20">
        <f t="shared" si="32"/>
        <v>0.6333333333333333</v>
      </c>
      <c r="E18" s="4"/>
      <c r="F18" s="20">
        <f t="shared" si="33"/>
        <v>0</v>
      </c>
      <c r="G18" s="81"/>
      <c r="H18" s="20">
        <f t="shared" si="34"/>
        <v>0</v>
      </c>
      <c r="I18" s="100">
        <f t="shared" si="35"/>
        <v>1.9</v>
      </c>
      <c r="J18" s="218">
        <f t="shared" si="36"/>
        <v>0.21111111111111111</v>
      </c>
      <c r="K18" s="81"/>
      <c r="L18" s="20">
        <f t="shared" si="37"/>
        <v>0</v>
      </c>
      <c r="M18" s="81"/>
      <c r="N18" s="20">
        <f t="shared" si="38"/>
        <v>0</v>
      </c>
      <c r="O18" s="81"/>
      <c r="P18" s="20">
        <f t="shared" si="39"/>
        <v>0</v>
      </c>
      <c r="Q18" s="839"/>
      <c r="R18" s="839"/>
    </row>
    <row r="19" spans="1:18" hidden="1" x14ac:dyDescent="0.25">
      <c r="A19" s="2" t="s">
        <v>24</v>
      </c>
      <c r="B19" s="114">
        <v>1</v>
      </c>
      <c r="C19" s="753">
        <v>1</v>
      </c>
      <c r="D19" s="20">
        <f t="shared" si="32"/>
        <v>1</v>
      </c>
      <c r="E19" s="4"/>
      <c r="F19" s="20">
        <f t="shared" si="33"/>
        <v>0</v>
      </c>
      <c r="G19" s="4"/>
      <c r="H19" s="20">
        <f t="shared" si="34"/>
        <v>0</v>
      </c>
      <c r="I19" s="100">
        <f t="shared" si="35"/>
        <v>1</v>
      </c>
      <c r="J19" s="218">
        <f t="shared" si="36"/>
        <v>0.33333333333333331</v>
      </c>
      <c r="K19" s="4"/>
      <c r="L19" s="20">
        <f t="shared" si="37"/>
        <v>0</v>
      </c>
      <c r="M19" s="4"/>
      <c r="N19" s="20">
        <f t="shared" si="38"/>
        <v>0</v>
      </c>
      <c r="O19" s="4"/>
      <c r="P19" s="20">
        <f t="shared" si="39"/>
        <v>0</v>
      </c>
      <c r="Q19" s="839"/>
      <c r="R19" s="839"/>
    </row>
    <row r="20" spans="1:18" hidden="1" x14ac:dyDescent="0.25">
      <c r="A20" s="2" t="s">
        <v>25</v>
      </c>
      <c r="B20" s="107">
        <v>4</v>
      </c>
      <c r="C20" s="753">
        <v>4</v>
      </c>
      <c r="D20" s="20">
        <f t="shared" si="32"/>
        <v>1</v>
      </c>
      <c r="E20" s="753"/>
      <c r="F20" s="20">
        <f t="shared" si="33"/>
        <v>0</v>
      </c>
      <c r="G20" s="753"/>
      <c r="H20" s="20">
        <f t="shared" si="34"/>
        <v>0</v>
      </c>
      <c r="I20" s="100">
        <f t="shared" si="35"/>
        <v>4</v>
      </c>
      <c r="J20" s="218">
        <f t="shared" si="36"/>
        <v>0.33333333333333331</v>
      </c>
      <c r="K20" s="758"/>
      <c r="L20" s="20">
        <f t="shared" si="37"/>
        <v>0</v>
      </c>
      <c r="M20" s="758"/>
      <c r="N20" s="20">
        <f t="shared" si="38"/>
        <v>0</v>
      </c>
      <c r="O20" s="81"/>
      <c r="P20" s="20">
        <f t="shared" si="39"/>
        <v>0</v>
      </c>
      <c r="Q20" s="839"/>
      <c r="R20" s="839"/>
    </row>
    <row r="21" spans="1:18" hidden="1" x14ac:dyDescent="0.25">
      <c r="A21" s="2" t="s">
        <v>26</v>
      </c>
      <c r="B21" s="107">
        <v>1</v>
      </c>
      <c r="C21" s="753">
        <v>1</v>
      </c>
      <c r="D21" s="20">
        <f t="shared" si="32"/>
        <v>1</v>
      </c>
      <c r="E21" s="4"/>
      <c r="F21" s="20">
        <f t="shared" si="33"/>
        <v>0</v>
      </c>
      <c r="G21" s="4"/>
      <c r="H21" s="20">
        <f t="shared" si="34"/>
        <v>0</v>
      </c>
      <c r="I21" s="100">
        <f t="shared" si="35"/>
        <v>1</v>
      </c>
      <c r="J21" s="218">
        <f t="shared" si="36"/>
        <v>0.33333333333333331</v>
      </c>
      <c r="K21" s="4"/>
      <c r="L21" s="20">
        <f t="shared" si="37"/>
        <v>0</v>
      </c>
      <c r="M21" s="4"/>
      <c r="N21" s="20">
        <f t="shared" si="38"/>
        <v>0</v>
      </c>
      <c r="O21" s="4"/>
      <c r="P21" s="20">
        <f t="shared" si="39"/>
        <v>0</v>
      </c>
      <c r="Q21" s="839"/>
      <c r="R21" s="839"/>
    </row>
    <row r="22" spans="1:18" ht="15.75" hidden="1" thickBot="1" x14ac:dyDescent="0.3">
      <c r="A22" s="16" t="s">
        <v>177</v>
      </c>
      <c r="B22" s="117">
        <v>1</v>
      </c>
      <c r="C22" s="816">
        <v>1</v>
      </c>
      <c r="D22" s="21">
        <f t="shared" si="32"/>
        <v>1</v>
      </c>
      <c r="E22" s="816"/>
      <c r="F22" s="21">
        <f t="shared" si="33"/>
        <v>0</v>
      </c>
      <c r="G22" s="816"/>
      <c r="H22" s="21">
        <f t="shared" si="34"/>
        <v>0</v>
      </c>
      <c r="I22" s="101">
        <f t="shared" si="35"/>
        <v>1</v>
      </c>
      <c r="J22" s="219">
        <f t="shared" si="36"/>
        <v>0.33333333333333331</v>
      </c>
      <c r="K22" s="816"/>
      <c r="L22" s="21">
        <f t="shared" si="37"/>
        <v>0</v>
      </c>
      <c r="M22" s="18"/>
      <c r="N22" s="21">
        <f t="shared" si="38"/>
        <v>0</v>
      </c>
      <c r="O22" s="816"/>
      <c r="P22" s="21">
        <f t="shared" si="39"/>
        <v>0</v>
      </c>
      <c r="Q22" s="849"/>
      <c r="R22" s="849"/>
    </row>
    <row r="23" spans="1:18" ht="15.75" hidden="1" thickBot="1" x14ac:dyDescent="0.3">
      <c r="A23" s="6" t="s">
        <v>7</v>
      </c>
      <c r="B23" s="7">
        <f>SUM(B16:B22)</f>
        <v>16</v>
      </c>
      <c r="C23" s="8">
        <f>SUM(C16:C22)</f>
        <v>13.4</v>
      </c>
      <c r="D23" s="22">
        <f t="shared" si="32"/>
        <v>0.83750000000000002</v>
      </c>
      <c r="E23" s="8">
        <f>SUM(E16:E22)</f>
        <v>0</v>
      </c>
      <c r="F23" s="22">
        <f t="shared" si="33"/>
        <v>0</v>
      </c>
      <c r="G23" s="8">
        <f>SUM(G16:G22)</f>
        <v>0</v>
      </c>
      <c r="H23" s="22">
        <f t="shared" si="34"/>
        <v>0</v>
      </c>
      <c r="I23" s="103">
        <f t="shared" si="35"/>
        <v>13.4</v>
      </c>
      <c r="J23" s="104">
        <f t="shared" si="36"/>
        <v>0.27916666666666667</v>
      </c>
      <c r="K23" s="8">
        <f>SUM(K16:K22)</f>
        <v>0</v>
      </c>
      <c r="L23" s="22">
        <f t="shared" si="37"/>
        <v>0</v>
      </c>
      <c r="M23" s="418">
        <f>SUM(M16:M22)</f>
        <v>0</v>
      </c>
      <c r="N23" s="22">
        <f t="shared" si="38"/>
        <v>0</v>
      </c>
      <c r="O23" s="8">
        <f t="shared" ref="O23" si="40">SUM(O16:O22)</f>
        <v>0</v>
      </c>
      <c r="P23" s="22">
        <f t="shared" si="39"/>
        <v>0</v>
      </c>
      <c r="Q23" s="22"/>
      <c r="R23" s="22"/>
    </row>
  </sheetData>
  <mergeCells count="4">
    <mergeCell ref="A2:M2"/>
    <mergeCell ref="A3:M3"/>
    <mergeCell ref="A14:R14"/>
    <mergeCell ref="A5:AH5"/>
  </mergeCells>
  <pageMargins left="0.23622047244094491" right="0.23622047244094491" top="0.74803149606299213" bottom="0.74803149606299213" header="0.31496062992125984" footer="0.31496062992125984"/>
  <pageSetup paperSize="9" scale="66" orientation="landscape" r:id="rId1"/>
  <headerFooter>
    <oddFooter xml:space="preserve">&amp;LFonte: Sistema SIGA-Saúde / Relatório de Dados Estatísticos </oddFooter>
  </headerFooter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FF00"/>
    <pageSetUpPr fitToPage="1"/>
  </sheetPr>
  <dimension ref="A2:AH23"/>
  <sheetViews>
    <sheetView showGridLines="0" tabSelected="1" workbookViewId="0">
      <pane xSplit="1" topLeftCell="B1" activePane="topRight" state="frozen"/>
      <selection activeCell="U28" sqref="U28"/>
      <selection pane="topRight" activeCell="U28" sqref="U28"/>
    </sheetView>
  </sheetViews>
  <sheetFormatPr defaultColWidth="8.85546875" defaultRowHeight="15" x14ac:dyDescent="0.25"/>
  <cols>
    <col min="1" max="1" width="32.5703125" customWidth="1"/>
    <col min="3" max="3" width="7.28515625" bestFit="1" customWidth="1"/>
    <col min="4" max="4" width="7.5703125" bestFit="1" customWidth="1"/>
    <col min="5" max="5" width="7" bestFit="1" customWidth="1"/>
    <col min="6" max="6" width="7.5703125" bestFit="1" customWidth="1"/>
    <col min="7" max="7" width="7.7109375" bestFit="1" customWidth="1"/>
    <col min="8" max="8" width="8.140625" bestFit="1" customWidth="1"/>
    <col min="9" max="9" width="9" hidden="1" customWidth="1"/>
    <col min="10" max="10" width="7.5703125" hidden="1" customWidth="1"/>
    <col min="11" max="11" width="7.42578125" bestFit="1" customWidth="1"/>
    <col min="12" max="12" width="8.140625" bestFit="1" customWidth="1"/>
    <col min="13" max="13" width="8.28515625" bestFit="1" customWidth="1"/>
    <col min="14" max="14" width="8.140625" bestFit="1" customWidth="1"/>
    <col min="15" max="15" width="7.28515625" bestFit="1" customWidth="1"/>
    <col min="16" max="16" width="8.140625" bestFit="1" customWidth="1"/>
    <col min="17" max="17" width="8" hidden="1" customWidth="1"/>
    <col min="18" max="18" width="6.42578125" hidden="1" customWidth="1"/>
    <col min="19" max="19" width="7.140625" bestFit="1" customWidth="1"/>
    <col min="20" max="20" width="8.140625" bestFit="1" customWidth="1"/>
    <col min="21" max="21" width="7.5703125" bestFit="1" customWidth="1"/>
    <col min="22" max="22" width="8.140625" bestFit="1" customWidth="1"/>
    <col min="23" max="23" width="7.140625" bestFit="1" customWidth="1"/>
    <col min="24" max="24" width="8.140625" bestFit="1" customWidth="1"/>
    <col min="25" max="25" width="8" hidden="1" customWidth="1"/>
    <col min="26" max="26" width="6.42578125" hidden="1" customWidth="1"/>
    <col min="27" max="27" width="7.42578125" bestFit="1" customWidth="1"/>
    <col min="28" max="28" width="8.140625" bestFit="1" customWidth="1"/>
    <col min="29" max="29" width="7.5703125" bestFit="1" customWidth="1"/>
    <col min="30" max="30" width="8.140625" bestFit="1" customWidth="1"/>
    <col min="31" max="31" width="7.140625" bestFit="1" customWidth="1"/>
    <col min="32" max="32" width="8.140625" bestFit="1" customWidth="1"/>
    <col min="33" max="33" width="8" hidden="1" customWidth="1"/>
    <col min="34" max="34" width="6.42578125" hidden="1" customWidth="1"/>
  </cols>
  <sheetData>
    <row r="2" spans="1:34" ht="18" x14ac:dyDescent="0.35">
      <c r="A2" s="1289" t="s">
        <v>518</v>
      </c>
      <c r="B2" s="1289"/>
      <c r="C2" s="1289"/>
      <c r="D2" s="1289"/>
      <c r="E2" s="1289"/>
      <c r="F2" s="1289"/>
      <c r="G2" s="1289"/>
      <c r="H2" s="1289"/>
      <c r="I2" s="1289"/>
      <c r="J2" s="1289"/>
      <c r="K2" s="1289"/>
      <c r="L2" s="1289"/>
      <c r="M2" s="1289"/>
      <c r="N2" s="1"/>
      <c r="O2" s="1"/>
    </row>
    <row r="3" spans="1:34" ht="18" x14ac:dyDescent="0.35">
      <c r="A3" s="1289" t="s">
        <v>0</v>
      </c>
      <c r="B3" s="1289"/>
      <c r="C3" s="1289"/>
      <c r="D3" s="1289"/>
      <c r="E3" s="1289"/>
      <c r="F3" s="1289"/>
      <c r="G3" s="1289"/>
      <c r="H3" s="1289"/>
      <c r="I3" s="1289"/>
      <c r="J3" s="1289"/>
      <c r="K3" s="1289"/>
      <c r="L3" s="1289"/>
      <c r="M3" s="1289"/>
      <c r="N3" s="1"/>
      <c r="O3" s="1"/>
    </row>
    <row r="5" spans="1:34" ht="15.75" x14ac:dyDescent="0.25">
      <c r="A5" s="1290" t="s">
        <v>532</v>
      </c>
      <c r="B5" s="1291"/>
      <c r="C5" s="1291"/>
      <c r="D5" s="1291"/>
      <c r="E5" s="1291"/>
      <c r="F5" s="1291"/>
      <c r="G5" s="1291"/>
      <c r="H5" s="1291"/>
      <c r="I5" s="1291"/>
      <c r="J5" s="1291"/>
      <c r="K5" s="1291"/>
      <c r="L5" s="1291"/>
      <c r="M5" s="1291"/>
      <c r="N5" s="1291"/>
      <c r="O5" s="1291"/>
      <c r="P5" s="1291"/>
      <c r="Q5" s="1291"/>
      <c r="R5" s="1291"/>
      <c r="S5" s="1291"/>
      <c r="T5" s="1291"/>
      <c r="U5" s="1291"/>
      <c r="V5" s="1291"/>
      <c r="W5" s="1291"/>
      <c r="X5" s="1291"/>
      <c r="Y5" s="1291"/>
      <c r="Z5" s="1291"/>
      <c r="AA5" s="1291"/>
      <c r="AB5" s="1291"/>
      <c r="AC5" s="1291"/>
      <c r="AD5" s="1291"/>
      <c r="AE5" s="1291"/>
      <c r="AF5" s="1291"/>
      <c r="AG5" s="1291"/>
      <c r="AH5" s="1291"/>
    </row>
    <row r="6" spans="1:34" ht="24.75" thickBot="1" x14ac:dyDescent="0.3">
      <c r="A6" s="14" t="s">
        <v>493</v>
      </c>
      <c r="B6" s="12" t="s">
        <v>172</v>
      </c>
      <c r="C6" s="14" t="s">
        <v>505</v>
      </c>
      <c r="D6" s="15" t="s">
        <v>1</v>
      </c>
      <c r="E6" s="14" t="s">
        <v>506</v>
      </c>
      <c r="F6" s="15" t="s">
        <v>1</v>
      </c>
      <c r="G6" s="14" t="s">
        <v>507</v>
      </c>
      <c r="H6" s="15" t="s">
        <v>1</v>
      </c>
      <c r="I6" s="128" t="s">
        <v>454</v>
      </c>
      <c r="J6" s="13" t="s">
        <v>205</v>
      </c>
      <c r="K6" s="14" t="s">
        <v>508</v>
      </c>
      <c r="L6" s="15" t="s">
        <v>1</v>
      </c>
      <c r="M6" s="14" t="s">
        <v>509</v>
      </c>
      <c r="N6" s="15" t="s">
        <v>1</v>
      </c>
      <c r="O6" s="14" t="s">
        <v>510</v>
      </c>
      <c r="P6" s="15" t="s">
        <v>1</v>
      </c>
      <c r="Q6" s="128" t="s">
        <v>454</v>
      </c>
      <c r="R6" s="13" t="s">
        <v>205</v>
      </c>
      <c r="S6" s="14" t="s">
        <v>511</v>
      </c>
      <c r="T6" s="15" t="s">
        <v>1</v>
      </c>
      <c r="U6" s="14" t="s">
        <v>512</v>
      </c>
      <c r="V6" s="15" t="s">
        <v>1</v>
      </c>
      <c r="W6" s="14" t="s">
        <v>513</v>
      </c>
      <c r="X6" s="15" t="s">
        <v>1</v>
      </c>
      <c r="Y6" s="128" t="s">
        <v>454</v>
      </c>
      <c r="Z6" s="13" t="s">
        <v>205</v>
      </c>
      <c r="AA6" s="14" t="s">
        <v>514</v>
      </c>
      <c r="AB6" s="15" t="s">
        <v>1</v>
      </c>
      <c r="AC6" s="14" t="s">
        <v>515</v>
      </c>
      <c r="AD6" s="15" t="s">
        <v>1</v>
      </c>
      <c r="AE6" s="14" t="s">
        <v>516</v>
      </c>
      <c r="AF6" s="15" t="s">
        <v>1</v>
      </c>
      <c r="AG6" s="128" t="s">
        <v>454</v>
      </c>
      <c r="AH6" s="13" t="s">
        <v>205</v>
      </c>
    </row>
    <row r="7" spans="1:34" ht="16.5" thickTop="1" thickBot="1" x14ac:dyDescent="0.3">
      <c r="A7" s="958" t="s">
        <v>143</v>
      </c>
      <c r="B7" s="906">
        <v>155</v>
      </c>
      <c r="C7" s="1086">
        <v>483</v>
      </c>
      <c r="D7" s="902">
        <f t="shared" ref="D7" si="0">C7/$B7</f>
        <v>3.1161290322580646</v>
      </c>
      <c r="E7" s="1086">
        <v>448</v>
      </c>
      <c r="F7" s="902">
        <f t="shared" ref="F7" si="1">E7/$B7</f>
        <v>2.8903225806451611</v>
      </c>
      <c r="G7" s="1086">
        <v>444</v>
      </c>
      <c r="H7" s="902">
        <f t="shared" ref="H7" si="2">G7/$B7</f>
        <v>2.8645161290322583</v>
      </c>
      <c r="I7" s="903">
        <f t="shared" ref="I7:I8" si="3">SUM(C7,E7,G7)</f>
        <v>1375</v>
      </c>
      <c r="J7" s="905">
        <f t="shared" ref="J7:J8" si="4">I7/($B7*3)</f>
        <v>2.956989247311828</v>
      </c>
      <c r="K7" s="1086">
        <v>453</v>
      </c>
      <c r="L7" s="902">
        <f t="shared" ref="L7" si="5">K7/$B7</f>
        <v>2.9225806451612901</v>
      </c>
      <c r="M7" s="1086">
        <v>457</v>
      </c>
      <c r="N7" s="902">
        <f t="shared" ref="N7" si="6">M7/$B7</f>
        <v>2.9483870967741934</v>
      </c>
      <c r="O7" s="1086">
        <v>447</v>
      </c>
      <c r="P7" s="902">
        <f t="shared" ref="P7" si="7">O7/$B7</f>
        <v>2.8838709677419354</v>
      </c>
      <c r="Q7" s="903">
        <f>SUM(K7,M7,O7)</f>
        <v>1357</v>
      </c>
      <c r="R7" s="905">
        <f>Q7/($B7*3)</f>
        <v>2.9182795698924733</v>
      </c>
      <c r="S7" s="1086">
        <v>444</v>
      </c>
      <c r="T7" s="902">
        <f t="shared" ref="T7" si="8">S7/$B7</f>
        <v>2.8645161290322583</v>
      </c>
      <c r="U7" s="1086">
        <v>491</v>
      </c>
      <c r="V7" s="902">
        <f t="shared" ref="V7" si="9">U7/$B7</f>
        <v>3.1677419354838712</v>
      </c>
      <c r="W7" s="1086"/>
      <c r="X7" s="902">
        <f t="shared" ref="X7" si="10">W7/$B7</f>
        <v>0</v>
      </c>
      <c r="Y7" s="903">
        <f>SUM(S7,U7,W7)</f>
        <v>935</v>
      </c>
      <c r="Z7" s="905">
        <f>Y7/($B7*3)</f>
        <v>2.010752688172043</v>
      </c>
      <c r="AA7" s="752"/>
      <c r="AB7" s="69">
        <f t="shared" ref="AB7" si="11">AA7/$B7</f>
        <v>0</v>
      </c>
      <c r="AC7" s="752"/>
      <c r="AD7" s="69">
        <f t="shared" ref="AD7" si="12">AC7/$B7</f>
        <v>0</v>
      </c>
      <c r="AE7" s="752"/>
      <c r="AF7" s="69">
        <f t="shared" ref="AF7" si="13">AE7/$B7</f>
        <v>0</v>
      </c>
      <c r="AG7" s="98">
        <f t="shared" ref="AG7" si="14">SUM(AA7,AC7,AE7)</f>
        <v>0</v>
      </c>
      <c r="AH7" s="99">
        <f>AG7/($B7*3)</f>
        <v>0</v>
      </c>
    </row>
    <row r="8" spans="1:34" ht="15.75" thickBot="1" x14ac:dyDescent="0.3">
      <c r="A8" s="623" t="s">
        <v>7</v>
      </c>
      <c r="B8" s="624">
        <f>SUM(B7:B7)</f>
        <v>155</v>
      </c>
      <c r="C8" s="418">
        <f>SUM(C7)</f>
        <v>483</v>
      </c>
      <c r="D8" s="278">
        <f>((C8/$B$8))-1</f>
        <v>2.1161290322580646</v>
      </c>
      <c r="E8" s="418">
        <f>SUM(E7)</f>
        <v>448</v>
      </c>
      <c r="F8" s="278">
        <f>((E8/$B$8))-1</f>
        <v>1.8903225806451611</v>
      </c>
      <c r="G8" s="899">
        <f>SUM(G7)</f>
        <v>444</v>
      </c>
      <c r="H8" s="278">
        <f>((G8/$B$8))-1</f>
        <v>1.8645161290322583</v>
      </c>
      <c r="I8" s="625">
        <f t="shared" si="3"/>
        <v>1375</v>
      </c>
      <c r="J8" s="279">
        <f t="shared" si="4"/>
        <v>2.956989247311828</v>
      </c>
      <c r="K8" s="418">
        <f>SUM(K7)</f>
        <v>453</v>
      </c>
      <c r="L8" s="278">
        <f>((K8/$B$8))-1</f>
        <v>1.9225806451612901</v>
      </c>
      <c r="M8" s="418">
        <f>SUM(M7)</f>
        <v>457</v>
      </c>
      <c r="N8" s="278">
        <f t="shared" ref="N8" si="15">((M8/$B$8))-1</f>
        <v>1.9483870967741934</v>
      </c>
      <c r="O8" s="418">
        <f>SUM(O7)</f>
        <v>447</v>
      </c>
      <c r="P8" s="278">
        <f t="shared" ref="P8" si="16">((O8/$B$8))-1</f>
        <v>1.8838709677419354</v>
      </c>
      <c r="Q8" s="625">
        <f>SUM(K8,M8,O8)</f>
        <v>1357</v>
      </c>
      <c r="R8" s="279">
        <f>Q8/($B8*3)</f>
        <v>2.9182795698924733</v>
      </c>
      <c r="S8" s="418">
        <f>SUM(S7)</f>
        <v>444</v>
      </c>
      <c r="T8" s="278">
        <f>((S8/$B$8))-1</f>
        <v>1.8645161290322583</v>
      </c>
      <c r="U8" s="418">
        <f>SUM(U7)</f>
        <v>491</v>
      </c>
      <c r="V8" s="278">
        <f t="shared" ref="V8" si="17">((U8/$B$8))-1</f>
        <v>2.1677419354838712</v>
      </c>
      <c r="W8" s="418">
        <f>SUM(W7)</f>
        <v>0</v>
      </c>
      <c r="X8" s="278">
        <f t="shared" ref="X8" si="18">((W8/$B$8))-1</f>
        <v>-1</v>
      </c>
      <c r="Y8" s="625">
        <f>SUM(S8,U8,W8)</f>
        <v>935</v>
      </c>
      <c r="Z8" s="279">
        <f>Y8/($B8*3)</f>
        <v>2.010752688172043</v>
      </c>
      <c r="AA8" s="418">
        <f>SUM(AA7)</f>
        <v>0</v>
      </c>
      <c r="AB8" s="278">
        <f>((AA8/$B$8))-1</f>
        <v>-1</v>
      </c>
      <c r="AC8" s="418">
        <f>SUM(AC7)</f>
        <v>0</v>
      </c>
      <c r="AD8" s="278">
        <f t="shared" ref="AD8" si="19">((AC8/$B$8))-1</f>
        <v>-1</v>
      </c>
      <c r="AE8" s="418">
        <f>SUM(AE7)</f>
        <v>0</v>
      </c>
      <c r="AF8" s="278">
        <f t="shared" ref="AF8" si="20">((AE8/$B$8))-1</f>
        <v>-1</v>
      </c>
      <c r="AG8" s="625">
        <f>SUM(AA8,AC8,AE8)</f>
        <v>0</v>
      </c>
      <c r="AH8" s="279">
        <f>AG8/($B8*3)</f>
        <v>0</v>
      </c>
    </row>
    <row r="11" spans="1:34" ht="15.75" hidden="1" x14ac:dyDescent="0.25">
      <c r="A11" s="1290" t="s">
        <v>431</v>
      </c>
      <c r="B11" s="1291"/>
      <c r="C11" s="1291"/>
      <c r="D11" s="1291"/>
      <c r="E11" s="1291"/>
      <c r="F11" s="1291"/>
      <c r="G11" s="1291"/>
      <c r="H11" s="1291"/>
      <c r="I11" s="1291"/>
      <c r="J11" s="1291"/>
      <c r="K11" s="1291"/>
      <c r="L11" s="1291"/>
      <c r="M11" s="1291"/>
      <c r="N11" s="1291"/>
      <c r="O11" s="1291"/>
      <c r="P11" s="1291"/>
      <c r="Q11" s="1291"/>
      <c r="R11" s="1291"/>
    </row>
    <row r="12" spans="1:34" ht="23.25" hidden="1" thickBot="1" x14ac:dyDescent="0.3">
      <c r="A12" s="14" t="s">
        <v>14</v>
      </c>
      <c r="B12" s="91" t="s">
        <v>207</v>
      </c>
      <c r="C12" s="14" t="str">
        <f>'UBS Izolina Mazzei'!C31</f>
        <v>JAN_19</v>
      </c>
      <c r="D12" s="15" t="str">
        <f>'UBS Izolina Mazzei'!D31</f>
        <v>%</v>
      </c>
      <c r="E12" s="14" t="str">
        <f>'UBS Izolina Mazzei'!E31</f>
        <v>FEV_19</v>
      </c>
      <c r="F12" s="15" t="str">
        <f>'UBS Izolina Mazzei'!F31</f>
        <v>%</v>
      </c>
      <c r="G12" s="14" t="str">
        <f>'UBS Izolina Mazzei'!G31</f>
        <v>MAR_19</v>
      </c>
      <c r="H12" s="15" t="str">
        <f>'UBS Izolina Mazzei'!H31</f>
        <v>%</v>
      </c>
      <c r="I12" s="128" t="str">
        <f>'UBS Izolina Mazzei'!I31</f>
        <v>Trimestre</v>
      </c>
      <c r="J12" s="13" t="str">
        <f>'UBS Izolina Mazzei'!J31</f>
        <v>% Trim</v>
      </c>
      <c r="K12" s="14" t="str">
        <f>'UBS Izolina Mazzei'!K31</f>
        <v>ABR_19</v>
      </c>
      <c r="L12" s="15" t="str">
        <f>'UBS Izolina Mazzei'!L31</f>
        <v>%</v>
      </c>
      <c r="M12" s="14" t="str">
        <f>'UBS Izolina Mazzei'!M31</f>
        <v>MAIO_19</v>
      </c>
      <c r="N12" s="15" t="str">
        <f>'UBS Izolina Mazzei'!N31</f>
        <v>%</v>
      </c>
      <c r="O12" s="14" t="str">
        <f>'UBS Izolina Mazzei'!O31</f>
        <v>JUN_19</v>
      </c>
      <c r="P12" s="15" t="str">
        <f>'UBS Izolina Mazzei'!P31</f>
        <v>%</v>
      </c>
      <c r="Q12" s="111"/>
      <c r="R12" s="111"/>
    </row>
    <row r="13" spans="1:34" hidden="1" x14ac:dyDescent="0.25">
      <c r="A13" s="56" t="s">
        <v>127</v>
      </c>
      <c r="B13" s="53">
        <v>5</v>
      </c>
      <c r="C13" s="765">
        <v>5</v>
      </c>
      <c r="D13" s="55">
        <f t="shared" ref="D13:D23" si="21">C13/$B13</f>
        <v>1</v>
      </c>
      <c r="E13" s="54"/>
      <c r="F13" s="55">
        <f t="shared" ref="F13:F23" si="22">E13/$B13</f>
        <v>0</v>
      </c>
      <c r="G13" s="54"/>
      <c r="H13" s="55">
        <f t="shared" ref="H13:H23" si="23">G13/$B13</f>
        <v>0</v>
      </c>
      <c r="I13" s="163">
        <f t="shared" ref="I13:I18" si="24">SUM(C13,E13,G13)</f>
        <v>5</v>
      </c>
      <c r="J13" s="164">
        <f t="shared" ref="J13:J23" si="25">I13/($B13*3)</f>
        <v>0.33333333333333331</v>
      </c>
      <c r="K13" s="54"/>
      <c r="L13" s="55">
        <f t="shared" ref="L13:L23" si="26">K13/$B13</f>
        <v>0</v>
      </c>
      <c r="M13" s="54"/>
      <c r="N13" s="55">
        <f t="shared" ref="N13:N23" si="27">M13/$B13</f>
        <v>0</v>
      </c>
      <c r="O13" s="54"/>
      <c r="P13" s="55">
        <f t="shared" ref="P13:P23" si="28">O13/$B13</f>
        <v>0</v>
      </c>
      <c r="Q13" s="55"/>
      <c r="R13" s="55"/>
    </row>
    <row r="14" spans="1:34" hidden="1" x14ac:dyDescent="0.25">
      <c r="A14" s="32" t="s">
        <v>128</v>
      </c>
      <c r="B14" s="125">
        <v>4</v>
      </c>
      <c r="C14" s="243">
        <v>4.16</v>
      </c>
      <c r="D14" s="28">
        <f t="shared" si="21"/>
        <v>1.04</v>
      </c>
      <c r="E14" s="30"/>
      <c r="F14" s="28">
        <f t="shared" si="22"/>
        <v>0</v>
      </c>
      <c r="G14" s="30"/>
      <c r="H14" s="28">
        <f t="shared" si="23"/>
        <v>0</v>
      </c>
      <c r="I14" s="223">
        <f t="shared" si="24"/>
        <v>4.16</v>
      </c>
      <c r="J14" s="228">
        <f t="shared" si="25"/>
        <v>0.34666666666666668</v>
      </c>
      <c r="K14" s="817"/>
      <c r="L14" s="28">
        <f t="shared" si="26"/>
        <v>0</v>
      </c>
      <c r="M14" s="817"/>
      <c r="N14" s="28">
        <f t="shared" si="27"/>
        <v>0</v>
      </c>
      <c r="O14" s="817"/>
      <c r="P14" s="28">
        <f t="shared" si="28"/>
        <v>0</v>
      </c>
      <c r="Q14" s="166"/>
      <c r="R14" s="166"/>
    </row>
    <row r="15" spans="1:34" hidden="1" x14ac:dyDescent="0.25">
      <c r="A15" s="32" t="s">
        <v>129</v>
      </c>
      <c r="B15" s="122">
        <v>2</v>
      </c>
      <c r="C15" s="763">
        <v>2</v>
      </c>
      <c r="D15" s="28">
        <f t="shared" si="21"/>
        <v>1</v>
      </c>
      <c r="E15" s="30"/>
      <c r="F15" s="28">
        <f t="shared" si="22"/>
        <v>0</v>
      </c>
      <c r="G15" s="30"/>
      <c r="H15" s="28">
        <f t="shared" si="23"/>
        <v>0</v>
      </c>
      <c r="I15" s="223">
        <f t="shared" si="24"/>
        <v>2</v>
      </c>
      <c r="J15" s="228">
        <f t="shared" si="25"/>
        <v>0.33333333333333331</v>
      </c>
      <c r="K15" s="817"/>
      <c r="L15" s="28">
        <f t="shared" si="26"/>
        <v>0</v>
      </c>
      <c r="M15" s="30"/>
      <c r="N15" s="28">
        <f t="shared" si="27"/>
        <v>0</v>
      </c>
      <c r="O15" s="30"/>
      <c r="P15" s="28">
        <f t="shared" si="28"/>
        <v>0</v>
      </c>
      <c r="Q15" s="166"/>
      <c r="R15" s="166"/>
    </row>
    <row r="16" spans="1:34" hidden="1" x14ac:dyDescent="0.25">
      <c r="A16" s="32" t="s">
        <v>130</v>
      </c>
      <c r="B16" s="122">
        <v>1</v>
      </c>
      <c r="C16" s="763">
        <v>1</v>
      </c>
      <c r="D16" s="28">
        <f t="shared" si="21"/>
        <v>1</v>
      </c>
      <c r="E16" s="30"/>
      <c r="F16" s="28">
        <f t="shared" si="22"/>
        <v>0</v>
      </c>
      <c r="G16" s="30"/>
      <c r="H16" s="28">
        <f t="shared" si="23"/>
        <v>0</v>
      </c>
      <c r="I16" s="223">
        <f t="shared" si="24"/>
        <v>1</v>
      </c>
      <c r="J16" s="228">
        <f t="shared" si="25"/>
        <v>0.33333333333333331</v>
      </c>
      <c r="K16" s="30"/>
      <c r="L16" s="28">
        <f t="shared" si="26"/>
        <v>0</v>
      </c>
      <c r="M16" s="30"/>
      <c r="N16" s="28">
        <f t="shared" si="27"/>
        <v>0</v>
      </c>
      <c r="O16" s="30"/>
      <c r="P16" s="28">
        <f t="shared" si="28"/>
        <v>0</v>
      </c>
      <c r="Q16" s="166"/>
      <c r="R16" s="166"/>
    </row>
    <row r="17" spans="1:18" hidden="1" x14ac:dyDescent="0.25">
      <c r="A17" s="32" t="s">
        <v>131</v>
      </c>
      <c r="B17" s="122">
        <v>1</v>
      </c>
      <c r="C17" s="763">
        <v>1</v>
      </c>
      <c r="D17" s="28">
        <f t="shared" si="21"/>
        <v>1</v>
      </c>
      <c r="E17" s="30"/>
      <c r="F17" s="28">
        <f t="shared" si="22"/>
        <v>0</v>
      </c>
      <c r="G17" s="30"/>
      <c r="H17" s="28">
        <f t="shared" si="23"/>
        <v>0</v>
      </c>
      <c r="I17" s="223">
        <f t="shared" si="24"/>
        <v>1</v>
      </c>
      <c r="J17" s="228">
        <f t="shared" si="25"/>
        <v>0.33333333333333331</v>
      </c>
      <c r="K17" s="30"/>
      <c r="L17" s="28">
        <f t="shared" si="26"/>
        <v>0</v>
      </c>
      <c r="M17" s="30"/>
      <c r="N17" s="28">
        <f t="shared" si="27"/>
        <v>0</v>
      </c>
      <c r="O17" s="30"/>
      <c r="P17" s="28">
        <f t="shared" si="28"/>
        <v>0</v>
      </c>
      <c r="Q17" s="166"/>
      <c r="R17" s="166"/>
    </row>
    <row r="18" spans="1:18" hidden="1" x14ac:dyDescent="0.25">
      <c r="A18" s="32" t="s">
        <v>132</v>
      </c>
      <c r="B18" s="122">
        <v>2</v>
      </c>
      <c r="C18" s="763">
        <v>1</v>
      </c>
      <c r="D18" s="28">
        <f t="shared" si="21"/>
        <v>0.5</v>
      </c>
      <c r="E18" s="30"/>
      <c r="F18" s="28">
        <f t="shared" si="22"/>
        <v>0</v>
      </c>
      <c r="G18" s="30"/>
      <c r="H18" s="28">
        <f t="shared" si="23"/>
        <v>0</v>
      </c>
      <c r="I18" s="223">
        <f t="shared" si="24"/>
        <v>1</v>
      </c>
      <c r="J18" s="228">
        <f t="shared" si="25"/>
        <v>0.16666666666666666</v>
      </c>
      <c r="K18" s="30"/>
      <c r="L18" s="28">
        <f t="shared" si="26"/>
        <v>0</v>
      </c>
      <c r="M18" s="30"/>
      <c r="N18" s="28">
        <f t="shared" si="27"/>
        <v>0</v>
      </c>
      <c r="O18" s="30"/>
      <c r="P18" s="28">
        <f t="shared" si="28"/>
        <v>0</v>
      </c>
      <c r="Q18" s="166"/>
      <c r="R18" s="166"/>
    </row>
    <row r="19" spans="1:18" hidden="1" x14ac:dyDescent="0.25">
      <c r="A19" s="32" t="s">
        <v>133</v>
      </c>
      <c r="B19" s="122">
        <v>4</v>
      </c>
      <c r="C19" s="243">
        <v>4.5</v>
      </c>
      <c r="D19" s="28">
        <f t="shared" si="21"/>
        <v>1.125</v>
      </c>
      <c r="E19" s="243"/>
      <c r="F19" s="28">
        <f t="shared" si="22"/>
        <v>0</v>
      </c>
      <c r="G19" s="243"/>
      <c r="H19" s="28">
        <f>G19/$B19</f>
        <v>0</v>
      </c>
      <c r="I19" s="223">
        <f>SUM(C19,E19,G19)</f>
        <v>4.5</v>
      </c>
      <c r="J19" s="228">
        <f t="shared" si="25"/>
        <v>0.375</v>
      </c>
      <c r="K19" s="243"/>
      <c r="L19" s="28">
        <f>K19/$B19</f>
        <v>0</v>
      </c>
      <c r="M19" s="243"/>
      <c r="N19" s="28">
        <f t="shared" si="27"/>
        <v>0</v>
      </c>
      <c r="O19" s="30"/>
      <c r="P19" s="28">
        <f t="shared" si="28"/>
        <v>0</v>
      </c>
      <c r="Q19" s="166"/>
      <c r="R19" s="166"/>
    </row>
    <row r="20" spans="1:18" hidden="1" x14ac:dyDescent="0.25">
      <c r="A20" s="32" t="s">
        <v>134</v>
      </c>
      <c r="B20" s="122">
        <v>1</v>
      </c>
      <c r="C20" s="763">
        <v>1</v>
      </c>
      <c r="D20" s="28">
        <f t="shared" si="21"/>
        <v>1</v>
      </c>
      <c r="E20" s="30"/>
      <c r="F20" s="28">
        <f t="shared" si="22"/>
        <v>0</v>
      </c>
      <c r="G20" s="30"/>
      <c r="H20" s="28">
        <f t="shared" si="23"/>
        <v>0</v>
      </c>
      <c r="I20" s="223">
        <f t="shared" ref="I20:I23" si="29">SUM(C20,E20,G20)</f>
        <v>1</v>
      </c>
      <c r="J20" s="228">
        <f t="shared" si="25"/>
        <v>0.33333333333333331</v>
      </c>
      <c r="K20" s="30"/>
      <c r="L20" s="28">
        <f t="shared" si="26"/>
        <v>0</v>
      </c>
      <c r="M20" s="30"/>
      <c r="N20" s="28">
        <f t="shared" si="27"/>
        <v>0</v>
      </c>
      <c r="O20" s="817"/>
      <c r="P20" s="28">
        <f t="shared" si="28"/>
        <v>0</v>
      </c>
      <c r="Q20" s="166"/>
      <c r="R20" s="166"/>
    </row>
    <row r="21" spans="1:18" hidden="1" x14ac:dyDescent="0.25">
      <c r="A21" s="32" t="s">
        <v>135</v>
      </c>
      <c r="B21" s="122">
        <v>2</v>
      </c>
      <c r="C21" s="817">
        <v>2</v>
      </c>
      <c r="D21" s="28">
        <f t="shared" si="21"/>
        <v>1</v>
      </c>
      <c r="E21" s="817"/>
      <c r="F21" s="28">
        <f t="shared" si="22"/>
        <v>0</v>
      </c>
      <c r="G21" s="817"/>
      <c r="H21" s="28">
        <f t="shared" si="23"/>
        <v>0</v>
      </c>
      <c r="I21" s="223">
        <f t="shared" si="29"/>
        <v>2</v>
      </c>
      <c r="J21" s="228">
        <f t="shared" si="25"/>
        <v>0.33333333333333331</v>
      </c>
      <c r="K21" s="817"/>
      <c r="L21" s="28">
        <f t="shared" si="26"/>
        <v>0</v>
      </c>
      <c r="M21" s="817"/>
      <c r="N21" s="28">
        <f t="shared" si="27"/>
        <v>0</v>
      </c>
      <c r="O21" s="817"/>
      <c r="P21" s="28">
        <f t="shared" si="28"/>
        <v>0</v>
      </c>
      <c r="Q21" s="166"/>
      <c r="R21" s="166"/>
    </row>
    <row r="22" spans="1:18" ht="15.75" hidden="1" thickBot="1" x14ac:dyDescent="0.3">
      <c r="A22" s="57" t="s">
        <v>136</v>
      </c>
      <c r="B22" s="123">
        <v>1</v>
      </c>
      <c r="C22" s="766">
        <v>1</v>
      </c>
      <c r="D22" s="47">
        <f t="shared" si="21"/>
        <v>1</v>
      </c>
      <c r="E22" s="58"/>
      <c r="F22" s="47">
        <f t="shared" si="22"/>
        <v>0</v>
      </c>
      <c r="G22" s="58"/>
      <c r="H22" s="47">
        <f t="shared" si="23"/>
        <v>0</v>
      </c>
      <c r="I22" s="229">
        <f t="shared" si="29"/>
        <v>1</v>
      </c>
      <c r="J22" s="230">
        <f t="shared" si="25"/>
        <v>0.33333333333333331</v>
      </c>
      <c r="K22" s="58"/>
      <c r="L22" s="47">
        <f t="shared" si="26"/>
        <v>0</v>
      </c>
      <c r="M22" s="58"/>
      <c r="N22" s="47">
        <f t="shared" si="27"/>
        <v>0</v>
      </c>
      <c r="O22" s="58"/>
      <c r="P22" s="47">
        <f t="shared" si="28"/>
        <v>0</v>
      </c>
      <c r="Q22" s="170"/>
      <c r="R22" s="170"/>
    </row>
    <row r="23" spans="1:18" ht="15.75" hidden="1" thickBot="1" x14ac:dyDescent="0.3">
      <c r="A23" s="6" t="s">
        <v>7</v>
      </c>
      <c r="B23" s="7">
        <f>SUM(B13:B22)</f>
        <v>23</v>
      </c>
      <c r="C23" s="8">
        <f>SUM(C13:C22)</f>
        <v>22.66</v>
      </c>
      <c r="D23" s="22">
        <f t="shared" si="21"/>
        <v>0.98521739130434782</v>
      </c>
      <c r="E23" s="8">
        <f>SUM(E13:E22)</f>
        <v>0</v>
      </c>
      <c r="F23" s="22">
        <f t="shared" si="22"/>
        <v>0</v>
      </c>
      <c r="G23" s="8">
        <f>SUM(G13:G22)</f>
        <v>0</v>
      </c>
      <c r="H23" s="22">
        <f t="shared" si="23"/>
        <v>0</v>
      </c>
      <c r="I23" s="103">
        <f t="shared" si="29"/>
        <v>22.66</v>
      </c>
      <c r="J23" s="104">
        <f t="shared" si="25"/>
        <v>0.32840579710144929</v>
      </c>
      <c r="K23" s="8">
        <f>SUM(K13:K22)</f>
        <v>0</v>
      </c>
      <c r="L23" s="22">
        <f t="shared" si="26"/>
        <v>0</v>
      </c>
      <c r="M23" s="8">
        <f t="shared" ref="M23" si="30">SUM(M13:M22)</f>
        <v>0</v>
      </c>
      <c r="N23" s="22">
        <f t="shared" si="27"/>
        <v>0</v>
      </c>
      <c r="O23" s="8">
        <f t="shared" ref="O23" si="31">SUM(O13:O22)</f>
        <v>0</v>
      </c>
      <c r="P23" s="22">
        <f t="shared" si="28"/>
        <v>0</v>
      </c>
      <c r="Q23" s="22"/>
      <c r="R23" s="22"/>
    </row>
  </sheetData>
  <mergeCells count="4">
    <mergeCell ref="A2:M2"/>
    <mergeCell ref="A3:M3"/>
    <mergeCell ref="A11:R11"/>
    <mergeCell ref="A5:AH5"/>
  </mergeCells>
  <pageMargins left="0.23622047244094491" right="0.23622047244094491" top="0.74803149606299213" bottom="0.74803149606299213" header="0.31496062992125984" footer="0.31496062992125984"/>
  <pageSetup paperSize="9" scale="63" orientation="landscape" r:id="rId1"/>
  <headerFooter>
    <oddFooter xml:space="preserve">&amp;LFonte: Sistema SIGA-Saúde / Relatório de Dados Estatísticos </oddFooter>
  </headerFooter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FFFF00"/>
    <pageSetUpPr fitToPage="1"/>
  </sheetPr>
  <dimension ref="A2:AH62"/>
  <sheetViews>
    <sheetView showGridLines="0" tabSelected="1" workbookViewId="0">
      <pane xSplit="1" topLeftCell="B1" activePane="topRight" state="frozen"/>
      <selection activeCell="U28" sqref="U28"/>
      <selection pane="topRight" activeCell="U28" sqref="U28"/>
    </sheetView>
  </sheetViews>
  <sheetFormatPr defaultColWidth="8.85546875" defaultRowHeight="15" x14ac:dyDescent="0.25"/>
  <cols>
    <col min="1" max="1" width="35.5703125" customWidth="1"/>
    <col min="3" max="3" width="7.28515625" bestFit="1" customWidth="1"/>
    <col min="4" max="4" width="7.5703125" bestFit="1" customWidth="1"/>
    <col min="5" max="5" width="7" bestFit="1" customWidth="1"/>
    <col min="6" max="6" width="7.5703125" bestFit="1" customWidth="1"/>
    <col min="7" max="7" width="7.7109375" bestFit="1" customWidth="1"/>
    <col min="8" max="8" width="8.5703125" bestFit="1" customWidth="1"/>
    <col min="9" max="9" width="9" hidden="1" customWidth="1"/>
    <col min="10" max="10" width="7.5703125" hidden="1" customWidth="1"/>
    <col min="11" max="11" width="7.42578125" bestFit="1" customWidth="1"/>
    <col min="12" max="12" width="7.5703125" bestFit="1" customWidth="1"/>
    <col min="13" max="13" width="8.28515625" bestFit="1" customWidth="1"/>
    <col min="14" max="14" width="7.5703125" bestFit="1" customWidth="1"/>
    <col min="15" max="15" width="7.28515625" bestFit="1" customWidth="1"/>
    <col min="16" max="16" width="7.5703125" bestFit="1" customWidth="1"/>
    <col min="17" max="17" width="8" hidden="1" customWidth="1"/>
    <col min="18" max="18" width="7.5703125" hidden="1" customWidth="1"/>
    <col min="19" max="19" width="7.140625" bestFit="1" customWidth="1"/>
    <col min="20" max="22" width="7.5703125" bestFit="1" customWidth="1"/>
    <col min="23" max="23" width="7.140625" bestFit="1" customWidth="1"/>
    <col min="24" max="24" width="7.5703125" bestFit="1" customWidth="1"/>
    <col min="25" max="25" width="8" hidden="1" customWidth="1"/>
    <col min="26" max="26" width="7.5703125" hidden="1" customWidth="1"/>
    <col min="27" max="27" width="7.42578125" bestFit="1" customWidth="1"/>
    <col min="28" max="30" width="7.5703125" bestFit="1" customWidth="1"/>
    <col min="31" max="31" width="7.140625" bestFit="1" customWidth="1"/>
    <col min="32" max="32" width="7.5703125" bestFit="1" customWidth="1"/>
    <col min="33" max="33" width="8" hidden="1" customWidth="1"/>
    <col min="34" max="34" width="7.5703125" hidden="1" customWidth="1"/>
  </cols>
  <sheetData>
    <row r="2" spans="1:34" ht="18" x14ac:dyDescent="0.35">
      <c r="A2" s="1289" t="s">
        <v>518</v>
      </c>
      <c r="B2" s="1289"/>
      <c r="C2" s="1289"/>
      <c r="D2" s="1289"/>
      <c r="E2" s="1289"/>
      <c r="F2" s="1289"/>
      <c r="G2" s="1289"/>
      <c r="H2" s="1289"/>
      <c r="I2" s="1289"/>
      <c r="J2" s="1289"/>
      <c r="K2" s="1289"/>
      <c r="L2" s="1289"/>
      <c r="M2" s="1289"/>
      <c r="N2" s="1"/>
      <c r="O2" s="1"/>
    </row>
    <row r="3" spans="1:34" ht="18" x14ac:dyDescent="0.35">
      <c r="A3" s="1289" t="s">
        <v>0</v>
      </c>
      <c r="B3" s="1289"/>
      <c r="C3" s="1289"/>
      <c r="D3" s="1289"/>
      <c r="E3" s="1289"/>
      <c r="F3" s="1289"/>
      <c r="G3" s="1289"/>
      <c r="H3" s="1289"/>
      <c r="I3" s="1289"/>
      <c r="J3" s="1289"/>
      <c r="K3" s="1289"/>
      <c r="L3" s="1289"/>
      <c r="M3" s="1289"/>
      <c r="N3" s="1"/>
      <c r="O3" s="1"/>
    </row>
    <row r="5" spans="1:34" ht="15.75" x14ac:dyDescent="0.25">
      <c r="A5" s="1290" t="s">
        <v>536</v>
      </c>
      <c r="B5" s="1291"/>
      <c r="C5" s="1291"/>
      <c r="D5" s="1291"/>
      <c r="E5" s="1291"/>
      <c r="F5" s="1291"/>
      <c r="G5" s="1291"/>
      <c r="H5" s="1291"/>
      <c r="I5" s="1291"/>
      <c r="J5" s="1291"/>
      <c r="K5" s="1291"/>
      <c r="L5" s="1291"/>
      <c r="M5" s="1291"/>
      <c r="N5" s="1291"/>
      <c r="O5" s="1291"/>
      <c r="P5" s="1291"/>
      <c r="Q5" s="1291"/>
      <c r="R5" s="1291"/>
      <c r="S5" s="1291"/>
      <c r="T5" s="1291"/>
      <c r="U5" s="1291"/>
      <c r="V5" s="1291"/>
      <c r="W5" s="1291"/>
      <c r="X5" s="1291"/>
      <c r="Y5" s="1291"/>
      <c r="Z5" s="1291"/>
      <c r="AA5" s="1291"/>
      <c r="AB5" s="1291"/>
      <c r="AC5" s="1291"/>
      <c r="AD5" s="1291"/>
      <c r="AE5" s="1291"/>
      <c r="AF5" s="1291"/>
      <c r="AG5" s="1291"/>
      <c r="AH5" s="1291"/>
    </row>
    <row r="6" spans="1:34" ht="24.75" thickBot="1" x14ac:dyDescent="0.3">
      <c r="A6" s="14" t="s">
        <v>14</v>
      </c>
      <c r="B6" s="12" t="s">
        <v>172</v>
      </c>
      <c r="C6" s="14" t="s">
        <v>505</v>
      </c>
      <c r="D6" s="15" t="s">
        <v>1</v>
      </c>
      <c r="E6" s="14" t="s">
        <v>506</v>
      </c>
      <c r="F6" s="15" t="s">
        <v>1</v>
      </c>
      <c r="G6" s="14" t="s">
        <v>507</v>
      </c>
      <c r="H6" s="15" t="s">
        <v>1</v>
      </c>
      <c r="I6" s="128" t="s">
        <v>454</v>
      </c>
      <c r="J6" s="13" t="s">
        <v>205</v>
      </c>
      <c r="K6" s="14" t="s">
        <v>508</v>
      </c>
      <c r="L6" s="15" t="s">
        <v>1</v>
      </c>
      <c r="M6" s="14" t="s">
        <v>509</v>
      </c>
      <c r="N6" s="15" t="s">
        <v>1</v>
      </c>
      <c r="O6" s="14" t="s">
        <v>510</v>
      </c>
      <c r="P6" s="15" t="s">
        <v>1</v>
      </c>
      <c r="Q6" s="128" t="s">
        <v>454</v>
      </c>
      <c r="R6" s="13" t="s">
        <v>205</v>
      </c>
      <c r="S6" s="14" t="s">
        <v>511</v>
      </c>
      <c r="T6" s="15" t="s">
        <v>1</v>
      </c>
      <c r="U6" s="14" t="s">
        <v>512</v>
      </c>
      <c r="V6" s="15" t="s">
        <v>1</v>
      </c>
      <c r="W6" s="14" t="s">
        <v>513</v>
      </c>
      <c r="X6" s="15" t="s">
        <v>1</v>
      </c>
      <c r="Y6" s="128" t="s">
        <v>454</v>
      </c>
      <c r="Z6" s="13" t="s">
        <v>205</v>
      </c>
      <c r="AA6" s="14" t="s">
        <v>514</v>
      </c>
      <c r="AB6" s="15" t="s">
        <v>1</v>
      </c>
      <c r="AC6" s="14" t="s">
        <v>515</v>
      </c>
      <c r="AD6" s="15" t="s">
        <v>1</v>
      </c>
      <c r="AE6" s="14" t="s">
        <v>516</v>
      </c>
      <c r="AF6" s="15" t="s">
        <v>1</v>
      </c>
      <c r="AG6" s="128" t="s">
        <v>454</v>
      </c>
      <c r="AH6" s="13" t="s">
        <v>205</v>
      </c>
    </row>
    <row r="7" spans="1:34" ht="15.75" thickTop="1" x14ac:dyDescent="0.25">
      <c r="A7" s="2" t="s">
        <v>106</v>
      </c>
      <c r="B7" s="1157">
        <v>396</v>
      </c>
      <c r="C7" s="753">
        <v>494</v>
      </c>
      <c r="D7" s="20">
        <f t="shared" ref="D7:D30" si="0">C7/$B7</f>
        <v>1.2474747474747474</v>
      </c>
      <c r="E7" s="753">
        <v>370</v>
      </c>
      <c r="F7" s="20">
        <f t="shared" ref="F7:F30" si="1">E7/$B7</f>
        <v>0.93434343434343436</v>
      </c>
      <c r="G7" s="753">
        <v>438</v>
      </c>
      <c r="H7" s="20">
        <f t="shared" ref="H7:H30" si="2">G7/$B7</f>
        <v>1.106060606060606</v>
      </c>
      <c r="I7" s="100">
        <f t="shared" ref="I7:I18" si="3">SUM(C7,E7,G7)</f>
        <v>1302</v>
      </c>
      <c r="J7" s="218">
        <f t="shared" ref="J7:J30" si="4">I7/($B7*3)</f>
        <v>1.095959595959596</v>
      </c>
      <c r="K7" s="753">
        <v>324</v>
      </c>
      <c r="L7" s="20">
        <f t="shared" ref="L7:L30" si="5">K7/$B7</f>
        <v>0.81818181818181823</v>
      </c>
      <c r="M7" s="753">
        <v>543</v>
      </c>
      <c r="N7" s="20">
        <f t="shared" ref="N7:N30" si="6">M7/$B7</f>
        <v>1.3712121212121211</v>
      </c>
      <c r="O7" s="753">
        <v>405</v>
      </c>
      <c r="P7" s="20">
        <f t="shared" ref="P7:P30" si="7">O7/$B7</f>
        <v>1.0227272727272727</v>
      </c>
      <c r="Q7" s="100">
        <f t="shared" ref="Q7:Q19" si="8">SUM(K7,M7,O7)</f>
        <v>1272</v>
      </c>
      <c r="R7" s="218">
        <f t="shared" ref="R7:R30" si="9">Q7/($B7*3)</f>
        <v>1.0707070707070707</v>
      </c>
      <c r="S7" s="753">
        <v>493</v>
      </c>
      <c r="T7" s="20">
        <f t="shared" ref="T7:T30" si="10">S7/$B7</f>
        <v>1.244949494949495</v>
      </c>
      <c r="U7" s="753">
        <v>555</v>
      </c>
      <c r="V7" s="20">
        <f t="shared" ref="V7:V30" si="11">U7/$B7</f>
        <v>1.4015151515151516</v>
      </c>
      <c r="W7" s="753"/>
      <c r="X7" s="20">
        <f t="shared" ref="X7:X30" si="12">W7/$B7</f>
        <v>0</v>
      </c>
      <c r="Y7" s="100">
        <f t="shared" ref="Y7:Y19" si="13">SUM(S7,U7,W7)</f>
        <v>1048</v>
      </c>
      <c r="Z7" s="218">
        <f t="shared" ref="Z7:Z30" si="14">Y7/($B7*3)</f>
        <v>0.88215488215488214</v>
      </c>
      <c r="AA7" s="753"/>
      <c r="AB7" s="69">
        <f t="shared" ref="AB7" si="15">AA7/$B7</f>
        <v>0</v>
      </c>
      <c r="AC7" s="753"/>
      <c r="AD7" s="69">
        <f t="shared" ref="AD7" si="16">AC7/$B7</f>
        <v>0</v>
      </c>
      <c r="AE7" s="753"/>
      <c r="AF7" s="69">
        <f t="shared" ref="AF7" si="17">AE7/$B7</f>
        <v>0</v>
      </c>
      <c r="AG7" s="98">
        <f t="shared" ref="AG7" si="18">SUM(AA7,AC7,AE7)</f>
        <v>0</v>
      </c>
      <c r="AH7" s="99">
        <f>AG7/($B7*3)</f>
        <v>0</v>
      </c>
    </row>
    <row r="8" spans="1:34" x14ac:dyDescent="0.25">
      <c r="A8" s="2" t="s">
        <v>107</v>
      </c>
      <c r="B8" s="1157">
        <v>792</v>
      </c>
      <c r="C8" s="753">
        <v>911</v>
      </c>
      <c r="D8" s="20">
        <f t="shared" si="0"/>
        <v>1.1502525252525253</v>
      </c>
      <c r="E8" s="753">
        <v>833</v>
      </c>
      <c r="F8" s="20">
        <f t="shared" si="1"/>
        <v>1.0517676767676767</v>
      </c>
      <c r="G8" s="753">
        <v>646</v>
      </c>
      <c r="H8" s="20">
        <f t="shared" si="2"/>
        <v>0.81565656565656564</v>
      </c>
      <c r="I8" s="100">
        <f>SUM(C8,E8,G8)</f>
        <v>2390</v>
      </c>
      <c r="J8" s="218">
        <f t="shared" si="4"/>
        <v>1.0058922558922558</v>
      </c>
      <c r="K8" s="753">
        <v>821</v>
      </c>
      <c r="L8" s="20">
        <f t="shared" si="5"/>
        <v>1.0366161616161615</v>
      </c>
      <c r="M8" s="753">
        <v>907</v>
      </c>
      <c r="N8" s="20">
        <f t="shared" si="6"/>
        <v>1.1452020202020201</v>
      </c>
      <c r="O8" s="753">
        <v>746</v>
      </c>
      <c r="P8" s="20">
        <f t="shared" si="7"/>
        <v>0.94191919191919193</v>
      </c>
      <c r="Q8" s="100">
        <f t="shared" si="8"/>
        <v>2474</v>
      </c>
      <c r="R8" s="218">
        <f t="shared" si="9"/>
        <v>1.0412457912457913</v>
      </c>
      <c r="S8" s="753">
        <v>697</v>
      </c>
      <c r="T8" s="20">
        <f t="shared" si="10"/>
        <v>0.88005050505050508</v>
      </c>
      <c r="U8" s="753">
        <v>853</v>
      </c>
      <c r="V8" s="20">
        <f t="shared" si="11"/>
        <v>1.077020202020202</v>
      </c>
      <c r="W8" s="753"/>
      <c r="X8" s="20">
        <f t="shared" si="12"/>
        <v>0</v>
      </c>
      <c r="Y8" s="100">
        <f t="shared" si="13"/>
        <v>1550</v>
      </c>
      <c r="Z8" s="218">
        <f t="shared" si="14"/>
        <v>0.65235690235690236</v>
      </c>
      <c r="AA8" s="753"/>
      <c r="AB8" s="69">
        <f t="shared" ref="AB8:AB19" si="19">AA8/$B8</f>
        <v>0</v>
      </c>
      <c r="AC8" s="753"/>
      <c r="AD8" s="69">
        <f t="shared" ref="AD8:AD19" si="20">AC8/$B8</f>
        <v>0</v>
      </c>
      <c r="AE8" s="753"/>
      <c r="AF8" s="69">
        <f t="shared" ref="AF8:AF19" si="21">AE8/$B8</f>
        <v>0</v>
      </c>
      <c r="AG8" s="98">
        <f t="shared" ref="AG8:AG19" si="22">SUM(AA8,AC8,AE8)</f>
        <v>0</v>
      </c>
      <c r="AH8" s="99">
        <f t="shared" ref="AH8:AH30" si="23">AG8/($B8*3)</f>
        <v>0</v>
      </c>
    </row>
    <row r="9" spans="1:34" x14ac:dyDescent="0.25">
      <c r="A9" s="844" t="s">
        <v>465</v>
      </c>
      <c r="B9" s="1157">
        <v>66</v>
      </c>
      <c r="C9" s="753">
        <v>82</v>
      </c>
      <c r="D9" s="839">
        <f>C9/$B9</f>
        <v>1.2424242424242424</v>
      </c>
      <c r="E9" s="753">
        <v>79</v>
      </c>
      <c r="F9" s="839">
        <f t="shared" si="1"/>
        <v>1.196969696969697</v>
      </c>
      <c r="G9" s="753">
        <v>67</v>
      </c>
      <c r="H9" s="839">
        <f t="shared" si="2"/>
        <v>1.0151515151515151</v>
      </c>
      <c r="I9" s="840">
        <f t="shared" ref="I9:I10" si="24">SUM(C9,E9,G9)</f>
        <v>228</v>
      </c>
      <c r="J9" s="841">
        <f t="shared" si="4"/>
        <v>1.1515151515151516</v>
      </c>
      <c r="K9" s="753">
        <v>91</v>
      </c>
      <c r="L9" s="839">
        <f t="shared" si="5"/>
        <v>1.3787878787878789</v>
      </c>
      <c r="M9" s="753">
        <v>86</v>
      </c>
      <c r="N9" s="839">
        <f t="shared" si="6"/>
        <v>1.303030303030303</v>
      </c>
      <c r="O9" s="753">
        <v>65</v>
      </c>
      <c r="P9" s="839">
        <f t="shared" si="7"/>
        <v>0.98484848484848486</v>
      </c>
      <c r="Q9" s="840">
        <f t="shared" si="8"/>
        <v>242</v>
      </c>
      <c r="R9" s="841">
        <f t="shared" si="9"/>
        <v>1.2222222222222223</v>
      </c>
      <c r="S9" s="753">
        <v>92</v>
      </c>
      <c r="T9" s="839">
        <f t="shared" si="10"/>
        <v>1.393939393939394</v>
      </c>
      <c r="U9" s="753">
        <v>60</v>
      </c>
      <c r="V9" s="839">
        <f t="shared" si="11"/>
        <v>0.90909090909090906</v>
      </c>
      <c r="W9" s="753"/>
      <c r="X9" s="839">
        <f t="shared" si="12"/>
        <v>0</v>
      </c>
      <c r="Y9" s="840">
        <f t="shared" si="13"/>
        <v>152</v>
      </c>
      <c r="Z9" s="841">
        <f t="shared" si="14"/>
        <v>0.76767676767676762</v>
      </c>
      <c r="AA9" s="753"/>
      <c r="AB9" s="69">
        <f t="shared" si="19"/>
        <v>0</v>
      </c>
      <c r="AC9" s="753"/>
      <c r="AD9" s="69">
        <f t="shared" si="20"/>
        <v>0</v>
      </c>
      <c r="AE9" s="753"/>
      <c r="AF9" s="69">
        <f t="shared" si="21"/>
        <v>0</v>
      </c>
      <c r="AG9" s="98">
        <f t="shared" si="22"/>
        <v>0</v>
      </c>
      <c r="AH9" s="99">
        <f t="shared" si="23"/>
        <v>0</v>
      </c>
    </row>
    <row r="10" spans="1:34" x14ac:dyDescent="0.25">
      <c r="A10" s="844" t="s">
        <v>500</v>
      </c>
      <c r="B10" s="1157">
        <v>66</v>
      </c>
      <c r="C10" s="753">
        <v>58</v>
      </c>
      <c r="D10" s="839">
        <f>C10/$B10</f>
        <v>0.87878787878787878</v>
      </c>
      <c r="E10" s="753">
        <v>63</v>
      </c>
      <c r="F10" s="839">
        <f t="shared" si="1"/>
        <v>0.95454545454545459</v>
      </c>
      <c r="G10" s="753">
        <v>69</v>
      </c>
      <c r="H10" s="839">
        <f t="shared" si="2"/>
        <v>1.0454545454545454</v>
      </c>
      <c r="I10" s="840">
        <f t="shared" si="24"/>
        <v>190</v>
      </c>
      <c r="J10" s="841">
        <f t="shared" si="4"/>
        <v>0.95959595959595956</v>
      </c>
      <c r="K10" s="753">
        <v>70</v>
      </c>
      <c r="L10" s="839">
        <f t="shared" si="5"/>
        <v>1.0606060606060606</v>
      </c>
      <c r="M10" s="753">
        <v>84</v>
      </c>
      <c r="N10" s="839">
        <f t="shared" si="6"/>
        <v>1.2727272727272727</v>
      </c>
      <c r="O10" s="753">
        <v>55</v>
      </c>
      <c r="P10" s="839">
        <f t="shared" si="7"/>
        <v>0.83333333333333337</v>
      </c>
      <c r="Q10" s="840">
        <f t="shared" si="8"/>
        <v>209</v>
      </c>
      <c r="R10" s="841">
        <f t="shared" si="9"/>
        <v>1.0555555555555556</v>
      </c>
      <c r="S10" s="753">
        <v>52</v>
      </c>
      <c r="T10" s="839">
        <f t="shared" si="10"/>
        <v>0.78787878787878785</v>
      </c>
      <c r="U10" s="753">
        <v>80</v>
      </c>
      <c r="V10" s="839">
        <f t="shared" si="11"/>
        <v>1.2121212121212122</v>
      </c>
      <c r="W10" s="753"/>
      <c r="X10" s="839">
        <f t="shared" si="12"/>
        <v>0</v>
      </c>
      <c r="Y10" s="840">
        <f t="shared" si="13"/>
        <v>132</v>
      </c>
      <c r="Z10" s="841">
        <f t="shared" si="14"/>
        <v>0.66666666666666663</v>
      </c>
      <c r="AA10" s="753"/>
      <c r="AB10" s="69">
        <f t="shared" si="19"/>
        <v>0</v>
      </c>
      <c r="AC10" s="753"/>
      <c r="AD10" s="69">
        <f t="shared" si="20"/>
        <v>0</v>
      </c>
      <c r="AE10" s="753"/>
      <c r="AF10" s="69">
        <f t="shared" si="21"/>
        <v>0</v>
      </c>
      <c r="AG10" s="98">
        <f t="shared" si="22"/>
        <v>0</v>
      </c>
      <c r="AH10" s="99">
        <f t="shared" si="23"/>
        <v>0</v>
      </c>
    </row>
    <row r="11" spans="1:34" x14ac:dyDescent="0.25">
      <c r="A11" s="2" t="s">
        <v>108</v>
      </c>
      <c r="B11" s="1157">
        <v>660</v>
      </c>
      <c r="C11" s="753">
        <v>591</v>
      </c>
      <c r="D11" s="20">
        <f t="shared" si="0"/>
        <v>0.8954545454545455</v>
      </c>
      <c r="E11" s="753">
        <v>700</v>
      </c>
      <c r="F11" s="20">
        <f t="shared" si="1"/>
        <v>1.0606060606060606</v>
      </c>
      <c r="G11" s="753">
        <v>603</v>
      </c>
      <c r="H11" s="20">
        <f t="shared" si="2"/>
        <v>0.91363636363636369</v>
      </c>
      <c r="I11" s="100">
        <f>SUM(C11,E11,G11)</f>
        <v>1894</v>
      </c>
      <c r="J11" s="218">
        <f t="shared" si="4"/>
        <v>0.95656565656565662</v>
      </c>
      <c r="K11" s="753">
        <v>588</v>
      </c>
      <c r="L11" s="20">
        <f t="shared" si="5"/>
        <v>0.89090909090909087</v>
      </c>
      <c r="M11" s="753">
        <v>377</v>
      </c>
      <c r="N11" s="20">
        <f t="shared" si="6"/>
        <v>0.57121212121212117</v>
      </c>
      <c r="O11" s="753">
        <v>468</v>
      </c>
      <c r="P11" s="20">
        <f t="shared" si="7"/>
        <v>0.70909090909090911</v>
      </c>
      <c r="Q11" s="100">
        <f t="shared" si="8"/>
        <v>1433</v>
      </c>
      <c r="R11" s="218">
        <f t="shared" si="9"/>
        <v>0.72373737373737379</v>
      </c>
      <c r="S11" s="753">
        <v>600</v>
      </c>
      <c r="T11" s="20">
        <f t="shared" si="10"/>
        <v>0.90909090909090906</v>
      </c>
      <c r="U11" s="753">
        <v>749</v>
      </c>
      <c r="V11" s="20">
        <f t="shared" si="11"/>
        <v>1.1348484848484848</v>
      </c>
      <c r="W11" s="753"/>
      <c r="X11" s="20">
        <f t="shared" si="12"/>
        <v>0</v>
      </c>
      <c r="Y11" s="100">
        <f t="shared" si="13"/>
        <v>1349</v>
      </c>
      <c r="Z11" s="218">
        <f t="shared" si="14"/>
        <v>0.68131313131313131</v>
      </c>
      <c r="AA11" s="753"/>
      <c r="AB11" s="69">
        <f t="shared" si="19"/>
        <v>0</v>
      </c>
      <c r="AC11" s="753"/>
      <c r="AD11" s="69">
        <f t="shared" si="20"/>
        <v>0</v>
      </c>
      <c r="AE11" s="753"/>
      <c r="AF11" s="69">
        <f t="shared" si="21"/>
        <v>0</v>
      </c>
      <c r="AG11" s="98">
        <f t="shared" si="22"/>
        <v>0</v>
      </c>
      <c r="AH11" s="99">
        <f t="shared" si="23"/>
        <v>0</v>
      </c>
    </row>
    <row r="12" spans="1:34" x14ac:dyDescent="0.25">
      <c r="A12" s="844" t="s">
        <v>466</v>
      </c>
      <c r="B12" s="1157">
        <v>22</v>
      </c>
      <c r="C12" s="753">
        <v>13</v>
      </c>
      <c r="D12" s="839">
        <f>C12/$B12</f>
        <v>0.59090909090909094</v>
      </c>
      <c r="E12" s="753">
        <v>20</v>
      </c>
      <c r="F12" s="839">
        <f t="shared" si="1"/>
        <v>0.90909090909090906</v>
      </c>
      <c r="G12" s="753">
        <v>0</v>
      </c>
      <c r="H12" s="839">
        <f t="shared" si="2"/>
        <v>0</v>
      </c>
      <c r="I12" s="840">
        <f t="shared" ref="I12" si="25">SUM(C12,E12,G12)</f>
        <v>33</v>
      </c>
      <c r="J12" s="841">
        <f t="shared" si="4"/>
        <v>0.5</v>
      </c>
      <c r="K12" s="753">
        <v>29</v>
      </c>
      <c r="L12" s="839">
        <f t="shared" si="5"/>
        <v>1.3181818181818181</v>
      </c>
      <c r="M12" s="753">
        <v>97</v>
      </c>
      <c r="N12" s="839">
        <f t="shared" si="6"/>
        <v>4.4090909090909092</v>
      </c>
      <c r="O12" s="753">
        <v>72</v>
      </c>
      <c r="P12" s="839">
        <f t="shared" si="7"/>
        <v>3.2727272727272729</v>
      </c>
      <c r="Q12" s="840">
        <f t="shared" si="8"/>
        <v>198</v>
      </c>
      <c r="R12" s="841">
        <f t="shared" si="9"/>
        <v>3</v>
      </c>
      <c r="S12" s="753">
        <v>80</v>
      </c>
      <c r="T12" s="839">
        <f t="shared" si="10"/>
        <v>3.6363636363636362</v>
      </c>
      <c r="U12" s="753">
        <v>81</v>
      </c>
      <c r="V12" s="839">
        <f t="shared" si="11"/>
        <v>3.6818181818181817</v>
      </c>
      <c r="W12" s="753"/>
      <c r="X12" s="839">
        <f t="shared" si="12"/>
        <v>0</v>
      </c>
      <c r="Y12" s="840">
        <f t="shared" si="13"/>
        <v>161</v>
      </c>
      <c r="Z12" s="841">
        <f t="shared" si="14"/>
        <v>2.4393939393939394</v>
      </c>
      <c r="AA12" s="753"/>
      <c r="AB12" s="69">
        <f t="shared" si="19"/>
        <v>0</v>
      </c>
      <c r="AC12" s="753"/>
      <c r="AD12" s="69">
        <f t="shared" si="20"/>
        <v>0</v>
      </c>
      <c r="AE12" s="753"/>
      <c r="AF12" s="69">
        <f t="shared" si="21"/>
        <v>0</v>
      </c>
      <c r="AG12" s="98">
        <f t="shared" si="22"/>
        <v>0</v>
      </c>
      <c r="AH12" s="99">
        <f t="shared" si="23"/>
        <v>0</v>
      </c>
    </row>
    <row r="13" spans="1:34" x14ac:dyDescent="0.25">
      <c r="A13" s="2" t="s">
        <v>109</v>
      </c>
      <c r="B13" s="1157">
        <v>660</v>
      </c>
      <c r="C13" s="753">
        <v>573</v>
      </c>
      <c r="D13" s="20">
        <f t="shared" si="0"/>
        <v>0.86818181818181817</v>
      </c>
      <c r="E13" s="753">
        <v>550</v>
      </c>
      <c r="F13" s="20">
        <f t="shared" si="1"/>
        <v>0.83333333333333337</v>
      </c>
      <c r="G13" s="753">
        <v>490</v>
      </c>
      <c r="H13" s="20">
        <f t="shared" si="2"/>
        <v>0.74242424242424243</v>
      </c>
      <c r="I13" s="100">
        <f>SUM(C13,E13,G13)</f>
        <v>1613</v>
      </c>
      <c r="J13" s="218">
        <f t="shared" si="4"/>
        <v>0.81464646464646462</v>
      </c>
      <c r="K13" s="753">
        <v>498</v>
      </c>
      <c r="L13" s="20">
        <f t="shared" si="5"/>
        <v>0.75454545454545452</v>
      </c>
      <c r="M13" s="753">
        <v>615</v>
      </c>
      <c r="N13" s="20">
        <f t="shared" si="6"/>
        <v>0.93181818181818177</v>
      </c>
      <c r="O13" s="753">
        <v>489</v>
      </c>
      <c r="P13" s="20">
        <f t="shared" si="7"/>
        <v>0.74090909090909096</v>
      </c>
      <c r="Q13" s="100">
        <f t="shared" si="8"/>
        <v>1602</v>
      </c>
      <c r="R13" s="218">
        <f t="shared" si="9"/>
        <v>0.80909090909090908</v>
      </c>
      <c r="S13" s="753">
        <v>588</v>
      </c>
      <c r="T13" s="20">
        <f t="shared" si="10"/>
        <v>0.89090909090909087</v>
      </c>
      <c r="U13" s="753">
        <v>373</v>
      </c>
      <c r="V13" s="20">
        <f t="shared" si="11"/>
        <v>0.56515151515151518</v>
      </c>
      <c r="W13" s="753"/>
      <c r="X13" s="20">
        <f t="shared" si="12"/>
        <v>0</v>
      </c>
      <c r="Y13" s="100">
        <f t="shared" si="13"/>
        <v>961</v>
      </c>
      <c r="Z13" s="218">
        <f t="shared" si="14"/>
        <v>0.48535353535353537</v>
      </c>
      <c r="AA13" s="753"/>
      <c r="AB13" s="69">
        <f t="shared" si="19"/>
        <v>0</v>
      </c>
      <c r="AC13" s="753"/>
      <c r="AD13" s="69">
        <f t="shared" si="20"/>
        <v>0</v>
      </c>
      <c r="AE13" s="753"/>
      <c r="AF13" s="69">
        <f t="shared" si="21"/>
        <v>0</v>
      </c>
      <c r="AG13" s="98">
        <f t="shared" si="22"/>
        <v>0</v>
      </c>
      <c r="AH13" s="99">
        <f t="shared" si="23"/>
        <v>0</v>
      </c>
    </row>
    <row r="14" spans="1:34" x14ac:dyDescent="0.25">
      <c r="A14" s="2" t="s">
        <v>110</v>
      </c>
      <c r="B14" s="1157">
        <v>484</v>
      </c>
      <c r="C14" s="753">
        <v>615</v>
      </c>
      <c r="D14" s="20">
        <f t="shared" si="0"/>
        <v>1.2706611570247934</v>
      </c>
      <c r="E14" s="753">
        <v>790</v>
      </c>
      <c r="F14" s="20">
        <f t="shared" si="1"/>
        <v>1.6322314049586777</v>
      </c>
      <c r="G14" s="753">
        <v>707</v>
      </c>
      <c r="H14" s="20">
        <f t="shared" si="2"/>
        <v>1.4607438016528926</v>
      </c>
      <c r="I14" s="100">
        <f>SUM(C14,E14,G14)</f>
        <v>2112</v>
      </c>
      <c r="J14" s="218">
        <f t="shared" si="4"/>
        <v>1.4545454545454546</v>
      </c>
      <c r="K14" s="753">
        <v>778</v>
      </c>
      <c r="L14" s="20">
        <f t="shared" si="5"/>
        <v>1.6074380165289257</v>
      </c>
      <c r="M14" s="753">
        <v>849</v>
      </c>
      <c r="N14" s="20">
        <f t="shared" si="6"/>
        <v>1.7541322314049588</v>
      </c>
      <c r="O14" s="753">
        <v>682</v>
      </c>
      <c r="P14" s="20">
        <f t="shared" si="7"/>
        <v>1.4090909090909092</v>
      </c>
      <c r="Q14" s="100">
        <f t="shared" si="8"/>
        <v>2309</v>
      </c>
      <c r="R14" s="218">
        <f t="shared" si="9"/>
        <v>1.5902203856749311</v>
      </c>
      <c r="S14" s="753">
        <v>826</v>
      </c>
      <c r="T14" s="20">
        <f t="shared" si="10"/>
        <v>1.7066115702479339</v>
      </c>
      <c r="U14" s="753">
        <v>925</v>
      </c>
      <c r="V14" s="20">
        <f t="shared" si="11"/>
        <v>1.9111570247933884</v>
      </c>
      <c r="W14" s="753"/>
      <c r="X14" s="20">
        <f t="shared" si="12"/>
        <v>0</v>
      </c>
      <c r="Y14" s="100">
        <f t="shared" si="13"/>
        <v>1751</v>
      </c>
      <c r="Z14" s="218">
        <f t="shared" si="14"/>
        <v>1.2059228650137741</v>
      </c>
      <c r="AA14" s="753"/>
      <c r="AB14" s="69">
        <f t="shared" si="19"/>
        <v>0</v>
      </c>
      <c r="AC14" s="753"/>
      <c r="AD14" s="69">
        <f t="shared" si="20"/>
        <v>0</v>
      </c>
      <c r="AE14" s="753"/>
      <c r="AF14" s="69">
        <f t="shared" si="21"/>
        <v>0</v>
      </c>
      <c r="AG14" s="98">
        <f t="shared" si="22"/>
        <v>0</v>
      </c>
      <c r="AH14" s="99">
        <f t="shared" si="23"/>
        <v>0</v>
      </c>
    </row>
    <row r="15" spans="1:34" x14ac:dyDescent="0.25">
      <c r="A15" s="2" t="s">
        <v>111</v>
      </c>
      <c r="B15" s="1157">
        <v>264</v>
      </c>
      <c r="C15" s="753">
        <v>146</v>
      </c>
      <c r="D15" s="20">
        <f t="shared" si="0"/>
        <v>0.55303030303030298</v>
      </c>
      <c r="E15" s="753">
        <v>38</v>
      </c>
      <c r="F15" s="20">
        <f t="shared" si="1"/>
        <v>0.14393939393939395</v>
      </c>
      <c r="G15" s="753">
        <v>106</v>
      </c>
      <c r="H15" s="20">
        <f t="shared" si="2"/>
        <v>0.40151515151515149</v>
      </c>
      <c r="I15" s="100">
        <f t="shared" si="3"/>
        <v>290</v>
      </c>
      <c r="J15" s="218">
        <f t="shared" si="4"/>
        <v>0.36616161616161619</v>
      </c>
      <c r="K15" s="753">
        <v>194</v>
      </c>
      <c r="L15" s="20">
        <f t="shared" si="5"/>
        <v>0.73484848484848486</v>
      </c>
      <c r="M15" s="753">
        <v>129</v>
      </c>
      <c r="N15" s="20">
        <f t="shared" si="6"/>
        <v>0.48863636363636365</v>
      </c>
      <c r="O15" s="753">
        <v>248</v>
      </c>
      <c r="P15" s="20">
        <f t="shared" si="7"/>
        <v>0.93939393939393945</v>
      </c>
      <c r="Q15" s="100">
        <f t="shared" si="8"/>
        <v>571</v>
      </c>
      <c r="R15" s="218">
        <f t="shared" si="9"/>
        <v>0.72095959595959591</v>
      </c>
      <c r="S15" s="753">
        <v>254</v>
      </c>
      <c r="T15" s="20">
        <f t="shared" si="10"/>
        <v>0.96212121212121215</v>
      </c>
      <c r="U15" s="753">
        <v>227</v>
      </c>
      <c r="V15" s="20">
        <f t="shared" si="11"/>
        <v>0.85984848484848486</v>
      </c>
      <c r="W15" s="753"/>
      <c r="X15" s="20">
        <f t="shared" si="12"/>
        <v>0</v>
      </c>
      <c r="Y15" s="100">
        <f t="shared" si="13"/>
        <v>481</v>
      </c>
      <c r="Z15" s="218">
        <f t="shared" si="14"/>
        <v>0.60732323232323238</v>
      </c>
      <c r="AA15" s="753"/>
      <c r="AB15" s="69">
        <f t="shared" si="19"/>
        <v>0</v>
      </c>
      <c r="AC15" s="753"/>
      <c r="AD15" s="69">
        <f t="shared" si="20"/>
        <v>0</v>
      </c>
      <c r="AE15" s="753"/>
      <c r="AF15" s="69">
        <f t="shared" si="21"/>
        <v>0</v>
      </c>
      <c r="AG15" s="98">
        <f t="shared" si="22"/>
        <v>0</v>
      </c>
      <c r="AH15" s="99">
        <f t="shared" si="23"/>
        <v>0</v>
      </c>
    </row>
    <row r="16" spans="1:34" x14ac:dyDescent="0.25">
      <c r="A16" s="2" t="s">
        <v>112</v>
      </c>
      <c r="B16" s="1157">
        <v>396</v>
      </c>
      <c r="C16" s="753">
        <v>375</v>
      </c>
      <c r="D16" s="20">
        <f t="shared" si="0"/>
        <v>0.94696969696969702</v>
      </c>
      <c r="E16" s="753">
        <v>474</v>
      </c>
      <c r="F16" s="20">
        <f t="shared" si="1"/>
        <v>1.196969696969697</v>
      </c>
      <c r="G16" s="753">
        <v>183</v>
      </c>
      <c r="H16" s="20">
        <f t="shared" si="2"/>
        <v>0.4621212121212121</v>
      </c>
      <c r="I16" s="100">
        <f t="shared" si="3"/>
        <v>1032</v>
      </c>
      <c r="J16" s="218">
        <f t="shared" si="4"/>
        <v>0.86868686868686873</v>
      </c>
      <c r="K16" s="753">
        <v>518</v>
      </c>
      <c r="L16" s="20">
        <f t="shared" si="5"/>
        <v>1.3080808080808082</v>
      </c>
      <c r="M16" s="753">
        <v>549</v>
      </c>
      <c r="N16" s="20">
        <f t="shared" si="6"/>
        <v>1.3863636363636365</v>
      </c>
      <c r="O16" s="753">
        <v>475</v>
      </c>
      <c r="P16" s="20">
        <f t="shared" si="7"/>
        <v>1.1994949494949494</v>
      </c>
      <c r="Q16" s="100">
        <f t="shared" si="8"/>
        <v>1542</v>
      </c>
      <c r="R16" s="218">
        <f t="shared" si="9"/>
        <v>1.297979797979798</v>
      </c>
      <c r="S16" s="753">
        <v>582</v>
      </c>
      <c r="T16" s="20">
        <f t="shared" si="10"/>
        <v>1.4696969696969697</v>
      </c>
      <c r="U16" s="753">
        <v>530</v>
      </c>
      <c r="V16" s="20">
        <f t="shared" si="11"/>
        <v>1.3383838383838385</v>
      </c>
      <c r="W16" s="753"/>
      <c r="X16" s="20">
        <f t="shared" si="12"/>
        <v>0</v>
      </c>
      <c r="Y16" s="100">
        <f t="shared" si="13"/>
        <v>1112</v>
      </c>
      <c r="Z16" s="218">
        <f t="shared" si="14"/>
        <v>0.93602693602693599</v>
      </c>
      <c r="AA16" s="753"/>
      <c r="AB16" s="69">
        <f t="shared" si="19"/>
        <v>0</v>
      </c>
      <c r="AC16" s="753"/>
      <c r="AD16" s="69">
        <f t="shared" si="20"/>
        <v>0</v>
      </c>
      <c r="AE16" s="753"/>
      <c r="AF16" s="69">
        <f t="shared" si="21"/>
        <v>0</v>
      </c>
      <c r="AG16" s="98">
        <f t="shared" si="22"/>
        <v>0</v>
      </c>
      <c r="AH16" s="99">
        <f t="shared" si="23"/>
        <v>0</v>
      </c>
    </row>
    <row r="17" spans="1:34" x14ac:dyDescent="0.25">
      <c r="A17" s="2" t="s">
        <v>113</v>
      </c>
      <c r="B17" s="1157">
        <v>540</v>
      </c>
      <c r="C17" s="753">
        <v>314</v>
      </c>
      <c r="D17" s="20">
        <f t="shared" si="0"/>
        <v>0.58148148148148149</v>
      </c>
      <c r="E17" s="753">
        <v>393</v>
      </c>
      <c r="F17" s="20">
        <f t="shared" si="1"/>
        <v>0.72777777777777775</v>
      </c>
      <c r="G17" s="753">
        <v>481</v>
      </c>
      <c r="H17" s="20">
        <f t="shared" si="2"/>
        <v>0.89074074074074072</v>
      </c>
      <c r="I17" s="100">
        <f t="shared" si="3"/>
        <v>1188</v>
      </c>
      <c r="J17" s="218">
        <f t="shared" si="4"/>
        <v>0.73333333333333328</v>
      </c>
      <c r="K17" s="753">
        <v>541</v>
      </c>
      <c r="L17" s="20">
        <f t="shared" si="5"/>
        <v>1.0018518518518518</v>
      </c>
      <c r="M17" s="753">
        <v>461</v>
      </c>
      <c r="N17" s="20">
        <f t="shared" si="6"/>
        <v>0.85370370370370374</v>
      </c>
      <c r="O17" s="753">
        <v>505</v>
      </c>
      <c r="P17" s="20">
        <f t="shared" si="7"/>
        <v>0.93518518518518523</v>
      </c>
      <c r="Q17" s="100">
        <f t="shared" si="8"/>
        <v>1507</v>
      </c>
      <c r="R17" s="218">
        <f t="shared" si="9"/>
        <v>0.93024691358024691</v>
      </c>
      <c r="S17" s="753">
        <v>563</v>
      </c>
      <c r="T17" s="20">
        <f t="shared" si="10"/>
        <v>1.0425925925925925</v>
      </c>
      <c r="U17" s="753">
        <v>580</v>
      </c>
      <c r="V17" s="20">
        <f t="shared" si="11"/>
        <v>1.0740740740740742</v>
      </c>
      <c r="W17" s="753"/>
      <c r="X17" s="20">
        <f t="shared" si="12"/>
        <v>0</v>
      </c>
      <c r="Y17" s="100">
        <f t="shared" si="13"/>
        <v>1143</v>
      </c>
      <c r="Z17" s="218">
        <f t="shared" si="14"/>
        <v>0.7055555555555556</v>
      </c>
      <c r="AA17" s="753"/>
      <c r="AB17" s="69">
        <f t="shared" si="19"/>
        <v>0</v>
      </c>
      <c r="AC17" s="753"/>
      <c r="AD17" s="69">
        <f t="shared" si="20"/>
        <v>0</v>
      </c>
      <c r="AE17" s="753"/>
      <c r="AF17" s="69">
        <f t="shared" si="21"/>
        <v>0</v>
      </c>
      <c r="AG17" s="98">
        <f t="shared" si="22"/>
        <v>0</v>
      </c>
      <c r="AH17" s="99">
        <f t="shared" si="23"/>
        <v>0</v>
      </c>
    </row>
    <row r="18" spans="1:34" x14ac:dyDescent="0.25">
      <c r="A18" s="2" t="s">
        <v>114</v>
      </c>
      <c r="B18" s="1157">
        <v>132</v>
      </c>
      <c r="C18" s="754">
        <v>174</v>
      </c>
      <c r="D18" s="20">
        <f t="shared" si="0"/>
        <v>1.3181818181818181</v>
      </c>
      <c r="E18" s="754">
        <v>129</v>
      </c>
      <c r="F18" s="20">
        <f t="shared" si="1"/>
        <v>0.97727272727272729</v>
      </c>
      <c r="G18" s="754">
        <v>129</v>
      </c>
      <c r="H18" s="20">
        <f t="shared" si="2"/>
        <v>0.97727272727272729</v>
      </c>
      <c r="I18" s="100">
        <f t="shared" si="3"/>
        <v>432</v>
      </c>
      <c r="J18" s="218">
        <f t="shared" si="4"/>
        <v>1.0909090909090908</v>
      </c>
      <c r="K18" s="754">
        <v>147</v>
      </c>
      <c r="L18" s="20">
        <f t="shared" si="5"/>
        <v>1.1136363636363635</v>
      </c>
      <c r="M18" s="754">
        <v>143</v>
      </c>
      <c r="N18" s="20">
        <f t="shared" si="6"/>
        <v>1.0833333333333333</v>
      </c>
      <c r="O18" s="754">
        <v>101</v>
      </c>
      <c r="P18" s="20">
        <f t="shared" si="7"/>
        <v>0.76515151515151514</v>
      </c>
      <c r="Q18" s="100">
        <f t="shared" si="8"/>
        <v>391</v>
      </c>
      <c r="R18" s="218">
        <f t="shared" si="9"/>
        <v>0.98737373737373735</v>
      </c>
      <c r="S18" s="754">
        <v>0</v>
      </c>
      <c r="T18" s="20">
        <f t="shared" si="10"/>
        <v>0</v>
      </c>
      <c r="U18" s="754">
        <v>162</v>
      </c>
      <c r="V18" s="20">
        <f t="shared" si="11"/>
        <v>1.2272727272727273</v>
      </c>
      <c r="W18" s="754"/>
      <c r="X18" s="20">
        <f t="shared" si="12"/>
        <v>0</v>
      </c>
      <c r="Y18" s="100">
        <f t="shared" si="13"/>
        <v>162</v>
      </c>
      <c r="Z18" s="218">
        <f t="shared" si="14"/>
        <v>0.40909090909090912</v>
      </c>
      <c r="AA18" s="754"/>
      <c r="AB18" s="69">
        <f t="shared" si="19"/>
        <v>0</v>
      </c>
      <c r="AC18" s="754"/>
      <c r="AD18" s="69">
        <f t="shared" si="20"/>
        <v>0</v>
      </c>
      <c r="AE18" s="754"/>
      <c r="AF18" s="69">
        <f t="shared" si="21"/>
        <v>0</v>
      </c>
      <c r="AG18" s="98">
        <f t="shared" si="22"/>
        <v>0</v>
      </c>
      <c r="AH18" s="99">
        <f t="shared" si="23"/>
        <v>0</v>
      </c>
    </row>
    <row r="19" spans="1:34" ht="15.75" thickBot="1" x14ac:dyDescent="0.3">
      <c r="A19" s="842" t="s">
        <v>467</v>
      </c>
      <c r="B19" s="1158">
        <v>84</v>
      </c>
      <c r="C19" s="754">
        <v>0</v>
      </c>
      <c r="D19" s="839">
        <f>C19/$B19</f>
        <v>0</v>
      </c>
      <c r="E19" s="754">
        <v>0</v>
      </c>
      <c r="F19" s="839">
        <f t="shared" ref="F19" si="26">E19/$B19</f>
        <v>0</v>
      </c>
      <c r="G19" s="754">
        <v>0</v>
      </c>
      <c r="H19" s="839">
        <f t="shared" ref="H19" si="27">G19/$B19</f>
        <v>0</v>
      </c>
      <c r="I19" s="840">
        <f t="shared" ref="I19" si="28">SUM(C19,E19,G19)</f>
        <v>0</v>
      </c>
      <c r="J19" s="841">
        <f t="shared" ref="J19" si="29">I19/($B19*3)</f>
        <v>0</v>
      </c>
      <c r="K19" s="754">
        <v>68</v>
      </c>
      <c r="L19" s="839">
        <f t="shared" ref="L19" si="30">K19/$B19</f>
        <v>0.80952380952380953</v>
      </c>
      <c r="M19" s="754">
        <v>120</v>
      </c>
      <c r="N19" s="839">
        <f t="shared" ref="N19" si="31">M19/$B19</f>
        <v>1.4285714285714286</v>
      </c>
      <c r="O19" s="754">
        <v>94</v>
      </c>
      <c r="P19" s="839">
        <f t="shared" ref="P19" si="32">O19/$B19</f>
        <v>1.1190476190476191</v>
      </c>
      <c r="Q19" s="840">
        <f t="shared" si="8"/>
        <v>282</v>
      </c>
      <c r="R19" s="841">
        <f t="shared" si="9"/>
        <v>1.1190476190476191</v>
      </c>
      <c r="S19" s="754">
        <v>106</v>
      </c>
      <c r="T19" s="839">
        <f t="shared" si="10"/>
        <v>1.2619047619047619</v>
      </c>
      <c r="U19" s="754">
        <v>111</v>
      </c>
      <c r="V19" s="839">
        <f t="shared" si="11"/>
        <v>1.3214285714285714</v>
      </c>
      <c r="W19" s="754"/>
      <c r="X19" s="839">
        <f t="shared" si="12"/>
        <v>0</v>
      </c>
      <c r="Y19" s="840">
        <f t="shared" si="13"/>
        <v>217</v>
      </c>
      <c r="Z19" s="841">
        <f t="shared" si="14"/>
        <v>0.86111111111111116</v>
      </c>
      <c r="AA19" s="754"/>
      <c r="AB19" s="69">
        <f t="shared" si="19"/>
        <v>0</v>
      </c>
      <c r="AC19" s="754"/>
      <c r="AD19" s="69">
        <f t="shared" si="20"/>
        <v>0</v>
      </c>
      <c r="AE19" s="754"/>
      <c r="AF19" s="69">
        <f t="shared" si="21"/>
        <v>0</v>
      </c>
      <c r="AG19" s="98">
        <f t="shared" si="22"/>
        <v>0</v>
      </c>
      <c r="AH19" s="99">
        <f t="shared" si="23"/>
        <v>0</v>
      </c>
    </row>
    <row r="20" spans="1:34" ht="15.75" thickBot="1" x14ac:dyDescent="0.3">
      <c r="A20" s="944" t="s">
        <v>476</v>
      </c>
      <c r="B20" s="624">
        <f>SUM(B7:B19)</f>
        <v>4562</v>
      </c>
      <c r="C20" s="418">
        <f>SUM(C7:C19)</f>
        <v>4346</v>
      </c>
      <c r="D20" s="278">
        <f t="shared" ref="D20" si="33">C20/$B20</f>
        <v>0.95265234546251643</v>
      </c>
      <c r="E20" s="418">
        <f>SUM(E7:E19)</f>
        <v>4439</v>
      </c>
      <c r="F20" s="278">
        <f t="shared" ref="F20" si="34">E20/$B20</f>
        <v>0.97303814116615517</v>
      </c>
      <c r="G20" s="418">
        <f>SUM(G7:G19)</f>
        <v>3919</v>
      </c>
      <c r="H20" s="278">
        <f t="shared" ref="H20" si="35">G20/$B20</f>
        <v>0.85905304690925033</v>
      </c>
      <c r="I20" s="625">
        <f>SUM(I7:I19)</f>
        <v>12704</v>
      </c>
      <c r="J20" s="279">
        <f t="shared" ref="J20" si="36">I20/($B20*3)</f>
        <v>0.92824784451264064</v>
      </c>
      <c r="K20" s="418">
        <f>SUM(K7:K19)</f>
        <v>4667</v>
      </c>
      <c r="L20" s="278">
        <f t="shared" ref="L20" si="37">K20/$B20</f>
        <v>1.0230162209557212</v>
      </c>
      <c r="M20" s="418">
        <f>SUM(M7:M19)</f>
        <v>4960</v>
      </c>
      <c r="N20" s="278">
        <f t="shared" ref="N20" si="38">M20/$B20</f>
        <v>1.0872424375274004</v>
      </c>
      <c r="O20" s="418">
        <f>SUM(O7:O19)</f>
        <v>4405</v>
      </c>
      <c r="P20" s="278">
        <f t="shared" ref="P20" si="39">O20/$B20</f>
        <v>0.96558526961858837</v>
      </c>
      <c r="Q20" s="625">
        <f>SUM(Q7:Q19)</f>
        <v>14032</v>
      </c>
      <c r="R20" s="279">
        <f t="shared" si="9"/>
        <v>1.0252813093672366</v>
      </c>
      <c r="S20" s="418">
        <f>SUM(S7:S19)</f>
        <v>4933</v>
      </c>
      <c r="T20" s="278">
        <f t="shared" si="10"/>
        <v>1.0813239807102148</v>
      </c>
      <c r="U20" s="418">
        <f>SUM(U7:U19)</f>
        <v>5286</v>
      </c>
      <c r="V20" s="278">
        <f t="shared" si="11"/>
        <v>1.158702323542306</v>
      </c>
      <c r="W20" s="418">
        <f>SUM(W7:W19)</f>
        <v>0</v>
      </c>
      <c r="X20" s="278">
        <f t="shared" si="12"/>
        <v>0</v>
      </c>
      <c r="Y20" s="625">
        <f>SUM(Y7:Y19)</f>
        <v>10219</v>
      </c>
      <c r="Z20" s="279">
        <f t="shared" si="14"/>
        <v>0.74667543475084031</v>
      </c>
      <c r="AA20" s="418">
        <f>SUM(AA7:AA19)</f>
        <v>0</v>
      </c>
      <c r="AB20" s="278">
        <f t="shared" ref="AB20:AB30" si="40">AA20/$B20</f>
        <v>0</v>
      </c>
      <c r="AC20" s="418">
        <f>SUM(AC7:AC19)</f>
        <v>0</v>
      </c>
      <c r="AD20" s="278">
        <f t="shared" ref="AD20:AD30" si="41">AC20/$B20</f>
        <v>0</v>
      </c>
      <c r="AE20" s="418">
        <f>SUM(AE7:AE19)</f>
        <v>0</v>
      </c>
      <c r="AF20" s="278">
        <f t="shared" ref="AF20:AF30" si="42">AE20/$B20</f>
        <v>0</v>
      </c>
      <c r="AG20" s="625">
        <f>SUM(AG7:AG19)</f>
        <v>0</v>
      </c>
      <c r="AH20" s="279">
        <f t="shared" si="23"/>
        <v>0</v>
      </c>
    </row>
    <row r="21" spans="1:34" x14ac:dyDescent="0.25">
      <c r="A21" s="940" t="s">
        <v>468</v>
      </c>
      <c r="B21" s="606">
        <v>20</v>
      </c>
      <c r="C21" s="941">
        <v>20</v>
      </c>
      <c r="D21" s="915">
        <f t="shared" ref="D21:D29" si="43">C21/$B21</f>
        <v>1</v>
      </c>
      <c r="E21" s="941">
        <v>18</v>
      </c>
      <c r="F21" s="915">
        <f t="shared" ref="F21:F29" si="44">E21/$B21</f>
        <v>0.9</v>
      </c>
      <c r="G21" s="941">
        <v>14</v>
      </c>
      <c r="H21" s="915">
        <f t="shared" ref="H21:H29" si="45">G21/$B21</f>
        <v>0.7</v>
      </c>
      <c r="I21" s="942">
        <f t="shared" ref="I21:I28" si="46">SUM(C21,E21,G21)</f>
        <v>52</v>
      </c>
      <c r="J21" s="943">
        <f t="shared" ref="J21:J29" si="47">I21/($B21*3)</f>
        <v>0.8666666666666667</v>
      </c>
      <c r="K21" s="941">
        <v>0</v>
      </c>
      <c r="L21" s="915">
        <f t="shared" ref="L21:L29" si="48">K21/$B21</f>
        <v>0</v>
      </c>
      <c r="M21" s="941">
        <v>18</v>
      </c>
      <c r="N21" s="915">
        <f t="shared" ref="N21:N29" si="49">M21/$B21</f>
        <v>0.9</v>
      </c>
      <c r="O21" s="941">
        <v>18</v>
      </c>
      <c r="P21" s="915">
        <f t="shared" ref="P21:P29" si="50">O21/$B21</f>
        <v>0.9</v>
      </c>
      <c r="Q21" s="942">
        <f t="shared" ref="Q21:Q28" si="51">SUM(K21,M21,O21)</f>
        <v>36</v>
      </c>
      <c r="R21" s="943">
        <f t="shared" si="9"/>
        <v>0.6</v>
      </c>
      <c r="S21" s="941">
        <v>20</v>
      </c>
      <c r="T21" s="915">
        <f t="shared" si="10"/>
        <v>1</v>
      </c>
      <c r="U21" s="941">
        <v>12</v>
      </c>
      <c r="V21" s="915">
        <f t="shared" si="11"/>
        <v>0.6</v>
      </c>
      <c r="W21" s="941"/>
      <c r="X21" s="915">
        <f t="shared" si="12"/>
        <v>0</v>
      </c>
      <c r="Y21" s="942">
        <f t="shared" ref="Y21:Y28" si="52">SUM(S21,U21,W21)</f>
        <v>32</v>
      </c>
      <c r="Z21" s="943">
        <f t="shared" si="14"/>
        <v>0.53333333333333333</v>
      </c>
      <c r="AA21" s="941"/>
      <c r="AB21" s="915">
        <f t="shared" si="40"/>
        <v>0</v>
      </c>
      <c r="AC21" s="941"/>
      <c r="AD21" s="915">
        <f t="shared" si="41"/>
        <v>0</v>
      </c>
      <c r="AE21" s="941"/>
      <c r="AF21" s="915">
        <f t="shared" si="42"/>
        <v>0</v>
      </c>
      <c r="AG21" s="942">
        <f t="shared" ref="AG21:AG28" si="53">SUM(AA21,AC21,AE21)</f>
        <v>0</v>
      </c>
      <c r="AH21" s="943">
        <f t="shared" si="23"/>
        <v>0</v>
      </c>
    </row>
    <row r="22" spans="1:34" x14ac:dyDescent="0.25">
      <c r="A22" s="852" t="s">
        <v>469</v>
      </c>
      <c r="B22" s="1157">
        <v>10</v>
      </c>
      <c r="C22" s="855">
        <v>15</v>
      </c>
      <c r="D22" s="839">
        <f t="shared" si="43"/>
        <v>1.5</v>
      </c>
      <c r="E22" s="855">
        <v>11</v>
      </c>
      <c r="F22" s="839">
        <f t="shared" si="44"/>
        <v>1.1000000000000001</v>
      </c>
      <c r="G22" s="855">
        <v>11</v>
      </c>
      <c r="H22" s="839">
        <f t="shared" si="45"/>
        <v>1.1000000000000001</v>
      </c>
      <c r="I22" s="840">
        <f t="shared" si="46"/>
        <v>37</v>
      </c>
      <c r="J22" s="841">
        <f t="shared" si="47"/>
        <v>1.2333333333333334</v>
      </c>
      <c r="K22" s="855">
        <v>20</v>
      </c>
      <c r="L22" s="839">
        <f t="shared" si="48"/>
        <v>2</v>
      </c>
      <c r="M22" s="855">
        <v>13</v>
      </c>
      <c r="N22" s="839">
        <f t="shared" si="49"/>
        <v>1.3</v>
      </c>
      <c r="O22" s="855">
        <v>17</v>
      </c>
      <c r="P22" s="839">
        <f t="shared" si="50"/>
        <v>1.7</v>
      </c>
      <c r="Q22" s="840">
        <f t="shared" si="51"/>
        <v>50</v>
      </c>
      <c r="R22" s="841">
        <f t="shared" si="9"/>
        <v>1.6666666666666667</v>
      </c>
      <c r="S22" s="855">
        <v>16</v>
      </c>
      <c r="T22" s="839">
        <f t="shared" si="10"/>
        <v>1.6</v>
      </c>
      <c r="U22" s="855">
        <v>12</v>
      </c>
      <c r="V22" s="839">
        <f t="shared" si="11"/>
        <v>1.2</v>
      </c>
      <c r="W22" s="855"/>
      <c r="X22" s="839">
        <f t="shared" si="12"/>
        <v>0</v>
      </c>
      <c r="Y22" s="840">
        <f t="shared" si="52"/>
        <v>28</v>
      </c>
      <c r="Z22" s="841">
        <f t="shared" si="14"/>
        <v>0.93333333333333335</v>
      </c>
      <c r="AA22" s="855"/>
      <c r="AB22" s="839">
        <f t="shared" si="40"/>
        <v>0</v>
      </c>
      <c r="AC22" s="855"/>
      <c r="AD22" s="839">
        <f t="shared" si="41"/>
        <v>0</v>
      </c>
      <c r="AE22" s="855"/>
      <c r="AF22" s="839">
        <f t="shared" si="42"/>
        <v>0</v>
      </c>
      <c r="AG22" s="840">
        <f t="shared" si="53"/>
        <v>0</v>
      </c>
      <c r="AH22" s="841">
        <f t="shared" si="23"/>
        <v>0</v>
      </c>
    </row>
    <row r="23" spans="1:34" x14ac:dyDescent="0.25">
      <c r="A23" s="852" t="s">
        <v>470</v>
      </c>
      <c r="B23" s="1157">
        <v>16</v>
      </c>
      <c r="C23" s="855">
        <v>26</v>
      </c>
      <c r="D23" s="839">
        <f t="shared" si="43"/>
        <v>1.625</v>
      </c>
      <c r="E23" s="855">
        <v>18</v>
      </c>
      <c r="F23" s="839">
        <f t="shared" si="44"/>
        <v>1.125</v>
      </c>
      <c r="G23" s="855">
        <v>15</v>
      </c>
      <c r="H23" s="839">
        <f t="shared" si="45"/>
        <v>0.9375</v>
      </c>
      <c r="I23" s="840">
        <f t="shared" si="46"/>
        <v>59</v>
      </c>
      <c r="J23" s="841">
        <f t="shared" si="47"/>
        <v>1.2291666666666667</v>
      </c>
      <c r="K23" s="855">
        <v>12</v>
      </c>
      <c r="L23" s="839">
        <f t="shared" si="48"/>
        <v>0.75</v>
      </c>
      <c r="M23" s="855">
        <v>21</v>
      </c>
      <c r="N23" s="839">
        <f t="shared" si="49"/>
        <v>1.3125</v>
      </c>
      <c r="O23" s="855">
        <v>10</v>
      </c>
      <c r="P23" s="839">
        <f t="shared" si="50"/>
        <v>0.625</v>
      </c>
      <c r="Q23" s="840">
        <f t="shared" si="51"/>
        <v>43</v>
      </c>
      <c r="R23" s="841">
        <f t="shared" si="9"/>
        <v>0.89583333333333337</v>
      </c>
      <c r="S23" s="855">
        <v>17</v>
      </c>
      <c r="T23" s="839">
        <f t="shared" si="10"/>
        <v>1.0625</v>
      </c>
      <c r="U23" s="855">
        <v>18</v>
      </c>
      <c r="V23" s="839">
        <f t="shared" si="11"/>
        <v>1.125</v>
      </c>
      <c r="W23" s="855"/>
      <c r="X23" s="839">
        <f t="shared" si="12"/>
        <v>0</v>
      </c>
      <c r="Y23" s="840">
        <f t="shared" si="52"/>
        <v>35</v>
      </c>
      <c r="Z23" s="841">
        <f t="shared" si="14"/>
        <v>0.72916666666666663</v>
      </c>
      <c r="AA23" s="855"/>
      <c r="AB23" s="839">
        <f t="shared" si="40"/>
        <v>0</v>
      </c>
      <c r="AC23" s="855"/>
      <c r="AD23" s="839">
        <f t="shared" si="41"/>
        <v>0</v>
      </c>
      <c r="AE23" s="855"/>
      <c r="AF23" s="839">
        <f t="shared" si="42"/>
        <v>0</v>
      </c>
      <c r="AG23" s="840">
        <f t="shared" si="53"/>
        <v>0</v>
      </c>
      <c r="AH23" s="841">
        <f t="shared" si="23"/>
        <v>0</v>
      </c>
    </row>
    <row r="24" spans="1:34" x14ac:dyDescent="0.25">
      <c r="A24" s="853" t="s">
        <v>570</v>
      </c>
      <c r="B24" s="1158">
        <v>0</v>
      </c>
      <c r="C24" s="856">
        <v>48</v>
      </c>
      <c r="D24" s="839" t="e">
        <f t="shared" ref="D24:D27" si="54">C24/$B24</f>
        <v>#DIV/0!</v>
      </c>
      <c r="E24" s="856">
        <v>100</v>
      </c>
      <c r="F24" s="839" t="e">
        <f t="shared" ref="F24:F27" si="55">E24/$B24</f>
        <v>#DIV/0!</v>
      </c>
      <c r="G24" s="856">
        <v>71</v>
      </c>
      <c r="H24" s="839" t="e">
        <f t="shared" ref="H24:H27" si="56">G24/$B24</f>
        <v>#DIV/0!</v>
      </c>
      <c r="I24" s="840">
        <f t="shared" ref="I24:I27" si="57">SUM(C24,E24,G24)</f>
        <v>219</v>
      </c>
      <c r="J24" s="841" t="e">
        <f t="shared" ref="J24:J27" si="58">I24/($B24*3)</f>
        <v>#DIV/0!</v>
      </c>
      <c r="K24" s="856">
        <v>156</v>
      </c>
      <c r="L24" s="839" t="e">
        <f t="shared" ref="L24:L27" si="59">K24/$B24</f>
        <v>#DIV/0!</v>
      </c>
      <c r="M24" s="856">
        <v>127</v>
      </c>
      <c r="N24" s="839" t="e">
        <f t="shared" ref="N24:N27" si="60">M24/$B24</f>
        <v>#DIV/0!</v>
      </c>
      <c r="O24" s="856">
        <v>108</v>
      </c>
      <c r="P24" s="839" t="e">
        <f t="shared" ref="P24:P27" si="61">O24/$B24</f>
        <v>#DIV/0!</v>
      </c>
      <c r="Q24" s="840">
        <f t="shared" si="51"/>
        <v>391</v>
      </c>
      <c r="R24" s="841" t="e">
        <f t="shared" si="9"/>
        <v>#DIV/0!</v>
      </c>
      <c r="S24" s="856">
        <v>188</v>
      </c>
      <c r="T24" s="839" t="e">
        <f t="shared" si="10"/>
        <v>#DIV/0!</v>
      </c>
      <c r="U24" s="856">
        <v>199</v>
      </c>
      <c r="V24" s="839" t="e">
        <f t="shared" si="11"/>
        <v>#DIV/0!</v>
      </c>
      <c r="W24" s="856"/>
      <c r="X24" s="839" t="e">
        <f t="shared" si="12"/>
        <v>#DIV/0!</v>
      </c>
      <c r="Y24" s="840">
        <f t="shared" si="52"/>
        <v>387</v>
      </c>
      <c r="Z24" s="841" t="e">
        <f t="shared" si="14"/>
        <v>#DIV/0!</v>
      </c>
      <c r="AA24" s="856"/>
      <c r="AB24" s="839" t="e">
        <f t="shared" si="40"/>
        <v>#DIV/0!</v>
      </c>
      <c r="AC24" s="856"/>
      <c r="AD24" s="839" t="e">
        <f t="shared" si="41"/>
        <v>#DIV/0!</v>
      </c>
      <c r="AE24" s="856"/>
      <c r="AF24" s="839" t="e">
        <f t="shared" si="42"/>
        <v>#DIV/0!</v>
      </c>
      <c r="AG24" s="840">
        <f t="shared" si="53"/>
        <v>0</v>
      </c>
      <c r="AH24" s="841" t="e">
        <f t="shared" si="23"/>
        <v>#DIV/0!</v>
      </c>
    </row>
    <row r="25" spans="1:34" x14ac:dyDescent="0.25">
      <c r="A25" s="853" t="s">
        <v>471</v>
      </c>
      <c r="B25" s="1158">
        <v>16</v>
      </c>
      <c r="C25" s="856">
        <v>0</v>
      </c>
      <c r="D25" s="839">
        <f t="shared" si="54"/>
        <v>0</v>
      </c>
      <c r="E25" s="856">
        <v>0</v>
      </c>
      <c r="F25" s="839">
        <f t="shared" si="55"/>
        <v>0</v>
      </c>
      <c r="G25" s="856">
        <v>0</v>
      </c>
      <c r="H25" s="839">
        <f t="shared" si="56"/>
        <v>0</v>
      </c>
      <c r="I25" s="840">
        <f t="shared" si="57"/>
        <v>0</v>
      </c>
      <c r="J25" s="841">
        <f t="shared" si="58"/>
        <v>0</v>
      </c>
      <c r="K25" s="856">
        <v>6</v>
      </c>
      <c r="L25" s="839">
        <f t="shared" si="59"/>
        <v>0.375</v>
      </c>
      <c r="M25" s="856">
        <v>0</v>
      </c>
      <c r="N25" s="839">
        <f t="shared" si="60"/>
        <v>0</v>
      </c>
      <c r="O25" s="856">
        <v>40</v>
      </c>
      <c r="P25" s="839">
        <f t="shared" si="61"/>
        <v>2.5</v>
      </c>
      <c r="Q25" s="840">
        <f t="shared" si="51"/>
        <v>46</v>
      </c>
      <c r="R25" s="841">
        <f t="shared" si="9"/>
        <v>0.95833333333333337</v>
      </c>
      <c r="S25" s="856">
        <v>0</v>
      </c>
      <c r="T25" s="839">
        <f t="shared" si="10"/>
        <v>0</v>
      </c>
      <c r="U25" s="856">
        <v>0</v>
      </c>
      <c r="V25" s="839">
        <f t="shared" si="11"/>
        <v>0</v>
      </c>
      <c r="W25" s="856"/>
      <c r="X25" s="839">
        <f t="shared" si="12"/>
        <v>0</v>
      </c>
      <c r="Y25" s="840">
        <f t="shared" si="52"/>
        <v>0</v>
      </c>
      <c r="Z25" s="841">
        <f t="shared" si="14"/>
        <v>0</v>
      </c>
      <c r="AA25" s="856"/>
      <c r="AB25" s="839">
        <f t="shared" si="40"/>
        <v>0</v>
      </c>
      <c r="AC25" s="856"/>
      <c r="AD25" s="839">
        <f t="shared" si="41"/>
        <v>0</v>
      </c>
      <c r="AE25" s="856"/>
      <c r="AF25" s="839">
        <f t="shared" si="42"/>
        <v>0</v>
      </c>
      <c r="AG25" s="840">
        <f t="shared" si="53"/>
        <v>0</v>
      </c>
      <c r="AH25" s="841">
        <f t="shared" si="23"/>
        <v>0</v>
      </c>
    </row>
    <row r="26" spans="1:34" x14ac:dyDescent="0.25">
      <c r="A26" s="853" t="s">
        <v>472</v>
      </c>
      <c r="B26" s="1158">
        <v>20</v>
      </c>
      <c r="C26" s="856">
        <v>6</v>
      </c>
      <c r="D26" s="839">
        <f t="shared" si="54"/>
        <v>0.3</v>
      </c>
      <c r="E26" s="856">
        <v>8</v>
      </c>
      <c r="F26" s="839">
        <f t="shared" si="55"/>
        <v>0.4</v>
      </c>
      <c r="G26" s="856">
        <v>11</v>
      </c>
      <c r="H26" s="839">
        <f t="shared" si="56"/>
        <v>0.55000000000000004</v>
      </c>
      <c r="I26" s="840">
        <f t="shared" si="57"/>
        <v>25</v>
      </c>
      <c r="J26" s="841">
        <f t="shared" si="58"/>
        <v>0.41666666666666669</v>
      </c>
      <c r="K26" s="856">
        <v>4</v>
      </c>
      <c r="L26" s="839">
        <f t="shared" si="59"/>
        <v>0.2</v>
      </c>
      <c r="M26" s="856">
        <v>3</v>
      </c>
      <c r="N26" s="839">
        <f t="shared" si="60"/>
        <v>0.15</v>
      </c>
      <c r="O26" s="856">
        <v>1</v>
      </c>
      <c r="P26" s="839">
        <f t="shared" si="61"/>
        <v>0.05</v>
      </c>
      <c r="Q26" s="840">
        <f t="shared" si="51"/>
        <v>8</v>
      </c>
      <c r="R26" s="841">
        <f t="shared" si="9"/>
        <v>0.13333333333333333</v>
      </c>
      <c r="S26" s="856">
        <v>9</v>
      </c>
      <c r="T26" s="839">
        <f t="shared" si="10"/>
        <v>0.45</v>
      </c>
      <c r="U26" s="856">
        <v>22</v>
      </c>
      <c r="V26" s="839">
        <f t="shared" si="11"/>
        <v>1.1000000000000001</v>
      </c>
      <c r="W26" s="856"/>
      <c r="X26" s="839">
        <f t="shared" si="12"/>
        <v>0</v>
      </c>
      <c r="Y26" s="840">
        <f t="shared" si="52"/>
        <v>31</v>
      </c>
      <c r="Z26" s="841">
        <f t="shared" si="14"/>
        <v>0.51666666666666672</v>
      </c>
      <c r="AA26" s="856"/>
      <c r="AB26" s="839">
        <f t="shared" si="40"/>
        <v>0</v>
      </c>
      <c r="AC26" s="856"/>
      <c r="AD26" s="839">
        <f t="shared" si="41"/>
        <v>0</v>
      </c>
      <c r="AE26" s="856"/>
      <c r="AF26" s="839">
        <f t="shared" si="42"/>
        <v>0</v>
      </c>
      <c r="AG26" s="840">
        <f t="shared" si="53"/>
        <v>0</v>
      </c>
      <c r="AH26" s="841">
        <f t="shared" si="23"/>
        <v>0</v>
      </c>
    </row>
    <row r="27" spans="1:34" x14ac:dyDescent="0.25">
      <c r="A27" s="853" t="s">
        <v>473</v>
      </c>
      <c r="B27" s="1158">
        <v>0</v>
      </c>
      <c r="C27" s="856">
        <v>0</v>
      </c>
      <c r="D27" s="839" t="e">
        <f t="shared" si="54"/>
        <v>#DIV/0!</v>
      </c>
      <c r="E27" s="856">
        <v>0</v>
      </c>
      <c r="F27" s="839" t="e">
        <f t="shared" si="55"/>
        <v>#DIV/0!</v>
      </c>
      <c r="G27" s="856">
        <v>0</v>
      </c>
      <c r="H27" s="839" t="e">
        <f t="shared" si="56"/>
        <v>#DIV/0!</v>
      </c>
      <c r="I27" s="840">
        <f t="shared" si="57"/>
        <v>0</v>
      </c>
      <c r="J27" s="841" t="e">
        <f t="shared" si="58"/>
        <v>#DIV/0!</v>
      </c>
      <c r="K27" s="856">
        <v>0</v>
      </c>
      <c r="L27" s="839" t="e">
        <f t="shared" si="59"/>
        <v>#DIV/0!</v>
      </c>
      <c r="M27" s="856">
        <v>0</v>
      </c>
      <c r="N27" s="839" t="e">
        <f t="shared" si="60"/>
        <v>#DIV/0!</v>
      </c>
      <c r="O27" s="856">
        <v>0</v>
      </c>
      <c r="P27" s="839" t="e">
        <f t="shared" si="61"/>
        <v>#DIV/0!</v>
      </c>
      <c r="Q27" s="840">
        <f t="shared" si="51"/>
        <v>0</v>
      </c>
      <c r="R27" s="841" t="e">
        <f t="shared" si="9"/>
        <v>#DIV/0!</v>
      </c>
      <c r="S27" s="856">
        <v>0</v>
      </c>
      <c r="T27" s="839" t="e">
        <f t="shared" si="10"/>
        <v>#DIV/0!</v>
      </c>
      <c r="U27" s="856">
        <v>0</v>
      </c>
      <c r="V27" s="839" t="e">
        <f t="shared" si="11"/>
        <v>#DIV/0!</v>
      </c>
      <c r="W27" s="856"/>
      <c r="X27" s="839" t="e">
        <f t="shared" si="12"/>
        <v>#DIV/0!</v>
      </c>
      <c r="Y27" s="840">
        <f t="shared" si="52"/>
        <v>0</v>
      </c>
      <c r="Z27" s="841" t="e">
        <f t="shared" si="14"/>
        <v>#DIV/0!</v>
      </c>
      <c r="AA27" s="856"/>
      <c r="AB27" s="839" t="e">
        <f t="shared" si="40"/>
        <v>#DIV/0!</v>
      </c>
      <c r="AC27" s="856"/>
      <c r="AD27" s="839" t="e">
        <f t="shared" si="41"/>
        <v>#DIV/0!</v>
      </c>
      <c r="AE27" s="856"/>
      <c r="AF27" s="839" t="e">
        <f t="shared" si="42"/>
        <v>#DIV/0!</v>
      </c>
      <c r="AG27" s="840">
        <f t="shared" si="53"/>
        <v>0</v>
      </c>
      <c r="AH27" s="841" t="e">
        <f t="shared" si="23"/>
        <v>#DIV/0!</v>
      </c>
    </row>
    <row r="28" spans="1:34" ht="15.75" thickBot="1" x14ac:dyDescent="0.3">
      <c r="A28" s="854" t="s">
        <v>474</v>
      </c>
      <c r="B28" s="1166">
        <v>20</v>
      </c>
      <c r="C28" s="857">
        <v>42</v>
      </c>
      <c r="D28" s="849">
        <f t="shared" si="43"/>
        <v>2.1</v>
      </c>
      <c r="E28" s="857">
        <v>34</v>
      </c>
      <c r="F28" s="849">
        <f t="shared" si="44"/>
        <v>1.7</v>
      </c>
      <c r="G28" s="857">
        <v>17</v>
      </c>
      <c r="H28" s="849">
        <f t="shared" si="45"/>
        <v>0.85</v>
      </c>
      <c r="I28" s="850">
        <f t="shared" si="46"/>
        <v>93</v>
      </c>
      <c r="J28" s="851">
        <f t="shared" si="47"/>
        <v>1.55</v>
      </c>
      <c r="K28" s="857">
        <v>23</v>
      </c>
      <c r="L28" s="849">
        <f t="shared" si="48"/>
        <v>1.1499999999999999</v>
      </c>
      <c r="M28" s="857">
        <v>19</v>
      </c>
      <c r="N28" s="849">
        <f t="shared" si="49"/>
        <v>0.95</v>
      </c>
      <c r="O28" s="857">
        <v>28</v>
      </c>
      <c r="P28" s="849">
        <f t="shared" si="50"/>
        <v>1.4</v>
      </c>
      <c r="Q28" s="850">
        <f t="shared" si="51"/>
        <v>70</v>
      </c>
      <c r="R28" s="851">
        <f t="shared" si="9"/>
        <v>1.1666666666666667</v>
      </c>
      <c r="S28" s="857">
        <v>34</v>
      </c>
      <c r="T28" s="849">
        <f t="shared" si="10"/>
        <v>1.7</v>
      </c>
      <c r="U28" s="857">
        <v>24</v>
      </c>
      <c r="V28" s="849">
        <f t="shared" si="11"/>
        <v>1.2</v>
      </c>
      <c r="W28" s="857"/>
      <c r="X28" s="849">
        <f t="shared" si="12"/>
        <v>0</v>
      </c>
      <c r="Y28" s="850">
        <f t="shared" si="52"/>
        <v>58</v>
      </c>
      <c r="Z28" s="851">
        <f t="shared" si="14"/>
        <v>0.96666666666666667</v>
      </c>
      <c r="AA28" s="857"/>
      <c r="AB28" s="849">
        <f t="shared" si="40"/>
        <v>0</v>
      </c>
      <c r="AC28" s="857"/>
      <c r="AD28" s="849">
        <f t="shared" si="41"/>
        <v>0</v>
      </c>
      <c r="AE28" s="857"/>
      <c r="AF28" s="849">
        <f t="shared" si="42"/>
        <v>0</v>
      </c>
      <c r="AG28" s="850">
        <f t="shared" si="53"/>
        <v>0</v>
      </c>
      <c r="AH28" s="851">
        <f t="shared" si="23"/>
        <v>0</v>
      </c>
    </row>
    <row r="29" spans="1:34" ht="15.75" thickBot="1" x14ac:dyDescent="0.3">
      <c r="A29" s="858" t="s">
        <v>477</v>
      </c>
      <c r="B29" s="847">
        <f>SUM(B21:B28)</f>
        <v>102</v>
      </c>
      <c r="C29" s="809">
        <f>SUM(C21:C28)</f>
        <v>157</v>
      </c>
      <c r="D29" s="834">
        <f t="shared" si="43"/>
        <v>1.5392156862745099</v>
      </c>
      <c r="E29" s="809">
        <f>SUM(E21:E28)</f>
        <v>189</v>
      </c>
      <c r="F29" s="834">
        <f t="shared" si="44"/>
        <v>1.8529411764705883</v>
      </c>
      <c r="G29" s="809">
        <f>SUM(G21:G28)</f>
        <v>139</v>
      </c>
      <c r="H29" s="834">
        <f t="shared" si="45"/>
        <v>1.3627450980392157</v>
      </c>
      <c r="I29" s="835">
        <f>SUM(I21:I28)</f>
        <v>485</v>
      </c>
      <c r="J29" s="836">
        <f t="shared" si="47"/>
        <v>1.5849673202614378</v>
      </c>
      <c r="K29" s="809">
        <f>SUM(K21:K28)</f>
        <v>221</v>
      </c>
      <c r="L29" s="834">
        <f t="shared" si="48"/>
        <v>2.1666666666666665</v>
      </c>
      <c r="M29" s="809">
        <f>SUM(M21:M28)</f>
        <v>201</v>
      </c>
      <c r="N29" s="834">
        <f t="shared" si="49"/>
        <v>1.9705882352941178</v>
      </c>
      <c r="O29" s="809">
        <f>SUM(O21:O28)</f>
        <v>222</v>
      </c>
      <c r="P29" s="834">
        <f t="shared" si="50"/>
        <v>2.1764705882352939</v>
      </c>
      <c r="Q29" s="835">
        <f>SUM(Q21:Q28)</f>
        <v>644</v>
      </c>
      <c r="R29" s="836">
        <f t="shared" si="9"/>
        <v>2.1045751633986929</v>
      </c>
      <c r="S29" s="809">
        <f>SUM(S21:S28)</f>
        <v>284</v>
      </c>
      <c r="T29" s="834">
        <f t="shared" si="10"/>
        <v>2.784313725490196</v>
      </c>
      <c r="U29" s="809">
        <f>SUM(U21:U28)</f>
        <v>287</v>
      </c>
      <c r="V29" s="834">
        <f t="shared" si="11"/>
        <v>2.8137254901960786</v>
      </c>
      <c r="W29" s="809">
        <f>SUM(W21:W28)</f>
        <v>0</v>
      </c>
      <c r="X29" s="834">
        <f t="shared" si="12"/>
        <v>0</v>
      </c>
      <c r="Y29" s="835">
        <f>SUM(Y21:Y28)</f>
        <v>571</v>
      </c>
      <c r="Z29" s="836">
        <f t="shared" si="14"/>
        <v>1.8660130718954249</v>
      </c>
      <c r="AA29" s="809">
        <f>SUM(AA21:AA28)</f>
        <v>0</v>
      </c>
      <c r="AB29" s="834">
        <f t="shared" si="40"/>
        <v>0</v>
      </c>
      <c r="AC29" s="809">
        <f>SUM(AC21:AC28)</f>
        <v>0</v>
      </c>
      <c r="AD29" s="834">
        <f t="shared" si="41"/>
        <v>0</v>
      </c>
      <c r="AE29" s="809">
        <f>SUM(AE21:AE28)</f>
        <v>0</v>
      </c>
      <c r="AF29" s="834">
        <f t="shared" si="42"/>
        <v>0</v>
      </c>
      <c r="AG29" s="835">
        <f>SUM(AG21:AG28)</f>
        <v>0</v>
      </c>
      <c r="AH29" s="836">
        <f t="shared" si="23"/>
        <v>0</v>
      </c>
    </row>
    <row r="30" spans="1:34" ht="15.75" thickBot="1" x14ac:dyDescent="0.3">
      <c r="A30" s="859" t="s">
        <v>475</v>
      </c>
      <c r="B30" s="860">
        <f>SUM(B29,B20)</f>
        <v>4664</v>
      </c>
      <c r="C30" s="861">
        <f>SUM(C29,C20)</f>
        <v>4503</v>
      </c>
      <c r="D30" s="862">
        <f t="shared" si="0"/>
        <v>0.96548027444253859</v>
      </c>
      <c r="E30" s="861">
        <f>SUM(E29,E20)</f>
        <v>4628</v>
      </c>
      <c r="F30" s="862">
        <f t="shared" si="1"/>
        <v>0.99228130360205835</v>
      </c>
      <c r="G30" s="861">
        <f>SUM(G29,G20)</f>
        <v>4058</v>
      </c>
      <c r="H30" s="862">
        <f t="shared" si="2"/>
        <v>0.87006861063464835</v>
      </c>
      <c r="I30" s="861">
        <f>SUM(I29,I20)</f>
        <v>13189</v>
      </c>
      <c r="J30" s="862">
        <f t="shared" si="4"/>
        <v>0.9426100628930818</v>
      </c>
      <c r="K30" s="861">
        <f>SUM(K29,K20)</f>
        <v>4888</v>
      </c>
      <c r="L30" s="862">
        <f t="shared" si="5"/>
        <v>1.0480274442538593</v>
      </c>
      <c r="M30" s="861">
        <f>SUM(M29,M20)</f>
        <v>5161</v>
      </c>
      <c r="N30" s="862">
        <f t="shared" si="6"/>
        <v>1.1065608919382504</v>
      </c>
      <c r="O30" s="861">
        <f>SUM(O29,O20)</f>
        <v>4627</v>
      </c>
      <c r="P30" s="862">
        <f t="shared" si="7"/>
        <v>0.99206689536878212</v>
      </c>
      <c r="Q30" s="861">
        <f>SUM(Q29,Q20)</f>
        <v>14676</v>
      </c>
      <c r="R30" s="862">
        <f t="shared" si="9"/>
        <v>1.048885077186964</v>
      </c>
      <c r="S30" s="861">
        <f>SUM(S29,S20)</f>
        <v>5217</v>
      </c>
      <c r="T30" s="862">
        <f t="shared" si="10"/>
        <v>1.1185677530017153</v>
      </c>
      <c r="U30" s="861">
        <f>SUM(U29,U20)</f>
        <v>5573</v>
      </c>
      <c r="V30" s="862">
        <f t="shared" si="11"/>
        <v>1.1948970840480275</v>
      </c>
      <c r="W30" s="861">
        <f>SUM(W29,W20)</f>
        <v>0</v>
      </c>
      <c r="X30" s="862">
        <f t="shared" si="12"/>
        <v>0</v>
      </c>
      <c r="Y30" s="861">
        <f>SUM(Y29,Y20)</f>
        <v>10790</v>
      </c>
      <c r="Z30" s="862">
        <f t="shared" si="14"/>
        <v>0.77115494568324761</v>
      </c>
      <c r="AA30" s="861">
        <f>SUM(AA29,AA20)</f>
        <v>0</v>
      </c>
      <c r="AB30" s="862">
        <f t="shared" si="40"/>
        <v>0</v>
      </c>
      <c r="AC30" s="861">
        <f>SUM(AC29,AC20)</f>
        <v>0</v>
      </c>
      <c r="AD30" s="862">
        <f t="shared" si="41"/>
        <v>0</v>
      </c>
      <c r="AE30" s="861">
        <f>SUM(AE29,AE20)</f>
        <v>0</v>
      </c>
      <c r="AF30" s="862">
        <f t="shared" si="42"/>
        <v>0</v>
      </c>
      <c r="AG30" s="861">
        <f>SUM(AG29,AG20)</f>
        <v>0</v>
      </c>
      <c r="AH30" s="862">
        <f t="shared" si="23"/>
        <v>0</v>
      </c>
    </row>
    <row r="32" spans="1:34" hidden="1" x14ac:dyDescent="0.25"/>
    <row r="33" spans="1:18" ht="15.75" hidden="1" x14ac:dyDescent="0.25">
      <c r="A33" s="1290" t="s">
        <v>491</v>
      </c>
      <c r="B33" s="1291"/>
      <c r="C33" s="1291"/>
      <c r="D33" s="1291"/>
      <c r="E33" s="1291"/>
      <c r="F33" s="1291"/>
      <c r="G33" s="1291"/>
      <c r="H33" s="1291"/>
      <c r="I33" s="1291"/>
      <c r="J33" s="1291"/>
      <c r="K33" s="1291"/>
      <c r="L33" s="1291"/>
      <c r="M33" s="1291"/>
      <c r="N33" s="1291"/>
      <c r="O33" s="1291"/>
      <c r="P33" s="1291"/>
      <c r="Q33" s="1291"/>
      <c r="R33" s="1291"/>
    </row>
    <row r="34" spans="1:18" ht="23.25" hidden="1" thickBot="1" x14ac:dyDescent="0.3">
      <c r="A34" s="14" t="s">
        <v>14</v>
      </c>
      <c r="B34" s="91" t="s">
        <v>207</v>
      </c>
      <c r="C34" s="14" t="str">
        <f>'UBS Izolina Mazzei'!C31</f>
        <v>JAN_19</v>
      </c>
      <c r="D34" s="15" t="str">
        <f>'UBS Izolina Mazzei'!D31</f>
        <v>%</v>
      </c>
      <c r="E34" s="14" t="str">
        <f>'UBS Izolina Mazzei'!E31</f>
        <v>FEV_19</v>
      </c>
      <c r="F34" s="15" t="str">
        <f>'UBS Izolina Mazzei'!F31</f>
        <v>%</v>
      </c>
      <c r="G34" s="14" t="str">
        <f>'UBS Izolina Mazzei'!G31</f>
        <v>MAR_19</v>
      </c>
      <c r="H34" s="15" t="str">
        <f>'UBS Izolina Mazzei'!H31</f>
        <v>%</v>
      </c>
      <c r="I34" s="128" t="str">
        <f>'UBS Izolina Mazzei'!I31</f>
        <v>Trimestre</v>
      </c>
      <c r="J34" s="13" t="str">
        <f>'UBS Izolina Mazzei'!J31</f>
        <v>% Trim</v>
      </c>
      <c r="K34" s="14" t="str">
        <f>'UBS Izolina Mazzei'!K31</f>
        <v>ABR_19</v>
      </c>
      <c r="L34" s="15" t="str">
        <f>'UBS Izolina Mazzei'!L31</f>
        <v>%</v>
      </c>
      <c r="M34" s="14" t="str">
        <f>'UBS Izolina Mazzei'!M31</f>
        <v>MAIO_19</v>
      </c>
      <c r="N34" s="15" t="str">
        <f>'UBS Izolina Mazzei'!N31</f>
        <v>%</v>
      </c>
      <c r="O34" s="14" t="str">
        <f>'UBS Izolina Mazzei'!O31</f>
        <v>JUN_19</v>
      </c>
      <c r="P34" s="15" t="str">
        <f>'UBS Izolina Mazzei'!P31</f>
        <v>%</v>
      </c>
      <c r="Q34" s="111"/>
      <c r="R34" s="111"/>
    </row>
    <row r="35" spans="1:18" hidden="1" x14ac:dyDescent="0.25">
      <c r="A35" s="52" t="s">
        <v>116</v>
      </c>
      <c r="B35" s="126">
        <v>4</v>
      </c>
      <c r="C35" s="54">
        <v>4</v>
      </c>
      <c r="D35" s="55">
        <f t="shared" ref="D35:D47" si="62">C35/$B35</f>
        <v>1</v>
      </c>
      <c r="E35" s="54"/>
      <c r="F35" s="55">
        <f t="shared" ref="F35:F47" si="63">E35/$B35</f>
        <v>0</v>
      </c>
      <c r="G35" s="54"/>
      <c r="H35" s="55">
        <f t="shared" ref="H35:H47" si="64">G35/$B35</f>
        <v>0</v>
      </c>
      <c r="I35" s="163">
        <f t="shared" ref="I35:I47" si="65">SUM(C35,E35,G35)</f>
        <v>4</v>
      </c>
      <c r="J35" s="164">
        <f t="shared" ref="J35:J47" si="66">I35/($B35*3)</f>
        <v>0.33333333333333331</v>
      </c>
      <c r="K35" s="54"/>
      <c r="L35" s="55">
        <f t="shared" ref="L35:L47" si="67">K35/$B35</f>
        <v>0</v>
      </c>
      <c r="M35" s="54"/>
      <c r="N35" s="55">
        <f t="shared" ref="N35:N47" si="68">M35/$B35</f>
        <v>0</v>
      </c>
      <c r="O35" s="54"/>
      <c r="P35" s="55">
        <f t="shared" ref="P35:P47" si="69">O35/$B35</f>
        <v>0</v>
      </c>
      <c r="Q35" s="55"/>
      <c r="R35" s="55"/>
    </row>
    <row r="36" spans="1:18" hidden="1" x14ac:dyDescent="0.25">
      <c r="A36" s="43" t="s">
        <v>117</v>
      </c>
      <c r="B36" s="125">
        <v>6</v>
      </c>
      <c r="C36" s="243">
        <v>6</v>
      </c>
      <c r="D36" s="28">
        <f t="shared" si="62"/>
        <v>1</v>
      </c>
      <c r="E36" s="243"/>
      <c r="F36" s="28">
        <f t="shared" si="63"/>
        <v>0</v>
      </c>
      <c r="G36" s="243"/>
      <c r="H36" s="28">
        <f t="shared" si="64"/>
        <v>0</v>
      </c>
      <c r="I36" s="223">
        <f t="shared" si="65"/>
        <v>6</v>
      </c>
      <c r="J36" s="228">
        <f t="shared" si="66"/>
        <v>0.33333333333333331</v>
      </c>
      <c r="K36" s="243"/>
      <c r="L36" s="28">
        <f t="shared" si="67"/>
        <v>0</v>
      </c>
      <c r="M36" s="243"/>
      <c r="N36" s="28">
        <f t="shared" si="68"/>
        <v>0</v>
      </c>
      <c r="O36" s="243"/>
      <c r="P36" s="28">
        <f t="shared" si="69"/>
        <v>0</v>
      </c>
      <c r="Q36" s="166"/>
      <c r="R36" s="166"/>
    </row>
    <row r="37" spans="1:18" hidden="1" x14ac:dyDescent="0.25">
      <c r="A37" s="43" t="s">
        <v>118</v>
      </c>
      <c r="B37" s="125">
        <v>5</v>
      </c>
      <c r="C37" s="243">
        <v>4.5</v>
      </c>
      <c r="D37" s="28">
        <f t="shared" si="62"/>
        <v>0.9</v>
      </c>
      <c r="E37" s="243"/>
      <c r="F37" s="28">
        <f t="shared" si="63"/>
        <v>0</v>
      </c>
      <c r="G37" s="243"/>
      <c r="H37" s="28">
        <f t="shared" si="64"/>
        <v>0</v>
      </c>
      <c r="I37" s="223">
        <f t="shared" si="65"/>
        <v>4.5</v>
      </c>
      <c r="J37" s="228">
        <f t="shared" si="66"/>
        <v>0.3</v>
      </c>
      <c r="K37" s="243"/>
      <c r="L37" s="28">
        <f t="shared" si="67"/>
        <v>0</v>
      </c>
      <c r="M37" s="243"/>
      <c r="N37" s="28">
        <f t="shared" si="68"/>
        <v>0</v>
      </c>
      <c r="O37" s="817"/>
      <c r="P37" s="28">
        <f t="shared" si="69"/>
        <v>0</v>
      </c>
      <c r="Q37" s="166"/>
      <c r="R37" s="166"/>
    </row>
    <row r="38" spans="1:18" hidden="1" x14ac:dyDescent="0.25">
      <c r="A38" s="43" t="s">
        <v>119</v>
      </c>
      <c r="B38" s="125">
        <v>6</v>
      </c>
      <c r="C38" s="763">
        <v>4</v>
      </c>
      <c r="D38" s="28">
        <f t="shared" si="62"/>
        <v>0.66666666666666663</v>
      </c>
      <c r="E38" s="763"/>
      <c r="F38" s="28">
        <f t="shared" si="63"/>
        <v>0</v>
      </c>
      <c r="G38" s="30"/>
      <c r="H38" s="28">
        <f t="shared" si="64"/>
        <v>0</v>
      </c>
      <c r="I38" s="223">
        <f t="shared" si="65"/>
        <v>4</v>
      </c>
      <c r="J38" s="228">
        <f t="shared" si="66"/>
        <v>0.22222222222222221</v>
      </c>
      <c r="K38" s="30"/>
      <c r="L38" s="28">
        <f t="shared" si="67"/>
        <v>0</v>
      </c>
      <c r="M38" s="30"/>
      <c r="N38" s="28">
        <f t="shared" si="68"/>
        <v>0</v>
      </c>
      <c r="O38" s="30"/>
      <c r="P38" s="28">
        <f t="shared" si="69"/>
        <v>0</v>
      </c>
      <c r="Q38" s="166"/>
      <c r="R38" s="166"/>
    </row>
    <row r="39" spans="1:18" hidden="1" x14ac:dyDescent="0.25">
      <c r="A39" s="43" t="s">
        <v>120</v>
      </c>
      <c r="B39" s="125">
        <v>6</v>
      </c>
      <c r="C39" s="763">
        <v>5</v>
      </c>
      <c r="D39" s="28">
        <f t="shared" si="62"/>
        <v>0.83333333333333337</v>
      </c>
      <c r="E39" s="30"/>
      <c r="F39" s="28">
        <f t="shared" si="63"/>
        <v>0</v>
      </c>
      <c r="G39" s="30"/>
      <c r="H39" s="28">
        <f t="shared" si="64"/>
        <v>0</v>
      </c>
      <c r="I39" s="223">
        <f t="shared" si="65"/>
        <v>5</v>
      </c>
      <c r="J39" s="228">
        <f t="shared" si="66"/>
        <v>0.27777777777777779</v>
      </c>
      <c r="K39" s="30"/>
      <c r="L39" s="28">
        <f t="shared" si="67"/>
        <v>0</v>
      </c>
      <c r="M39" s="30"/>
      <c r="N39" s="28">
        <f t="shared" si="68"/>
        <v>0</v>
      </c>
      <c r="O39" s="829"/>
      <c r="P39" s="28">
        <f t="shared" si="69"/>
        <v>0</v>
      </c>
      <c r="Q39" s="166"/>
      <c r="R39" s="166"/>
    </row>
    <row r="40" spans="1:18" hidden="1" x14ac:dyDescent="0.25">
      <c r="A40" s="43" t="s">
        <v>192</v>
      </c>
      <c r="B40" s="125">
        <v>4</v>
      </c>
      <c r="C40" s="763">
        <v>1</v>
      </c>
      <c r="D40" s="28">
        <f t="shared" si="62"/>
        <v>0.25</v>
      </c>
      <c r="E40" s="30"/>
      <c r="F40" s="28">
        <f t="shared" si="63"/>
        <v>0</v>
      </c>
      <c r="G40" s="30"/>
      <c r="H40" s="28">
        <f t="shared" si="64"/>
        <v>0</v>
      </c>
      <c r="I40" s="223">
        <f t="shared" si="65"/>
        <v>1</v>
      </c>
      <c r="J40" s="228">
        <f t="shared" si="66"/>
        <v>8.3333333333333329E-2</v>
      </c>
      <c r="K40" s="30"/>
      <c r="L40" s="28">
        <f t="shared" si="67"/>
        <v>0</v>
      </c>
      <c r="M40" s="30"/>
      <c r="N40" s="28">
        <f t="shared" si="68"/>
        <v>0</v>
      </c>
      <c r="O40" s="30"/>
      <c r="P40" s="28">
        <f t="shared" si="69"/>
        <v>0</v>
      </c>
      <c r="Q40" s="166"/>
      <c r="R40" s="166"/>
    </row>
    <row r="41" spans="1:18" hidden="1" x14ac:dyDescent="0.25">
      <c r="A41" s="43" t="s">
        <v>121</v>
      </c>
      <c r="B41" s="125">
        <v>5</v>
      </c>
      <c r="C41" s="763">
        <v>4</v>
      </c>
      <c r="D41" s="28">
        <f t="shared" si="62"/>
        <v>0.8</v>
      </c>
      <c r="E41" s="30"/>
      <c r="F41" s="28">
        <f t="shared" si="63"/>
        <v>0</v>
      </c>
      <c r="G41" s="30"/>
      <c r="H41" s="28">
        <f t="shared" si="64"/>
        <v>0</v>
      </c>
      <c r="I41" s="223">
        <f t="shared" si="65"/>
        <v>4</v>
      </c>
      <c r="J41" s="228">
        <f t="shared" si="66"/>
        <v>0.26666666666666666</v>
      </c>
      <c r="K41" s="30"/>
      <c r="L41" s="28">
        <f t="shared" si="67"/>
        <v>0</v>
      </c>
      <c r="M41" s="30"/>
      <c r="N41" s="28">
        <f t="shared" si="68"/>
        <v>0</v>
      </c>
      <c r="O41" s="30"/>
      <c r="P41" s="28">
        <f t="shared" si="69"/>
        <v>0</v>
      </c>
      <c r="Q41" s="166"/>
      <c r="R41" s="166"/>
    </row>
    <row r="42" spans="1:18" hidden="1" x14ac:dyDescent="0.25">
      <c r="A42" s="43" t="s">
        <v>122</v>
      </c>
      <c r="B42" s="125">
        <v>3</v>
      </c>
      <c r="C42" s="767">
        <v>3</v>
      </c>
      <c r="D42" s="28">
        <f t="shared" si="62"/>
        <v>1</v>
      </c>
      <c r="E42" s="44"/>
      <c r="F42" s="28">
        <f t="shared" si="63"/>
        <v>0</v>
      </c>
      <c r="G42" s="44"/>
      <c r="H42" s="28">
        <f t="shared" si="64"/>
        <v>0</v>
      </c>
      <c r="I42" s="231">
        <f t="shared" si="65"/>
        <v>3</v>
      </c>
      <c r="J42" s="228">
        <f t="shared" si="66"/>
        <v>0.33333333333333331</v>
      </c>
      <c r="K42" s="44"/>
      <c r="L42" s="28">
        <f t="shared" si="67"/>
        <v>0</v>
      </c>
      <c r="M42" s="44"/>
      <c r="N42" s="28">
        <f t="shared" si="68"/>
        <v>0</v>
      </c>
      <c r="O42" s="44"/>
      <c r="P42" s="28">
        <f t="shared" si="69"/>
        <v>0</v>
      </c>
      <c r="Q42" s="166"/>
      <c r="R42" s="166"/>
    </row>
    <row r="43" spans="1:18" hidden="1" x14ac:dyDescent="0.25">
      <c r="A43" s="43" t="s">
        <v>123</v>
      </c>
      <c r="B43" s="125">
        <v>2</v>
      </c>
      <c r="C43" s="767">
        <v>1</v>
      </c>
      <c r="D43" s="28">
        <f t="shared" si="62"/>
        <v>0.5</v>
      </c>
      <c r="E43" s="44"/>
      <c r="F43" s="28">
        <f t="shared" si="63"/>
        <v>0</v>
      </c>
      <c r="G43" s="44"/>
      <c r="H43" s="28">
        <f t="shared" si="64"/>
        <v>0</v>
      </c>
      <c r="I43" s="231">
        <f t="shared" si="65"/>
        <v>1</v>
      </c>
      <c r="J43" s="228">
        <f t="shared" si="66"/>
        <v>0.16666666666666666</v>
      </c>
      <c r="K43" s="44"/>
      <c r="L43" s="28">
        <f t="shared" si="67"/>
        <v>0</v>
      </c>
      <c r="M43" s="44"/>
      <c r="N43" s="28">
        <f t="shared" si="68"/>
        <v>0</v>
      </c>
      <c r="O43" s="44"/>
      <c r="P43" s="28">
        <f t="shared" si="69"/>
        <v>0</v>
      </c>
      <c r="Q43" s="166"/>
      <c r="R43" s="166"/>
    </row>
    <row r="44" spans="1:18" hidden="1" x14ac:dyDescent="0.25">
      <c r="A44" s="43" t="s">
        <v>124</v>
      </c>
      <c r="B44" s="125">
        <v>1</v>
      </c>
      <c r="C44" s="767">
        <v>1</v>
      </c>
      <c r="D44" s="28">
        <f t="shared" si="62"/>
        <v>1</v>
      </c>
      <c r="E44" s="44"/>
      <c r="F44" s="28">
        <f t="shared" si="63"/>
        <v>0</v>
      </c>
      <c r="G44" s="44"/>
      <c r="H44" s="28">
        <f t="shared" si="64"/>
        <v>0</v>
      </c>
      <c r="I44" s="231">
        <f t="shared" si="65"/>
        <v>1</v>
      </c>
      <c r="J44" s="228">
        <f t="shared" si="66"/>
        <v>0.33333333333333331</v>
      </c>
      <c r="K44" s="44"/>
      <c r="L44" s="28">
        <f t="shared" si="67"/>
        <v>0</v>
      </c>
      <c r="M44" s="44"/>
      <c r="N44" s="28">
        <f t="shared" si="68"/>
        <v>0</v>
      </c>
      <c r="O44" s="44"/>
      <c r="P44" s="28">
        <f t="shared" si="69"/>
        <v>0</v>
      </c>
      <c r="Q44" s="166"/>
      <c r="R44" s="166"/>
    </row>
    <row r="45" spans="1:18" hidden="1" x14ac:dyDescent="0.25">
      <c r="A45" s="43" t="s">
        <v>125</v>
      </c>
      <c r="B45" s="125">
        <v>1</v>
      </c>
      <c r="C45" s="831">
        <v>1.75</v>
      </c>
      <c r="D45" s="28">
        <f t="shared" si="62"/>
        <v>1.75</v>
      </c>
      <c r="E45" s="44"/>
      <c r="F45" s="28">
        <f t="shared" si="63"/>
        <v>0</v>
      </c>
      <c r="G45" s="44"/>
      <c r="H45" s="28">
        <f t="shared" si="64"/>
        <v>0</v>
      </c>
      <c r="I45" s="231">
        <f t="shared" si="65"/>
        <v>1.75</v>
      </c>
      <c r="J45" s="228">
        <f t="shared" si="66"/>
        <v>0.58333333333333337</v>
      </c>
      <c r="K45" s="44"/>
      <c r="L45" s="28">
        <f t="shared" si="67"/>
        <v>0</v>
      </c>
      <c r="M45" s="44"/>
      <c r="N45" s="28">
        <f t="shared" si="68"/>
        <v>0</v>
      </c>
      <c r="O45" s="827"/>
      <c r="P45" s="28">
        <f t="shared" si="69"/>
        <v>0</v>
      </c>
      <c r="Q45" s="166"/>
      <c r="R45" s="166"/>
    </row>
    <row r="46" spans="1:18" ht="15.75" hidden="1" thickBot="1" x14ac:dyDescent="0.3">
      <c r="A46" s="45" t="s">
        <v>126</v>
      </c>
      <c r="B46" s="127">
        <v>4</v>
      </c>
      <c r="C46" s="179">
        <v>4</v>
      </c>
      <c r="D46" s="47">
        <f t="shared" si="62"/>
        <v>1</v>
      </c>
      <c r="E46" s="46"/>
      <c r="F46" s="47">
        <f t="shared" si="63"/>
        <v>0</v>
      </c>
      <c r="G46" s="46"/>
      <c r="H46" s="47">
        <f t="shared" si="64"/>
        <v>0</v>
      </c>
      <c r="I46" s="232">
        <f t="shared" si="65"/>
        <v>4</v>
      </c>
      <c r="J46" s="230">
        <f t="shared" si="66"/>
        <v>0.33333333333333331</v>
      </c>
      <c r="K46" s="46"/>
      <c r="L46" s="47">
        <f t="shared" si="67"/>
        <v>0</v>
      </c>
      <c r="M46" s="46"/>
      <c r="N46" s="47">
        <f t="shared" si="68"/>
        <v>0</v>
      </c>
      <c r="O46" s="828"/>
      <c r="P46" s="47">
        <f t="shared" si="69"/>
        <v>0</v>
      </c>
      <c r="Q46" s="170"/>
      <c r="R46" s="170"/>
    </row>
    <row r="47" spans="1:18" ht="15.75" hidden="1" thickBot="1" x14ac:dyDescent="0.3">
      <c r="A47" s="48" t="s">
        <v>7</v>
      </c>
      <c r="B47" s="49">
        <f>SUM(B35:B46)</f>
        <v>47</v>
      </c>
      <c r="C47" s="50">
        <f>SUM(C35:C46)</f>
        <v>39.25</v>
      </c>
      <c r="D47" s="51">
        <f t="shared" si="62"/>
        <v>0.83510638297872342</v>
      </c>
      <c r="E47" s="50">
        <f>SUM(E35:E46)</f>
        <v>0</v>
      </c>
      <c r="F47" s="51">
        <f t="shared" si="63"/>
        <v>0</v>
      </c>
      <c r="G47" s="50">
        <f>SUM(G35:G46)</f>
        <v>0</v>
      </c>
      <c r="H47" s="51">
        <f t="shared" si="64"/>
        <v>0</v>
      </c>
      <c r="I47" s="181">
        <f t="shared" si="65"/>
        <v>39.25</v>
      </c>
      <c r="J47" s="182">
        <f t="shared" si="66"/>
        <v>0.27836879432624112</v>
      </c>
      <c r="K47" s="50">
        <f>SUM(K35:K46)</f>
        <v>0</v>
      </c>
      <c r="L47" s="51">
        <f t="shared" si="67"/>
        <v>0</v>
      </c>
      <c r="M47" s="418">
        <f>SUM(M35:M46)</f>
        <v>0</v>
      </c>
      <c r="N47" s="51">
        <f t="shared" si="68"/>
        <v>0</v>
      </c>
      <c r="O47" s="50">
        <f t="shared" ref="O47" si="70">SUM(O35:O46)</f>
        <v>0</v>
      </c>
      <c r="P47" s="51">
        <f t="shared" si="69"/>
        <v>0</v>
      </c>
      <c r="Q47" s="924"/>
      <c r="R47" s="924"/>
    </row>
    <row r="48" spans="1:18" hidden="1" x14ac:dyDescent="0.25"/>
    <row r="50" spans="1:34" ht="15.75" x14ac:dyDescent="0.25">
      <c r="A50" s="1290" t="s">
        <v>537</v>
      </c>
      <c r="B50" s="1291"/>
      <c r="C50" s="1291"/>
      <c r="D50" s="1291"/>
      <c r="E50" s="1291"/>
      <c r="F50" s="1291"/>
      <c r="G50" s="1291"/>
      <c r="H50" s="1291"/>
      <c r="I50" s="1291"/>
      <c r="J50" s="1291"/>
      <c r="K50" s="1291"/>
      <c r="L50" s="1291"/>
      <c r="M50" s="1291"/>
      <c r="N50" s="1291"/>
      <c r="O50" s="1291"/>
      <c r="P50" s="1291"/>
      <c r="Q50" s="1291"/>
      <c r="R50" s="1291"/>
      <c r="S50" s="1291"/>
      <c r="T50" s="1291"/>
      <c r="U50" s="1291"/>
      <c r="V50" s="1291"/>
      <c r="W50" s="1291"/>
      <c r="X50" s="1291"/>
      <c r="Y50" s="1291"/>
      <c r="Z50" s="1291"/>
      <c r="AA50" s="1291"/>
      <c r="AB50" s="1291"/>
      <c r="AC50" s="1291"/>
      <c r="AD50" s="1291"/>
      <c r="AE50" s="1291"/>
      <c r="AF50" s="1291"/>
      <c r="AG50" s="1291"/>
      <c r="AH50" s="1291"/>
    </row>
    <row r="51" spans="1:34" ht="24.75" thickBot="1" x14ac:dyDescent="0.3">
      <c r="A51" s="14" t="s">
        <v>14</v>
      </c>
      <c r="B51" s="12" t="s">
        <v>172</v>
      </c>
      <c r="C51" s="14" t="s">
        <v>505</v>
      </c>
      <c r="D51" s="15" t="s">
        <v>1</v>
      </c>
      <c r="E51" s="14" t="s">
        <v>506</v>
      </c>
      <c r="F51" s="15" t="s">
        <v>1</v>
      </c>
      <c r="G51" s="14" t="s">
        <v>507</v>
      </c>
      <c r="H51" s="15" t="s">
        <v>1</v>
      </c>
      <c r="I51" s="128" t="s">
        <v>454</v>
      </c>
      <c r="J51" s="13" t="s">
        <v>205</v>
      </c>
      <c r="K51" s="14" t="s">
        <v>508</v>
      </c>
      <c r="L51" s="15" t="s">
        <v>1</v>
      </c>
      <c r="M51" s="14" t="s">
        <v>509</v>
      </c>
      <c r="N51" s="15" t="s">
        <v>1</v>
      </c>
      <c r="O51" s="14" t="s">
        <v>510</v>
      </c>
      <c r="P51" s="15" t="s">
        <v>1</v>
      </c>
      <c r="Q51" s="128" t="s">
        <v>454</v>
      </c>
      <c r="R51" s="13" t="s">
        <v>205</v>
      </c>
      <c r="S51" s="14" t="s">
        <v>511</v>
      </c>
      <c r="T51" s="15" t="s">
        <v>1</v>
      </c>
      <c r="U51" s="14" t="s">
        <v>512</v>
      </c>
      <c r="V51" s="15" t="s">
        <v>1</v>
      </c>
      <c r="W51" s="14" t="s">
        <v>513</v>
      </c>
      <c r="X51" s="15" t="s">
        <v>1</v>
      </c>
      <c r="Y51" s="128" t="s">
        <v>454</v>
      </c>
      <c r="Z51" s="13" t="s">
        <v>205</v>
      </c>
      <c r="AA51" s="14" t="s">
        <v>514</v>
      </c>
      <c r="AB51" s="15" t="s">
        <v>1</v>
      </c>
      <c r="AC51" s="14" t="s">
        <v>515</v>
      </c>
      <c r="AD51" s="15" t="s">
        <v>1</v>
      </c>
      <c r="AE51" s="14" t="s">
        <v>516</v>
      </c>
      <c r="AF51" s="15" t="s">
        <v>1</v>
      </c>
      <c r="AG51" s="128" t="s">
        <v>454</v>
      </c>
      <c r="AH51" s="13" t="s">
        <v>205</v>
      </c>
    </row>
    <row r="52" spans="1:34" ht="15.75" thickTop="1" x14ac:dyDescent="0.25">
      <c r="A52" s="52" t="s">
        <v>163</v>
      </c>
      <c r="B52" s="53">
        <v>120</v>
      </c>
      <c r="C52" s="1232">
        <v>151</v>
      </c>
      <c r="D52" s="55">
        <f t="shared" ref="D52:D62" si="71">C52/$B52</f>
        <v>1.2583333333333333</v>
      </c>
      <c r="E52" s="1232">
        <v>166</v>
      </c>
      <c r="F52" s="55">
        <f t="shared" ref="F52:F62" si="72">E52/$B52</f>
        <v>1.3833333333333333</v>
      </c>
      <c r="G52" s="1232">
        <v>155</v>
      </c>
      <c r="H52" s="55">
        <f t="shared" ref="H52:H62" si="73">G52/$B52</f>
        <v>1.2916666666666667</v>
      </c>
      <c r="I52" s="163">
        <f>SUM(C52,E52,G52)</f>
        <v>472</v>
      </c>
      <c r="J52" s="164">
        <f>I52/($B52*3)</f>
        <v>1.3111111111111111</v>
      </c>
      <c r="K52" s="1232">
        <v>126</v>
      </c>
      <c r="L52" s="55">
        <f t="shared" ref="L52:L62" si="74">K52/$B52</f>
        <v>1.05</v>
      </c>
      <c r="M52" s="1232">
        <v>170</v>
      </c>
      <c r="N52" s="55">
        <f t="shared" ref="N52:N62" si="75">M52/$B52</f>
        <v>1.4166666666666667</v>
      </c>
      <c r="O52" s="1232">
        <v>140</v>
      </c>
      <c r="P52" s="55">
        <f t="shared" ref="P52:P62" si="76">O52/$B52</f>
        <v>1.1666666666666667</v>
      </c>
      <c r="Q52" s="163">
        <f t="shared" ref="Q52:Q62" si="77">SUM(K52,M52,O52)</f>
        <v>436</v>
      </c>
      <c r="R52" s="164">
        <f t="shared" ref="R52:R62" si="78">Q52/($B52*3)</f>
        <v>1.211111111111111</v>
      </c>
      <c r="S52" s="1232">
        <v>138</v>
      </c>
      <c r="T52" s="55">
        <f t="shared" ref="T52:T62" si="79">S52/$B52</f>
        <v>1.1499999999999999</v>
      </c>
      <c r="U52" s="1232">
        <v>166</v>
      </c>
      <c r="V52" s="55">
        <f t="shared" ref="V52:V62" si="80">U52/$B52</f>
        <v>1.3833333333333333</v>
      </c>
      <c r="W52" s="1232"/>
      <c r="X52" s="55">
        <f t="shared" ref="X52:X62" si="81">W52/$B52</f>
        <v>0</v>
      </c>
      <c r="Y52" s="163">
        <f t="shared" ref="Y52:Y62" si="82">SUM(S52,U52,W52)</f>
        <v>304</v>
      </c>
      <c r="Z52" s="164">
        <f t="shared" ref="Z52:Z62" si="83">Y52/($B52*3)</f>
        <v>0.84444444444444444</v>
      </c>
      <c r="AA52" s="1232"/>
      <c r="AB52" s="69">
        <f t="shared" ref="AB52" si="84">AA52/$B52</f>
        <v>0</v>
      </c>
      <c r="AC52" s="1232"/>
      <c r="AD52" s="69">
        <f t="shared" ref="AD52" si="85">AC52/$B52</f>
        <v>0</v>
      </c>
      <c r="AE52" s="1232"/>
      <c r="AF52" s="69">
        <f t="shared" ref="AF52" si="86">AE52/$B52</f>
        <v>0</v>
      </c>
      <c r="AG52" s="98">
        <f t="shared" ref="AG52" si="87">SUM(AA52,AC52,AE52)</f>
        <v>0</v>
      </c>
      <c r="AH52" s="99">
        <f>AG52/($B52*3)</f>
        <v>0</v>
      </c>
    </row>
    <row r="53" spans="1:34" x14ac:dyDescent="0.25">
      <c r="A53" s="43" t="s">
        <v>164</v>
      </c>
      <c r="B53" s="122">
        <v>120</v>
      </c>
      <c r="C53" s="1155">
        <v>169</v>
      </c>
      <c r="D53" s="55">
        <f t="shared" si="71"/>
        <v>1.4083333333333334</v>
      </c>
      <c r="E53" s="1155">
        <v>170</v>
      </c>
      <c r="F53" s="55">
        <f t="shared" si="72"/>
        <v>1.4166666666666667</v>
      </c>
      <c r="G53" s="1155">
        <v>145</v>
      </c>
      <c r="H53" s="55">
        <f t="shared" si="73"/>
        <v>1.2083333333333333</v>
      </c>
      <c r="I53" s="223">
        <f t="shared" ref="I53:I62" si="88">SUM(C53,E53,G53)</f>
        <v>484</v>
      </c>
      <c r="J53" s="164">
        <f t="shared" ref="J53:J62" si="89">I53/($B53*3)</f>
        <v>1.3444444444444446</v>
      </c>
      <c r="K53" s="1155">
        <v>161</v>
      </c>
      <c r="L53" s="55">
        <f t="shared" si="74"/>
        <v>1.3416666666666666</v>
      </c>
      <c r="M53" s="1155">
        <v>189</v>
      </c>
      <c r="N53" s="55">
        <f t="shared" si="75"/>
        <v>1.575</v>
      </c>
      <c r="O53" s="1155">
        <v>138</v>
      </c>
      <c r="P53" s="55">
        <f t="shared" si="76"/>
        <v>1.1499999999999999</v>
      </c>
      <c r="Q53" s="223">
        <f t="shared" si="77"/>
        <v>488</v>
      </c>
      <c r="R53" s="164">
        <f t="shared" si="78"/>
        <v>1.3555555555555556</v>
      </c>
      <c r="S53" s="1155">
        <v>161</v>
      </c>
      <c r="T53" s="55">
        <f t="shared" si="79"/>
        <v>1.3416666666666666</v>
      </c>
      <c r="U53" s="1155">
        <v>155</v>
      </c>
      <c r="V53" s="55">
        <f t="shared" si="80"/>
        <v>1.2916666666666667</v>
      </c>
      <c r="W53" s="1155"/>
      <c r="X53" s="55">
        <f t="shared" si="81"/>
        <v>0</v>
      </c>
      <c r="Y53" s="223">
        <f t="shared" si="82"/>
        <v>316</v>
      </c>
      <c r="Z53" s="164">
        <f t="shared" si="83"/>
        <v>0.87777777777777777</v>
      </c>
      <c r="AA53" s="1155"/>
      <c r="AB53" s="69">
        <f t="shared" ref="AB53:AB62" si="90">AA53/$B53</f>
        <v>0</v>
      </c>
      <c r="AC53" s="1155"/>
      <c r="AD53" s="69">
        <f t="shared" ref="AD53:AD62" si="91">AC53/$B53</f>
        <v>0</v>
      </c>
      <c r="AE53" s="1155"/>
      <c r="AF53" s="69">
        <f t="shared" ref="AF53:AF62" si="92">AE53/$B53</f>
        <v>0</v>
      </c>
      <c r="AG53" s="98">
        <f t="shared" ref="AG53:AG62" si="93">SUM(AA53,AC53,AE53)</f>
        <v>0</v>
      </c>
      <c r="AH53" s="99">
        <f t="shared" ref="AH53:AH62" si="94">AG53/($B53*3)</f>
        <v>0</v>
      </c>
    </row>
    <row r="54" spans="1:34" x14ac:dyDescent="0.25">
      <c r="A54" s="43" t="s">
        <v>165</v>
      </c>
      <c r="B54" s="122">
        <v>200</v>
      </c>
      <c r="C54" s="1155">
        <v>254</v>
      </c>
      <c r="D54" s="55">
        <f t="shared" si="71"/>
        <v>1.27</v>
      </c>
      <c r="E54" s="1155">
        <v>108</v>
      </c>
      <c r="F54" s="55">
        <f t="shared" si="72"/>
        <v>0.54</v>
      </c>
      <c r="G54" s="1155">
        <v>197</v>
      </c>
      <c r="H54" s="55">
        <f t="shared" si="73"/>
        <v>0.98499999999999999</v>
      </c>
      <c r="I54" s="223">
        <f t="shared" si="88"/>
        <v>559</v>
      </c>
      <c r="J54" s="164">
        <f t="shared" si="89"/>
        <v>0.93166666666666664</v>
      </c>
      <c r="K54" s="1155">
        <v>217</v>
      </c>
      <c r="L54" s="55">
        <f t="shared" si="74"/>
        <v>1.085</v>
      </c>
      <c r="M54" s="1155">
        <v>268</v>
      </c>
      <c r="N54" s="55">
        <f t="shared" si="75"/>
        <v>1.34</v>
      </c>
      <c r="O54" s="1155">
        <v>205</v>
      </c>
      <c r="P54" s="55">
        <f t="shared" si="76"/>
        <v>1.0249999999999999</v>
      </c>
      <c r="Q54" s="223">
        <f t="shared" si="77"/>
        <v>690</v>
      </c>
      <c r="R54" s="164">
        <f t="shared" si="78"/>
        <v>1.1499999999999999</v>
      </c>
      <c r="S54" s="1155">
        <v>242</v>
      </c>
      <c r="T54" s="55">
        <f t="shared" si="79"/>
        <v>1.21</v>
      </c>
      <c r="U54" s="1155">
        <v>266</v>
      </c>
      <c r="V54" s="55">
        <f t="shared" si="80"/>
        <v>1.33</v>
      </c>
      <c r="W54" s="1155"/>
      <c r="X54" s="55">
        <f t="shared" si="81"/>
        <v>0</v>
      </c>
      <c r="Y54" s="223">
        <f t="shared" si="82"/>
        <v>508</v>
      </c>
      <c r="Z54" s="164">
        <f t="shared" si="83"/>
        <v>0.84666666666666668</v>
      </c>
      <c r="AA54" s="1155"/>
      <c r="AB54" s="69">
        <f t="shared" si="90"/>
        <v>0</v>
      </c>
      <c r="AC54" s="1155"/>
      <c r="AD54" s="69">
        <f t="shared" si="91"/>
        <v>0</v>
      </c>
      <c r="AE54" s="1155"/>
      <c r="AF54" s="69">
        <f t="shared" si="92"/>
        <v>0</v>
      </c>
      <c r="AG54" s="98">
        <f t="shared" si="93"/>
        <v>0</v>
      </c>
      <c r="AH54" s="99">
        <f t="shared" si="94"/>
        <v>0</v>
      </c>
    </row>
    <row r="55" spans="1:34" hidden="1" x14ac:dyDescent="0.25">
      <c r="A55" s="43" t="s">
        <v>166</v>
      </c>
      <c r="B55" s="122"/>
      <c r="C55" s="1155"/>
      <c r="D55" s="55" t="e">
        <f t="shared" si="71"/>
        <v>#DIV/0!</v>
      </c>
      <c r="E55" s="1155"/>
      <c r="F55" s="55" t="e">
        <f t="shared" si="72"/>
        <v>#DIV/0!</v>
      </c>
      <c r="G55" s="1155"/>
      <c r="H55" s="55" t="e">
        <f t="shared" si="73"/>
        <v>#DIV/0!</v>
      </c>
      <c r="I55" s="223">
        <f t="shared" si="88"/>
        <v>0</v>
      </c>
      <c r="J55" s="164" t="e">
        <f t="shared" si="89"/>
        <v>#DIV/0!</v>
      </c>
      <c r="K55" s="1155"/>
      <c r="L55" s="55" t="e">
        <f t="shared" si="74"/>
        <v>#DIV/0!</v>
      </c>
      <c r="M55" s="1155"/>
      <c r="N55" s="55" t="e">
        <f t="shared" si="75"/>
        <v>#DIV/0!</v>
      </c>
      <c r="O55" s="1155"/>
      <c r="P55" s="55" t="e">
        <f t="shared" si="76"/>
        <v>#DIV/0!</v>
      </c>
      <c r="Q55" s="223">
        <f t="shared" si="77"/>
        <v>0</v>
      </c>
      <c r="R55" s="164" t="e">
        <f t="shared" si="78"/>
        <v>#DIV/0!</v>
      </c>
      <c r="S55" s="1155"/>
      <c r="T55" s="55" t="e">
        <f t="shared" si="79"/>
        <v>#DIV/0!</v>
      </c>
      <c r="U55" s="1155"/>
      <c r="V55" s="55" t="e">
        <f t="shared" si="80"/>
        <v>#DIV/0!</v>
      </c>
      <c r="W55" s="1155"/>
      <c r="X55" s="55" t="e">
        <f t="shared" si="81"/>
        <v>#DIV/0!</v>
      </c>
      <c r="Y55" s="223">
        <f t="shared" si="82"/>
        <v>0</v>
      </c>
      <c r="Z55" s="164" t="e">
        <f t="shared" si="83"/>
        <v>#DIV/0!</v>
      </c>
      <c r="AA55" s="1155"/>
      <c r="AB55" s="69" t="e">
        <f t="shared" si="90"/>
        <v>#DIV/0!</v>
      </c>
      <c r="AC55" s="1155"/>
      <c r="AD55" s="69" t="e">
        <f t="shared" si="91"/>
        <v>#DIV/0!</v>
      </c>
      <c r="AE55" s="1155"/>
      <c r="AF55" s="69" t="e">
        <f t="shared" si="92"/>
        <v>#DIV/0!</v>
      </c>
      <c r="AG55" s="98">
        <f t="shared" si="93"/>
        <v>0</v>
      </c>
      <c r="AH55" s="99" t="e">
        <f t="shared" si="94"/>
        <v>#DIV/0!</v>
      </c>
    </row>
    <row r="56" spans="1:34" x14ac:dyDescent="0.25">
      <c r="A56" s="43" t="s">
        <v>167</v>
      </c>
      <c r="B56" s="122">
        <v>300</v>
      </c>
      <c r="C56" s="1155">
        <v>146</v>
      </c>
      <c r="D56" s="55">
        <f t="shared" si="71"/>
        <v>0.48666666666666669</v>
      </c>
      <c r="E56" s="1155">
        <v>319</v>
      </c>
      <c r="F56" s="55">
        <f t="shared" si="72"/>
        <v>1.0633333333333332</v>
      </c>
      <c r="G56" s="1155">
        <v>286</v>
      </c>
      <c r="H56" s="55">
        <f t="shared" si="73"/>
        <v>0.95333333333333337</v>
      </c>
      <c r="I56" s="223">
        <f t="shared" si="88"/>
        <v>751</v>
      </c>
      <c r="J56" s="164">
        <f t="shared" si="89"/>
        <v>0.83444444444444443</v>
      </c>
      <c r="K56" s="1155">
        <v>445</v>
      </c>
      <c r="L56" s="55">
        <f t="shared" si="74"/>
        <v>1.4833333333333334</v>
      </c>
      <c r="M56" s="1155">
        <v>371</v>
      </c>
      <c r="N56" s="55">
        <f t="shared" si="75"/>
        <v>1.2366666666666666</v>
      </c>
      <c r="O56" s="1155">
        <v>400</v>
      </c>
      <c r="P56" s="55">
        <f t="shared" si="76"/>
        <v>1.3333333333333333</v>
      </c>
      <c r="Q56" s="223">
        <f t="shared" si="77"/>
        <v>1216</v>
      </c>
      <c r="R56" s="164">
        <f t="shared" si="78"/>
        <v>1.3511111111111112</v>
      </c>
      <c r="S56" s="1155">
        <v>213</v>
      </c>
      <c r="T56" s="55">
        <f t="shared" si="79"/>
        <v>0.71</v>
      </c>
      <c r="U56" s="1155">
        <v>270</v>
      </c>
      <c r="V56" s="55">
        <f t="shared" si="80"/>
        <v>0.9</v>
      </c>
      <c r="W56" s="1155"/>
      <c r="X56" s="55">
        <f t="shared" si="81"/>
        <v>0</v>
      </c>
      <c r="Y56" s="223">
        <f t="shared" si="82"/>
        <v>483</v>
      </c>
      <c r="Z56" s="164">
        <f t="shared" si="83"/>
        <v>0.53666666666666663</v>
      </c>
      <c r="AA56" s="1155"/>
      <c r="AB56" s="69">
        <f t="shared" si="90"/>
        <v>0</v>
      </c>
      <c r="AC56" s="1155"/>
      <c r="AD56" s="69">
        <f t="shared" si="91"/>
        <v>0</v>
      </c>
      <c r="AE56" s="1155"/>
      <c r="AF56" s="69">
        <f t="shared" si="92"/>
        <v>0</v>
      </c>
      <c r="AG56" s="98">
        <f t="shared" si="93"/>
        <v>0</v>
      </c>
      <c r="AH56" s="99">
        <f t="shared" si="94"/>
        <v>0</v>
      </c>
    </row>
    <row r="57" spans="1:34" x14ac:dyDescent="0.25">
      <c r="A57" s="869" t="s">
        <v>168</v>
      </c>
      <c r="B57" s="431">
        <v>132</v>
      </c>
      <c r="C57" s="1234">
        <v>218</v>
      </c>
      <c r="D57" s="870">
        <f t="shared" si="71"/>
        <v>1.6515151515151516</v>
      </c>
      <c r="E57" s="1234">
        <v>182</v>
      </c>
      <c r="F57" s="870">
        <f t="shared" si="72"/>
        <v>1.3787878787878789</v>
      </c>
      <c r="G57" s="1155">
        <v>208</v>
      </c>
      <c r="H57" s="870">
        <f t="shared" si="73"/>
        <v>1.5757575757575757</v>
      </c>
      <c r="I57" s="871">
        <f t="shared" si="88"/>
        <v>608</v>
      </c>
      <c r="J57" s="872">
        <f t="shared" si="89"/>
        <v>1.5353535353535352</v>
      </c>
      <c r="K57" s="1155">
        <v>181</v>
      </c>
      <c r="L57" s="870">
        <f t="shared" si="74"/>
        <v>1.3712121212121211</v>
      </c>
      <c r="M57" s="1155">
        <v>187</v>
      </c>
      <c r="N57" s="870">
        <f t="shared" si="75"/>
        <v>1.4166666666666667</v>
      </c>
      <c r="O57" s="1155">
        <v>187</v>
      </c>
      <c r="P57" s="870">
        <f t="shared" si="76"/>
        <v>1.4166666666666667</v>
      </c>
      <c r="Q57" s="871">
        <f t="shared" si="77"/>
        <v>555</v>
      </c>
      <c r="R57" s="872">
        <f t="shared" si="78"/>
        <v>1.4015151515151516</v>
      </c>
      <c r="S57" s="1234">
        <v>222</v>
      </c>
      <c r="T57" s="870">
        <f t="shared" si="79"/>
        <v>1.6818181818181819</v>
      </c>
      <c r="U57" s="1234">
        <v>182</v>
      </c>
      <c r="V57" s="870">
        <f t="shared" si="80"/>
        <v>1.3787878787878789</v>
      </c>
      <c r="W57" s="1234"/>
      <c r="X57" s="870">
        <f t="shared" si="81"/>
        <v>0</v>
      </c>
      <c r="Y57" s="871">
        <f t="shared" si="82"/>
        <v>404</v>
      </c>
      <c r="Z57" s="872">
        <f t="shared" si="83"/>
        <v>1.0202020202020201</v>
      </c>
      <c r="AA57" s="1234"/>
      <c r="AB57" s="69">
        <f t="shared" si="90"/>
        <v>0</v>
      </c>
      <c r="AC57" s="1234"/>
      <c r="AD57" s="69">
        <f t="shared" si="91"/>
        <v>0</v>
      </c>
      <c r="AE57" s="1234"/>
      <c r="AF57" s="69">
        <f t="shared" si="92"/>
        <v>0</v>
      </c>
      <c r="AG57" s="98">
        <f t="shared" si="93"/>
        <v>0</v>
      </c>
      <c r="AH57" s="99">
        <f t="shared" si="94"/>
        <v>0</v>
      </c>
    </row>
    <row r="58" spans="1:34" ht="14.25" customHeight="1" x14ac:dyDescent="0.25">
      <c r="A58" s="873" t="s">
        <v>169</v>
      </c>
      <c r="B58" s="1167">
        <v>176</v>
      </c>
      <c r="C58" s="1235">
        <v>215</v>
      </c>
      <c r="D58" s="874">
        <f t="shared" si="71"/>
        <v>1.2215909090909092</v>
      </c>
      <c r="E58" s="1235">
        <v>223</v>
      </c>
      <c r="F58" s="874">
        <f t="shared" si="72"/>
        <v>1.2670454545454546</v>
      </c>
      <c r="G58" s="1155">
        <v>197</v>
      </c>
      <c r="H58" s="874">
        <f t="shared" si="73"/>
        <v>1.1193181818181819</v>
      </c>
      <c r="I58" s="875">
        <f t="shared" si="88"/>
        <v>635</v>
      </c>
      <c r="J58" s="876">
        <f t="shared" si="89"/>
        <v>1.2026515151515151</v>
      </c>
      <c r="K58" s="1155">
        <v>132</v>
      </c>
      <c r="L58" s="874">
        <f t="shared" si="74"/>
        <v>0.75</v>
      </c>
      <c r="M58" s="1155">
        <v>282</v>
      </c>
      <c r="N58" s="874">
        <f t="shared" si="75"/>
        <v>1.6022727272727273</v>
      </c>
      <c r="O58" s="1155">
        <v>82</v>
      </c>
      <c r="P58" s="874">
        <f t="shared" si="76"/>
        <v>0.46590909090909088</v>
      </c>
      <c r="Q58" s="875">
        <f t="shared" si="77"/>
        <v>496</v>
      </c>
      <c r="R58" s="876">
        <f t="shared" si="78"/>
        <v>0.93939393939393945</v>
      </c>
      <c r="S58" s="1235">
        <v>200</v>
      </c>
      <c r="T58" s="874">
        <f t="shared" si="79"/>
        <v>1.1363636363636365</v>
      </c>
      <c r="U58" s="1235">
        <v>223</v>
      </c>
      <c r="V58" s="874">
        <f t="shared" si="80"/>
        <v>1.2670454545454546</v>
      </c>
      <c r="W58" s="1235"/>
      <c r="X58" s="874">
        <f t="shared" si="81"/>
        <v>0</v>
      </c>
      <c r="Y58" s="875">
        <f t="shared" si="82"/>
        <v>423</v>
      </c>
      <c r="Z58" s="876">
        <f t="shared" si="83"/>
        <v>0.80113636363636365</v>
      </c>
      <c r="AA58" s="1235"/>
      <c r="AB58" s="69">
        <f t="shared" si="90"/>
        <v>0</v>
      </c>
      <c r="AC58" s="1235"/>
      <c r="AD58" s="69">
        <f t="shared" si="91"/>
        <v>0</v>
      </c>
      <c r="AE58" s="1235"/>
      <c r="AF58" s="69">
        <f t="shared" si="92"/>
        <v>0</v>
      </c>
      <c r="AG58" s="98">
        <f t="shared" si="93"/>
        <v>0</v>
      </c>
      <c r="AH58" s="99">
        <f t="shared" si="94"/>
        <v>0</v>
      </c>
    </row>
    <row r="59" spans="1:34" x14ac:dyDescent="0.25">
      <c r="A59" s="945" t="s">
        <v>482</v>
      </c>
      <c r="B59" s="1168">
        <v>0</v>
      </c>
      <c r="C59" s="1236">
        <v>3</v>
      </c>
      <c r="D59" s="946" t="e">
        <f t="shared" ref="D59" si="95">C59/$B59</f>
        <v>#DIV/0!</v>
      </c>
      <c r="E59" s="1236">
        <v>3</v>
      </c>
      <c r="F59" s="946" t="e">
        <f t="shared" ref="F59" si="96">E59/$B59</f>
        <v>#DIV/0!</v>
      </c>
      <c r="G59" s="1236">
        <v>0</v>
      </c>
      <c r="H59" s="946" t="e">
        <f t="shared" ref="H59" si="97">G59/$B59</f>
        <v>#DIV/0!</v>
      </c>
      <c r="I59" s="947">
        <f t="shared" ref="I59" si="98">SUM(C59,E59,G59)</f>
        <v>6</v>
      </c>
      <c r="J59" s="948" t="e">
        <f t="shared" ref="J59" si="99">I59/($B59*3)</f>
        <v>#DIV/0!</v>
      </c>
      <c r="K59" s="1236">
        <v>0</v>
      </c>
      <c r="L59" s="946" t="e">
        <f t="shared" ref="L59" si="100">K59/$B59</f>
        <v>#DIV/0!</v>
      </c>
      <c r="M59" s="1236">
        <v>0</v>
      </c>
      <c r="N59" s="946" t="e">
        <f t="shared" ref="N59" si="101">M59/$B59</f>
        <v>#DIV/0!</v>
      </c>
      <c r="O59" s="1236">
        <v>0</v>
      </c>
      <c r="P59" s="946" t="e">
        <f t="shared" ref="P59" si="102">O59/$B59</f>
        <v>#DIV/0!</v>
      </c>
      <c r="Q59" s="947">
        <f t="shared" si="77"/>
        <v>0</v>
      </c>
      <c r="R59" s="948" t="e">
        <f t="shared" si="78"/>
        <v>#DIV/0!</v>
      </c>
      <c r="S59" s="1236">
        <v>0</v>
      </c>
      <c r="T59" s="946" t="e">
        <f t="shared" si="79"/>
        <v>#DIV/0!</v>
      </c>
      <c r="U59" s="1236">
        <v>0</v>
      </c>
      <c r="V59" s="946" t="e">
        <f t="shared" si="80"/>
        <v>#DIV/0!</v>
      </c>
      <c r="W59" s="1236"/>
      <c r="X59" s="946" t="e">
        <f t="shared" si="81"/>
        <v>#DIV/0!</v>
      </c>
      <c r="Y59" s="947">
        <f t="shared" si="82"/>
        <v>0</v>
      </c>
      <c r="Z59" s="948" t="e">
        <f t="shared" si="83"/>
        <v>#DIV/0!</v>
      </c>
      <c r="AA59" s="1236"/>
      <c r="AB59" s="69" t="e">
        <f t="shared" si="90"/>
        <v>#DIV/0!</v>
      </c>
      <c r="AC59" s="1236"/>
      <c r="AD59" s="69" t="e">
        <f t="shared" si="91"/>
        <v>#DIV/0!</v>
      </c>
      <c r="AE59" s="1236"/>
      <c r="AF59" s="69" t="e">
        <f t="shared" si="92"/>
        <v>#DIV/0!</v>
      </c>
      <c r="AG59" s="98">
        <f t="shared" si="93"/>
        <v>0</v>
      </c>
      <c r="AH59" s="99" t="e">
        <f t="shared" si="94"/>
        <v>#DIV/0!</v>
      </c>
    </row>
    <row r="60" spans="1:34" x14ac:dyDescent="0.25">
      <c r="A60" s="945" t="s">
        <v>576</v>
      </c>
      <c r="B60" s="1168">
        <v>32</v>
      </c>
      <c r="C60" s="1276">
        <v>25</v>
      </c>
      <c r="D60" s="946">
        <f t="shared" ref="D60:D61" si="103">C60/$B60</f>
        <v>0.78125</v>
      </c>
      <c r="E60" s="1276">
        <v>30</v>
      </c>
      <c r="F60" s="946">
        <f t="shared" ref="F60:F61" si="104">E60/$B60</f>
        <v>0.9375</v>
      </c>
      <c r="G60" s="1276">
        <v>20</v>
      </c>
      <c r="H60" s="946">
        <f t="shared" ref="H60:H61" si="105">G60/$B60</f>
        <v>0.625</v>
      </c>
      <c r="I60" s="947">
        <f t="shared" ref="I60:I61" si="106">SUM(C60,E60,G60)</f>
        <v>75</v>
      </c>
      <c r="J60" s="948">
        <f t="shared" ref="J60:J61" si="107">I60/($B60*3)</f>
        <v>0.78125</v>
      </c>
      <c r="K60" s="1276">
        <v>32</v>
      </c>
      <c r="L60" s="946">
        <f t="shared" ref="L60:L61" si="108">K60/$B60</f>
        <v>1</v>
      </c>
      <c r="M60" s="1276">
        <v>31</v>
      </c>
      <c r="N60" s="946">
        <f t="shared" ref="N60:N61" si="109">M60/$B60</f>
        <v>0.96875</v>
      </c>
      <c r="O60" s="1276">
        <v>21</v>
      </c>
      <c r="P60" s="946">
        <f t="shared" ref="P60:P61" si="110">O60/$B60</f>
        <v>0.65625</v>
      </c>
      <c r="Q60" s="947">
        <f t="shared" ref="Q60:Q61" si="111">SUM(K60,M60,O60)</f>
        <v>84</v>
      </c>
      <c r="R60" s="948">
        <f t="shared" ref="R60:R61" si="112">Q60/($B60*3)</f>
        <v>0.875</v>
      </c>
      <c r="S60" s="1276">
        <v>25</v>
      </c>
      <c r="T60" s="946">
        <f t="shared" ref="T60:T61" si="113">S60/$B60</f>
        <v>0.78125</v>
      </c>
      <c r="U60" s="1276">
        <v>37</v>
      </c>
      <c r="V60" s="946">
        <f t="shared" ref="V60:V61" si="114">U60/$B60</f>
        <v>1.15625</v>
      </c>
      <c r="W60" s="1276"/>
      <c r="X60" s="946">
        <f t="shared" ref="X60:X61" si="115">W60/$B60</f>
        <v>0</v>
      </c>
      <c r="Y60" s="947">
        <f t="shared" ref="Y60:Y61" si="116">SUM(S60,U60,W60)</f>
        <v>62</v>
      </c>
      <c r="Z60" s="948">
        <f t="shared" ref="Z60:Z61" si="117">Y60/($B60*3)</f>
        <v>0.64583333333333337</v>
      </c>
      <c r="AA60" s="1276"/>
      <c r="AB60" s="69">
        <f t="shared" ref="AB60:AB61" si="118">AA60/$B60</f>
        <v>0</v>
      </c>
      <c r="AC60" s="1276"/>
      <c r="AD60" s="69">
        <f t="shared" ref="AD60:AD61" si="119">AC60/$B60</f>
        <v>0</v>
      </c>
      <c r="AE60" s="1276"/>
      <c r="AF60" s="69">
        <f t="shared" ref="AF60:AF61" si="120">AE60/$B60</f>
        <v>0</v>
      </c>
      <c r="AG60" s="1274"/>
      <c r="AH60" s="1275"/>
    </row>
    <row r="61" spans="1:34" ht="15.75" thickBot="1" x14ac:dyDescent="0.3">
      <c r="A61" s="945" t="s">
        <v>577</v>
      </c>
      <c r="B61" s="1168">
        <v>80</v>
      </c>
      <c r="C61" s="1276">
        <v>72</v>
      </c>
      <c r="D61" s="946">
        <f t="shared" si="103"/>
        <v>0.9</v>
      </c>
      <c r="E61" s="1276">
        <v>67</v>
      </c>
      <c r="F61" s="946">
        <f t="shared" si="104"/>
        <v>0.83750000000000002</v>
      </c>
      <c r="G61" s="1276">
        <v>55</v>
      </c>
      <c r="H61" s="946">
        <f t="shared" si="105"/>
        <v>0.6875</v>
      </c>
      <c r="I61" s="947">
        <f t="shared" si="106"/>
        <v>194</v>
      </c>
      <c r="J61" s="948">
        <f t="shared" si="107"/>
        <v>0.80833333333333335</v>
      </c>
      <c r="K61" s="1276">
        <v>75</v>
      </c>
      <c r="L61" s="946">
        <f t="shared" si="108"/>
        <v>0.9375</v>
      </c>
      <c r="M61" s="1276">
        <v>81</v>
      </c>
      <c r="N61" s="946">
        <f t="shared" si="109"/>
        <v>1.0125</v>
      </c>
      <c r="O61" s="1276">
        <v>72</v>
      </c>
      <c r="P61" s="946">
        <f t="shared" si="110"/>
        <v>0.9</v>
      </c>
      <c r="Q61" s="947">
        <f t="shared" si="111"/>
        <v>228</v>
      </c>
      <c r="R61" s="948">
        <f t="shared" si="112"/>
        <v>0.95</v>
      </c>
      <c r="S61" s="1276">
        <v>69</v>
      </c>
      <c r="T61" s="946">
        <f t="shared" si="113"/>
        <v>0.86250000000000004</v>
      </c>
      <c r="U61" s="1276">
        <v>95</v>
      </c>
      <c r="V61" s="946">
        <f t="shared" si="114"/>
        <v>1.1875</v>
      </c>
      <c r="W61" s="1276"/>
      <c r="X61" s="946">
        <f t="shared" si="115"/>
        <v>0</v>
      </c>
      <c r="Y61" s="947">
        <f t="shared" si="116"/>
        <v>164</v>
      </c>
      <c r="Z61" s="948">
        <f t="shared" si="117"/>
        <v>0.68333333333333335</v>
      </c>
      <c r="AA61" s="1276"/>
      <c r="AB61" s="69">
        <f t="shared" si="118"/>
        <v>0</v>
      </c>
      <c r="AC61" s="1276"/>
      <c r="AD61" s="69">
        <f t="shared" si="119"/>
        <v>0</v>
      </c>
      <c r="AE61" s="1276"/>
      <c r="AF61" s="69">
        <f t="shared" si="120"/>
        <v>0</v>
      </c>
      <c r="AG61" s="1274"/>
      <c r="AH61" s="1275"/>
    </row>
    <row r="62" spans="1:34" ht="15.75" thickBot="1" x14ac:dyDescent="0.3">
      <c r="A62" s="623" t="s">
        <v>7</v>
      </c>
      <c r="B62" s="624">
        <f>SUM(B52:B59)</f>
        <v>1048</v>
      </c>
      <c r="C62" s="418">
        <f>SUM(C52:C59)</f>
        <v>1156</v>
      </c>
      <c r="D62" s="949">
        <f t="shared" si="71"/>
        <v>1.1030534351145038</v>
      </c>
      <c r="E62" s="418">
        <f>SUM(E52:E59)</f>
        <v>1171</v>
      </c>
      <c r="F62" s="949">
        <f t="shared" si="72"/>
        <v>1.1173664122137406</v>
      </c>
      <c r="G62" s="936">
        <f>SUM(G52:G59)</f>
        <v>1188</v>
      </c>
      <c r="H62" s="949">
        <f t="shared" si="73"/>
        <v>1.133587786259542</v>
      </c>
      <c r="I62" s="625">
        <f t="shared" si="88"/>
        <v>3515</v>
      </c>
      <c r="J62" s="950">
        <f t="shared" si="89"/>
        <v>1.1180025445292621</v>
      </c>
      <c r="K62" s="418">
        <f>SUM(K52:K59)</f>
        <v>1262</v>
      </c>
      <c r="L62" s="949">
        <f t="shared" si="74"/>
        <v>1.2041984732824427</v>
      </c>
      <c r="M62" s="418">
        <f>SUM(M52:M59)</f>
        <v>1467</v>
      </c>
      <c r="N62" s="949">
        <f t="shared" si="75"/>
        <v>1.3998091603053435</v>
      </c>
      <c r="O62" s="418">
        <f>SUM(O52:O61)</f>
        <v>1245</v>
      </c>
      <c r="P62" s="949">
        <f t="shared" si="76"/>
        <v>1.1879770992366412</v>
      </c>
      <c r="Q62" s="625">
        <f t="shared" si="77"/>
        <v>3974</v>
      </c>
      <c r="R62" s="950">
        <f t="shared" si="78"/>
        <v>1.2639949109414759</v>
      </c>
      <c r="S62" s="418">
        <f>SUM(S52:S59)</f>
        <v>1176</v>
      </c>
      <c r="T62" s="949">
        <f t="shared" si="79"/>
        <v>1.1221374045801527</v>
      </c>
      <c r="U62" s="418">
        <f>SUM(U52:U61)</f>
        <v>1394</v>
      </c>
      <c r="V62" s="949">
        <f t="shared" si="80"/>
        <v>1.3301526717557253</v>
      </c>
      <c r="W62" s="418">
        <f>SUM(W52:W59)</f>
        <v>0</v>
      </c>
      <c r="X62" s="949">
        <f t="shared" si="81"/>
        <v>0</v>
      </c>
      <c r="Y62" s="625">
        <f t="shared" si="82"/>
        <v>2570</v>
      </c>
      <c r="Z62" s="950">
        <f t="shared" si="83"/>
        <v>0.81743002544529264</v>
      </c>
      <c r="AA62" s="418">
        <f>SUM(AA52:AA59)</f>
        <v>0</v>
      </c>
      <c r="AB62" s="949">
        <f t="shared" si="90"/>
        <v>0</v>
      </c>
      <c r="AC62" s="418">
        <f>SUM(AC52:AC59)</f>
        <v>0</v>
      </c>
      <c r="AD62" s="949">
        <f t="shared" si="91"/>
        <v>0</v>
      </c>
      <c r="AE62" s="418">
        <f>SUM(AE52:AE59)</f>
        <v>0</v>
      </c>
      <c r="AF62" s="949">
        <f t="shared" si="92"/>
        <v>0</v>
      </c>
      <c r="AG62" s="625">
        <f t="shared" si="93"/>
        <v>0</v>
      </c>
      <c r="AH62" s="950">
        <f t="shared" si="94"/>
        <v>0</v>
      </c>
    </row>
  </sheetData>
  <mergeCells count="5">
    <mergeCell ref="A2:M2"/>
    <mergeCell ref="A3:M3"/>
    <mergeCell ref="A33:R33"/>
    <mergeCell ref="A5:AH5"/>
    <mergeCell ref="A50:AH50"/>
  </mergeCells>
  <pageMargins left="0.23622047244094491" right="0.23622047244094491" top="0.74803149606299213" bottom="0.74803149606299213" header="0.31496062992125984" footer="0.31496062992125984"/>
  <pageSetup paperSize="9" scale="63" orientation="landscape" r:id="rId1"/>
  <headerFooter>
    <oddFooter xml:space="preserve">&amp;LFonte: Sistema SIGA-Saúde / Relatório de Dados Estatísticos </oddFooter>
  </headerFooter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FFFF00"/>
    <pageSetUpPr fitToPage="1"/>
  </sheetPr>
  <dimension ref="A2:AH28"/>
  <sheetViews>
    <sheetView showGridLines="0" tabSelected="1" workbookViewId="0">
      <pane xSplit="1" topLeftCell="B1" activePane="topRight" state="frozen"/>
      <selection activeCell="U28" sqref="U28"/>
      <selection pane="topRight" activeCell="U28" sqref="U28"/>
    </sheetView>
  </sheetViews>
  <sheetFormatPr defaultColWidth="8.85546875" defaultRowHeight="15" x14ac:dyDescent="0.25"/>
  <cols>
    <col min="1" max="1" width="37.140625" customWidth="1"/>
    <col min="3" max="3" width="9.28515625" customWidth="1"/>
    <col min="4" max="4" width="7.5703125" hidden="1" customWidth="1"/>
    <col min="5" max="5" width="8.28515625" customWidth="1"/>
    <col min="6" max="6" width="7.5703125" hidden="1" customWidth="1"/>
    <col min="7" max="7" width="9.140625" customWidth="1"/>
    <col min="8" max="8" width="7.5703125" hidden="1" customWidth="1"/>
    <col min="9" max="9" width="9" bestFit="1" customWidth="1"/>
    <col min="10" max="10" width="7.5703125" hidden="1" customWidth="1"/>
    <col min="11" max="11" width="9.140625" customWidth="1"/>
    <col min="12" max="12" width="7.5703125" hidden="1" customWidth="1"/>
    <col min="13" max="13" width="9.140625" customWidth="1"/>
    <col min="14" max="14" width="7.5703125" hidden="1" customWidth="1"/>
    <col min="15" max="15" width="9.140625" customWidth="1"/>
    <col min="16" max="16" width="7.5703125" hidden="1" customWidth="1"/>
    <col min="17" max="17" width="9" bestFit="1" customWidth="1"/>
    <col min="18" max="18" width="7.5703125" hidden="1" customWidth="1"/>
    <col min="19" max="19" width="9.140625" customWidth="1"/>
    <col min="20" max="20" width="7.5703125" hidden="1" customWidth="1"/>
    <col min="21" max="21" width="9.140625" customWidth="1"/>
    <col min="22" max="22" width="7.5703125" hidden="1" customWidth="1"/>
    <col min="23" max="23" width="9.140625" customWidth="1"/>
    <col min="24" max="24" width="7.5703125" hidden="1" customWidth="1"/>
    <col min="25" max="25" width="9.5703125" customWidth="1"/>
    <col min="26" max="26" width="7.5703125" hidden="1" customWidth="1"/>
    <col min="27" max="27" width="9.140625" customWidth="1"/>
    <col min="28" max="28" width="7.5703125" hidden="1" customWidth="1"/>
    <col min="29" max="29" width="9.140625" customWidth="1"/>
    <col min="30" max="30" width="7.5703125" hidden="1" customWidth="1"/>
    <col min="31" max="31" width="9.140625" customWidth="1"/>
    <col min="32" max="32" width="7.5703125" hidden="1" customWidth="1"/>
    <col min="33" max="33" width="10.7109375" customWidth="1"/>
    <col min="34" max="34" width="7.5703125" hidden="1" customWidth="1"/>
  </cols>
  <sheetData>
    <row r="2" spans="1:18" ht="18" x14ac:dyDescent="0.35">
      <c r="A2" s="1289" t="s">
        <v>518</v>
      </c>
      <c r="B2" s="1289"/>
      <c r="C2" s="1289"/>
      <c r="D2" s="1289"/>
      <c r="E2" s="1289"/>
      <c r="F2" s="1289"/>
      <c r="G2" s="1289"/>
      <c r="H2" s="1289"/>
      <c r="I2" s="1289"/>
      <c r="J2" s="1289"/>
      <c r="K2" s="1289"/>
      <c r="L2" s="1289"/>
      <c r="M2" s="1289"/>
      <c r="N2" s="1"/>
      <c r="O2" s="1"/>
    </row>
    <row r="3" spans="1:18" ht="18" x14ac:dyDescent="0.35">
      <c r="A3" s="1289" t="s">
        <v>0</v>
      </c>
      <c r="B3" s="1289"/>
      <c r="C3" s="1289"/>
      <c r="D3" s="1289"/>
      <c r="E3" s="1289"/>
      <c r="F3" s="1289"/>
      <c r="G3" s="1289"/>
      <c r="H3" s="1289"/>
      <c r="I3" s="1289"/>
      <c r="J3" s="1289"/>
      <c r="K3" s="1289"/>
      <c r="L3" s="1289"/>
      <c r="M3" s="1289"/>
      <c r="N3" s="1"/>
      <c r="O3" s="1"/>
    </row>
    <row r="5" spans="1:18" ht="15.75" hidden="1" x14ac:dyDescent="0.25">
      <c r="A5" s="1290" t="s">
        <v>492</v>
      </c>
      <c r="B5" s="1291"/>
      <c r="C5" s="1291"/>
      <c r="D5" s="1291"/>
      <c r="E5" s="1291"/>
      <c r="F5" s="1291"/>
      <c r="G5" s="1291"/>
      <c r="H5" s="1291"/>
      <c r="I5" s="1291"/>
      <c r="J5" s="1291"/>
      <c r="K5" s="1291"/>
      <c r="L5" s="1291"/>
      <c r="M5" s="1291"/>
      <c r="N5" s="1291"/>
      <c r="O5" s="1291"/>
      <c r="P5" s="1291"/>
      <c r="Q5" s="1291"/>
      <c r="R5" s="1291"/>
    </row>
    <row r="6" spans="1:18" ht="24.75" hidden="1" thickBot="1" x14ac:dyDescent="0.3">
      <c r="A6" s="14" t="s">
        <v>14</v>
      </c>
      <c r="B6" s="12" t="s">
        <v>15</v>
      </c>
      <c r="C6" s="14" t="s">
        <v>2</v>
      </c>
      <c r="D6" s="15" t="s">
        <v>1</v>
      </c>
      <c r="E6" s="14" t="s">
        <v>3</v>
      </c>
      <c r="F6" s="15" t="s">
        <v>1</v>
      </c>
      <c r="G6" s="14" t="s">
        <v>4</v>
      </c>
      <c r="H6" s="15" t="s">
        <v>1</v>
      </c>
      <c r="I6" s="128" t="s">
        <v>206</v>
      </c>
      <c r="J6" s="13" t="s">
        <v>205</v>
      </c>
      <c r="K6" s="14" t="s">
        <v>5</v>
      </c>
      <c r="L6" s="15" t="s">
        <v>1</v>
      </c>
      <c r="M6" s="14" t="s">
        <v>203</v>
      </c>
      <c r="N6" s="15" t="s">
        <v>1</v>
      </c>
      <c r="O6" s="14" t="s">
        <v>204</v>
      </c>
      <c r="P6" s="15" t="s">
        <v>1</v>
      </c>
      <c r="Q6" s="111"/>
      <c r="R6" s="111"/>
    </row>
    <row r="7" spans="1:18" hidden="1" x14ac:dyDescent="0.25">
      <c r="A7" s="9" t="s">
        <v>80</v>
      </c>
      <c r="B7" s="10">
        <v>20</v>
      </c>
      <c r="C7" s="11"/>
      <c r="D7" s="19">
        <f t="shared" ref="D7:D15" si="0">C7/$B7</f>
        <v>0</v>
      </c>
      <c r="E7" s="11"/>
      <c r="F7" s="19">
        <f t="shared" ref="F7:F15" si="1">E7/$B7</f>
        <v>0</v>
      </c>
      <c r="G7" s="11"/>
      <c r="H7" s="19">
        <f t="shared" ref="H7:H15" si="2">G7/$B7</f>
        <v>0</v>
      </c>
      <c r="I7" s="98">
        <f t="shared" ref="I7:I15" si="3">SUM(C7,E7,G7)</f>
        <v>0</v>
      </c>
      <c r="J7" s="146">
        <f t="shared" ref="J7:J15" si="4">I7/($B7*3)</f>
        <v>0</v>
      </c>
      <c r="K7" s="11"/>
      <c r="L7" s="19">
        <f t="shared" ref="L7:L15" si="5">K7/$B7</f>
        <v>0</v>
      </c>
      <c r="M7" s="11"/>
      <c r="N7" s="19">
        <f t="shared" ref="N7:N15" si="6">M7/$B7</f>
        <v>0</v>
      </c>
      <c r="O7" s="11"/>
      <c r="P7" s="19">
        <f t="shared" ref="P7:P15" si="7">O7/$B7</f>
        <v>0</v>
      </c>
      <c r="Q7" s="915"/>
      <c r="R7" s="915"/>
    </row>
    <row r="8" spans="1:18" hidden="1" x14ac:dyDescent="0.25">
      <c r="A8" s="9" t="s">
        <v>81</v>
      </c>
      <c r="B8" s="5">
        <v>6</v>
      </c>
      <c r="C8" s="4"/>
      <c r="D8" s="20">
        <f t="shared" si="0"/>
        <v>0</v>
      </c>
      <c r="E8" s="4"/>
      <c r="F8" s="20">
        <f t="shared" si="1"/>
        <v>0</v>
      </c>
      <c r="G8" s="4"/>
      <c r="H8" s="20">
        <f t="shared" si="2"/>
        <v>0</v>
      </c>
      <c r="I8" s="100">
        <f t="shared" si="3"/>
        <v>0</v>
      </c>
      <c r="J8" s="218">
        <f t="shared" si="4"/>
        <v>0</v>
      </c>
      <c r="K8" s="4"/>
      <c r="L8" s="20">
        <f t="shared" si="5"/>
        <v>0</v>
      </c>
      <c r="M8" s="4"/>
      <c r="N8" s="20">
        <f t="shared" si="6"/>
        <v>0</v>
      </c>
      <c r="O8" s="4"/>
      <c r="P8" s="20">
        <f t="shared" si="7"/>
        <v>0</v>
      </c>
      <c r="Q8" s="916"/>
      <c r="R8" s="916"/>
    </row>
    <row r="9" spans="1:18" hidden="1" x14ac:dyDescent="0.25">
      <c r="A9" s="9" t="s">
        <v>82</v>
      </c>
      <c r="B9" s="5">
        <v>14</v>
      </c>
      <c r="C9" s="4"/>
      <c r="D9" s="20">
        <f t="shared" si="0"/>
        <v>0</v>
      </c>
      <c r="E9" s="4"/>
      <c r="F9" s="20">
        <f t="shared" si="1"/>
        <v>0</v>
      </c>
      <c r="G9" s="4"/>
      <c r="H9" s="20">
        <f t="shared" si="2"/>
        <v>0</v>
      </c>
      <c r="I9" s="100">
        <f t="shared" si="3"/>
        <v>0</v>
      </c>
      <c r="J9" s="218">
        <f t="shared" si="4"/>
        <v>0</v>
      </c>
      <c r="K9" s="4"/>
      <c r="L9" s="20">
        <f t="shared" si="5"/>
        <v>0</v>
      </c>
      <c r="M9" s="4"/>
      <c r="N9" s="20">
        <f t="shared" si="6"/>
        <v>0</v>
      </c>
      <c r="O9" s="4"/>
      <c r="P9" s="20">
        <f t="shared" si="7"/>
        <v>0</v>
      </c>
      <c r="Q9" s="916"/>
      <c r="R9" s="916"/>
    </row>
    <row r="10" spans="1:18" hidden="1" x14ac:dyDescent="0.25">
      <c r="A10" s="9" t="s">
        <v>84</v>
      </c>
      <c r="B10" s="5">
        <v>1</v>
      </c>
      <c r="C10" s="4"/>
      <c r="D10" s="20">
        <f t="shared" si="0"/>
        <v>0</v>
      </c>
      <c r="E10" s="4"/>
      <c r="F10" s="20">
        <f t="shared" si="1"/>
        <v>0</v>
      </c>
      <c r="G10" s="4"/>
      <c r="H10" s="20">
        <f t="shared" si="2"/>
        <v>0</v>
      </c>
      <c r="I10" s="100">
        <f t="shared" si="3"/>
        <v>0</v>
      </c>
      <c r="J10" s="218">
        <f t="shared" si="4"/>
        <v>0</v>
      </c>
      <c r="K10" s="4"/>
      <c r="L10" s="20">
        <f t="shared" si="5"/>
        <v>0</v>
      </c>
      <c r="M10" s="4"/>
      <c r="N10" s="20">
        <f t="shared" si="6"/>
        <v>0</v>
      </c>
      <c r="O10" s="4"/>
      <c r="P10" s="20">
        <f t="shared" si="7"/>
        <v>0</v>
      </c>
      <c r="Q10" s="916"/>
      <c r="R10" s="916"/>
    </row>
    <row r="11" spans="1:18" hidden="1" x14ac:dyDescent="0.25">
      <c r="A11" s="2" t="s">
        <v>83</v>
      </c>
      <c r="B11" s="5">
        <v>7</v>
      </c>
      <c r="C11" s="4"/>
      <c r="D11" s="20">
        <f t="shared" si="0"/>
        <v>0</v>
      </c>
      <c r="E11" s="4"/>
      <c r="F11" s="20">
        <f t="shared" si="1"/>
        <v>0</v>
      </c>
      <c r="G11" s="4"/>
      <c r="H11" s="20">
        <f t="shared" si="2"/>
        <v>0</v>
      </c>
      <c r="I11" s="100">
        <f t="shared" si="3"/>
        <v>0</v>
      </c>
      <c r="J11" s="218">
        <f t="shared" si="4"/>
        <v>0</v>
      </c>
      <c r="K11" s="4"/>
      <c r="L11" s="20">
        <f t="shared" si="5"/>
        <v>0</v>
      </c>
      <c r="M11" s="4"/>
      <c r="N11" s="20">
        <f t="shared" si="6"/>
        <v>0</v>
      </c>
      <c r="O11" s="4"/>
      <c r="P11" s="20">
        <f t="shared" si="7"/>
        <v>0</v>
      </c>
      <c r="Q11" s="916"/>
      <c r="R11" s="916"/>
    </row>
    <row r="12" spans="1:18" hidden="1" x14ac:dyDescent="0.25">
      <c r="A12" s="2" t="s">
        <v>61</v>
      </c>
      <c r="B12" s="5">
        <v>14</v>
      </c>
      <c r="C12" s="4"/>
      <c r="D12" s="20">
        <f t="shared" si="0"/>
        <v>0</v>
      </c>
      <c r="E12" s="4"/>
      <c r="F12" s="20">
        <f t="shared" si="1"/>
        <v>0</v>
      </c>
      <c r="G12" s="4"/>
      <c r="H12" s="20">
        <f t="shared" si="2"/>
        <v>0</v>
      </c>
      <c r="I12" s="100">
        <f t="shared" si="3"/>
        <v>0</v>
      </c>
      <c r="J12" s="218">
        <f t="shared" si="4"/>
        <v>0</v>
      </c>
      <c r="K12" s="4"/>
      <c r="L12" s="20">
        <f t="shared" si="5"/>
        <v>0</v>
      </c>
      <c r="M12" s="4"/>
      <c r="N12" s="20">
        <f t="shared" si="6"/>
        <v>0</v>
      </c>
      <c r="O12" s="4"/>
      <c r="P12" s="20">
        <f t="shared" si="7"/>
        <v>0</v>
      </c>
      <c r="Q12" s="916"/>
      <c r="R12" s="916"/>
    </row>
    <row r="13" spans="1:18" hidden="1" x14ac:dyDescent="0.25">
      <c r="A13" s="2" t="s">
        <v>62</v>
      </c>
      <c r="B13" s="5">
        <v>14</v>
      </c>
      <c r="C13" s="4"/>
      <c r="D13" s="20">
        <f t="shared" si="0"/>
        <v>0</v>
      </c>
      <c r="E13" s="4"/>
      <c r="F13" s="20">
        <f t="shared" si="1"/>
        <v>0</v>
      </c>
      <c r="G13" s="4"/>
      <c r="H13" s="20">
        <f t="shared" si="2"/>
        <v>0</v>
      </c>
      <c r="I13" s="100">
        <f t="shared" si="3"/>
        <v>0</v>
      </c>
      <c r="J13" s="218">
        <f t="shared" si="4"/>
        <v>0</v>
      </c>
      <c r="K13" s="4"/>
      <c r="L13" s="20">
        <f t="shared" si="5"/>
        <v>0</v>
      </c>
      <c r="M13" s="4"/>
      <c r="N13" s="20">
        <f t="shared" si="6"/>
        <v>0</v>
      </c>
      <c r="O13" s="4"/>
      <c r="P13" s="20">
        <f t="shared" si="7"/>
        <v>0</v>
      </c>
      <c r="Q13" s="916"/>
      <c r="R13" s="916"/>
    </row>
    <row r="14" spans="1:18" ht="15.75" hidden="1" thickBot="1" x14ac:dyDescent="0.3">
      <c r="A14" s="16" t="s">
        <v>79</v>
      </c>
      <c r="B14" s="17">
        <v>1</v>
      </c>
      <c r="C14" s="18"/>
      <c r="D14" s="21">
        <f t="shared" si="0"/>
        <v>0</v>
      </c>
      <c r="E14" s="18"/>
      <c r="F14" s="21">
        <f t="shared" si="1"/>
        <v>0</v>
      </c>
      <c r="G14" s="18"/>
      <c r="H14" s="21">
        <f t="shared" si="2"/>
        <v>0</v>
      </c>
      <c r="I14" s="101">
        <f t="shared" si="3"/>
        <v>0</v>
      </c>
      <c r="J14" s="219">
        <f t="shared" si="4"/>
        <v>0</v>
      </c>
      <c r="K14" s="18"/>
      <c r="L14" s="21">
        <f t="shared" si="5"/>
        <v>0</v>
      </c>
      <c r="M14" s="18"/>
      <c r="N14" s="21">
        <f t="shared" si="6"/>
        <v>0</v>
      </c>
      <c r="O14" s="18"/>
      <c r="P14" s="21">
        <f t="shared" si="7"/>
        <v>0</v>
      </c>
      <c r="Q14" s="919"/>
      <c r="R14" s="919"/>
    </row>
    <row r="15" spans="1:18" ht="15.75" hidden="1" thickBot="1" x14ac:dyDescent="0.3">
      <c r="A15" s="6" t="s">
        <v>7</v>
      </c>
      <c r="B15" s="7">
        <f>SUM(B7:B14)</f>
        <v>77</v>
      </c>
      <c r="C15" s="8">
        <f>SUM(C7:C14)</f>
        <v>0</v>
      </c>
      <c r="D15" s="22">
        <f t="shared" si="0"/>
        <v>0</v>
      </c>
      <c r="E15" s="8">
        <f>SUM(E7:E14)</f>
        <v>0</v>
      </c>
      <c r="F15" s="22">
        <f t="shared" si="1"/>
        <v>0</v>
      </c>
      <c r="G15" s="8">
        <f>SUM(G7:G14)</f>
        <v>0</v>
      </c>
      <c r="H15" s="22">
        <f t="shared" si="2"/>
        <v>0</v>
      </c>
      <c r="I15" s="103">
        <f t="shared" si="3"/>
        <v>0</v>
      </c>
      <c r="J15" s="104">
        <f t="shared" si="4"/>
        <v>0</v>
      </c>
      <c r="K15" s="8">
        <f>SUM(K7:K14)</f>
        <v>0</v>
      </c>
      <c r="L15" s="22">
        <f t="shared" si="5"/>
        <v>0</v>
      </c>
      <c r="M15" s="8">
        <f t="shared" ref="M15" si="8">SUM(M7:M14)</f>
        <v>0</v>
      </c>
      <c r="N15" s="22">
        <f t="shared" si="6"/>
        <v>0</v>
      </c>
      <c r="O15" s="8">
        <f t="shared" ref="O15" si="9">SUM(O7:O14)</f>
        <v>0</v>
      </c>
      <c r="P15" s="22">
        <f t="shared" si="7"/>
        <v>0</v>
      </c>
      <c r="Q15" s="22"/>
      <c r="R15" s="22"/>
    </row>
    <row r="16" spans="1:18" hidden="1" x14ac:dyDescent="0.25"/>
    <row r="17" spans="1:34" hidden="1" x14ac:dyDescent="0.25"/>
    <row r="18" spans="1:34" ht="15.75" x14ac:dyDescent="0.25">
      <c r="A18" s="1290" t="s">
        <v>573</v>
      </c>
      <c r="B18" s="1291"/>
      <c r="C18" s="1291"/>
      <c r="D18" s="1291"/>
      <c r="E18" s="1291"/>
      <c r="F18" s="1291"/>
      <c r="G18" s="1291"/>
      <c r="H18" s="1291"/>
      <c r="I18" s="1291"/>
      <c r="J18" s="1291"/>
      <c r="K18" s="1291"/>
      <c r="L18" s="1291"/>
      <c r="M18" s="1291"/>
      <c r="N18" s="1291"/>
      <c r="O18" s="1291"/>
      <c r="P18" s="1291"/>
      <c r="Q18" s="1291"/>
      <c r="R18" s="1291"/>
      <c r="S18" s="1291"/>
      <c r="T18" s="1291"/>
      <c r="U18" s="1291"/>
      <c r="V18" s="1291"/>
      <c r="W18" s="1291"/>
      <c r="X18" s="1291"/>
      <c r="Y18" s="1291"/>
      <c r="Z18" s="1291"/>
      <c r="AA18" s="1291"/>
      <c r="AB18" s="1291"/>
      <c r="AC18" s="1291"/>
      <c r="AD18" s="1291"/>
      <c r="AE18" s="1291"/>
      <c r="AF18" s="1291"/>
      <c r="AG18" s="1291"/>
      <c r="AH18" s="1291"/>
    </row>
    <row r="19" spans="1:34" ht="24.75" thickBot="1" x14ac:dyDescent="0.3">
      <c r="A19" s="14" t="s">
        <v>14</v>
      </c>
      <c r="B19" s="12" t="s">
        <v>172</v>
      </c>
      <c r="C19" s="14" t="s">
        <v>505</v>
      </c>
      <c r="D19" s="15" t="s">
        <v>1</v>
      </c>
      <c r="E19" s="14" t="s">
        <v>506</v>
      </c>
      <c r="F19" s="15" t="s">
        <v>1</v>
      </c>
      <c r="G19" s="14" t="s">
        <v>507</v>
      </c>
      <c r="H19" s="15" t="s">
        <v>1</v>
      </c>
      <c r="I19" s="128" t="s">
        <v>454</v>
      </c>
      <c r="J19" s="13" t="s">
        <v>205</v>
      </c>
      <c r="K19" s="14" t="s">
        <v>508</v>
      </c>
      <c r="L19" s="15" t="s">
        <v>1</v>
      </c>
      <c r="M19" s="14" t="s">
        <v>509</v>
      </c>
      <c r="N19" s="15" t="s">
        <v>1</v>
      </c>
      <c r="O19" s="14" t="s">
        <v>510</v>
      </c>
      <c r="P19" s="15" t="s">
        <v>1</v>
      </c>
      <c r="Q19" s="128" t="s">
        <v>454</v>
      </c>
      <c r="R19" s="13" t="s">
        <v>205</v>
      </c>
      <c r="S19" s="14" t="s">
        <v>511</v>
      </c>
      <c r="T19" s="15" t="s">
        <v>1</v>
      </c>
      <c r="U19" s="14" t="s">
        <v>512</v>
      </c>
      <c r="V19" s="15" t="s">
        <v>1</v>
      </c>
      <c r="W19" s="14" t="s">
        <v>513</v>
      </c>
      <c r="X19" s="15" t="s">
        <v>1</v>
      </c>
      <c r="Y19" s="128" t="s">
        <v>454</v>
      </c>
      <c r="Z19" s="13" t="s">
        <v>205</v>
      </c>
      <c r="AA19" s="14" t="s">
        <v>514</v>
      </c>
      <c r="AB19" s="15" t="s">
        <v>1</v>
      </c>
      <c r="AC19" s="14" t="s">
        <v>515</v>
      </c>
      <c r="AD19" s="15" t="s">
        <v>1</v>
      </c>
      <c r="AE19" s="14" t="s">
        <v>516</v>
      </c>
      <c r="AF19" s="15" t="s">
        <v>1</v>
      </c>
      <c r="AG19" s="128" t="s">
        <v>454</v>
      </c>
      <c r="AH19" s="13" t="s">
        <v>205</v>
      </c>
    </row>
    <row r="20" spans="1:34" ht="15.75" hidden="1" thickTop="1" x14ac:dyDescent="0.25">
      <c r="A20" s="9" t="s">
        <v>188</v>
      </c>
      <c r="B20" s="10">
        <v>40</v>
      </c>
      <c r="C20" s="4"/>
      <c r="D20" s="19">
        <f t="shared" ref="D20:D22" si="10">C20/$B20</f>
        <v>0</v>
      </c>
      <c r="E20" s="4"/>
      <c r="F20" s="19">
        <f>E20/$B20</f>
        <v>0</v>
      </c>
      <c r="G20" s="4"/>
      <c r="H20" s="19">
        <f t="shared" ref="H20:H24" si="11">G20/$B20</f>
        <v>0</v>
      </c>
      <c r="I20" s="98">
        <f>SUM(C20,E20,G20)</f>
        <v>0</v>
      </c>
      <c r="J20" s="146">
        <f t="shared" ref="J20:J24" si="12">I20/($B20*3)</f>
        <v>0</v>
      </c>
      <c r="K20" s="4"/>
      <c r="L20" s="19">
        <f t="shared" ref="L20:L24" si="13">K20/$B20</f>
        <v>0</v>
      </c>
      <c r="M20" s="815"/>
      <c r="N20" s="19">
        <f t="shared" ref="N20:N24" si="14">M20/$B20</f>
        <v>0</v>
      </c>
      <c r="O20" s="815"/>
      <c r="P20" s="19">
        <f t="shared" ref="P20:P24" si="15">O20/$B20</f>
        <v>0</v>
      </c>
      <c r="Q20" s="915"/>
      <c r="R20" s="915"/>
      <c r="S20" s="4"/>
      <c r="T20" s="19">
        <f t="shared" ref="T20:T24" si="16">S20/$B20</f>
        <v>0</v>
      </c>
      <c r="U20" s="815"/>
      <c r="V20" s="19">
        <f t="shared" ref="V20:V22" si="17">U20/$B20</f>
        <v>0</v>
      </c>
      <c r="W20" s="815"/>
      <c r="X20" s="19">
        <f t="shared" ref="X20:X24" si="18">W20/$B20</f>
        <v>0</v>
      </c>
      <c r="Y20" s="915"/>
      <c r="Z20" s="915"/>
      <c r="AA20" s="752"/>
      <c r="AB20" s="69">
        <f t="shared" ref="AB20" si="19">AA20/$B20</f>
        <v>0</v>
      </c>
      <c r="AC20" s="752"/>
      <c r="AD20" s="69">
        <f t="shared" ref="AD20" si="20">AC20/$B20</f>
        <v>0</v>
      </c>
      <c r="AE20" s="752"/>
      <c r="AF20" s="69">
        <f t="shared" ref="AF20" si="21">AE20/$B20</f>
        <v>0</v>
      </c>
      <c r="AG20" s="98">
        <f t="shared" ref="AG20" si="22">SUM(AA20,AC20,AE20)</f>
        <v>0</v>
      </c>
      <c r="AH20" s="99">
        <f>AG20/($B20*3)</f>
        <v>0</v>
      </c>
    </row>
    <row r="21" spans="1:34" hidden="1" x14ac:dyDescent="0.25">
      <c r="A21" s="9" t="s">
        <v>185</v>
      </c>
      <c r="B21" s="5">
        <v>1</v>
      </c>
      <c r="C21" s="4"/>
      <c r="D21" s="20">
        <f t="shared" si="10"/>
        <v>0</v>
      </c>
      <c r="E21" s="4"/>
      <c r="F21" s="20">
        <f>E21/$B21</f>
        <v>0</v>
      </c>
      <c r="G21" s="4"/>
      <c r="H21" s="20">
        <f t="shared" si="11"/>
        <v>0</v>
      </c>
      <c r="I21" s="100">
        <f>SUM(C21,E21,G21)</f>
        <v>0</v>
      </c>
      <c r="J21" s="218">
        <f t="shared" si="12"/>
        <v>0</v>
      </c>
      <c r="K21" s="4"/>
      <c r="L21" s="20">
        <f t="shared" si="13"/>
        <v>0</v>
      </c>
      <c r="M21" s="4"/>
      <c r="N21" s="20">
        <f t="shared" si="14"/>
        <v>0</v>
      </c>
      <c r="O21" s="4"/>
      <c r="P21" s="20">
        <f t="shared" si="15"/>
        <v>0</v>
      </c>
      <c r="Q21" s="916"/>
      <c r="R21" s="916"/>
      <c r="S21" s="4"/>
      <c r="T21" s="20">
        <f t="shared" si="16"/>
        <v>0</v>
      </c>
      <c r="U21" s="4"/>
      <c r="V21" s="20">
        <f t="shared" si="17"/>
        <v>0</v>
      </c>
      <c r="W21" s="4"/>
      <c r="X21" s="20">
        <f t="shared" si="18"/>
        <v>0</v>
      </c>
      <c r="Y21" s="916"/>
      <c r="Z21" s="916"/>
      <c r="AA21" s="752"/>
      <c r="AB21" s="69">
        <f t="shared" ref="AB21:AB24" si="23">AA21/$B21</f>
        <v>0</v>
      </c>
      <c r="AC21" s="752"/>
      <c r="AD21" s="69">
        <f t="shared" ref="AD21:AD24" si="24">AC21/$B21</f>
        <v>0</v>
      </c>
      <c r="AE21" s="752"/>
      <c r="AF21" s="69">
        <f t="shared" ref="AF21:AF24" si="25">AE21/$B21</f>
        <v>0</v>
      </c>
      <c r="AG21" s="98">
        <f t="shared" ref="AG21:AG27" si="26">SUM(AA21,AC21,AE21)</f>
        <v>0</v>
      </c>
      <c r="AH21" s="99">
        <f t="shared" ref="AH21:AH24" si="27">AG21/($B21*3)</f>
        <v>0</v>
      </c>
    </row>
    <row r="22" spans="1:34" hidden="1" x14ac:dyDescent="0.25">
      <c r="A22" s="97" t="s">
        <v>189</v>
      </c>
      <c r="B22" s="244">
        <v>14</v>
      </c>
      <c r="C22" s="4"/>
      <c r="D22" s="20">
        <f t="shared" si="10"/>
        <v>0</v>
      </c>
      <c r="E22" s="4"/>
      <c r="F22" s="20">
        <f>E22/$B22</f>
        <v>0</v>
      </c>
      <c r="G22" s="4"/>
      <c r="H22" s="20">
        <f t="shared" si="11"/>
        <v>0</v>
      </c>
      <c r="I22" s="100">
        <f>SUM(C22,E22,G22)</f>
        <v>0</v>
      </c>
      <c r="J22" s="218">
        <f t="shared" si="12"/>
        <v>0</v>
      </c>
      <c r="K22" s="4"/>
      <c r="L22" s="20">
        <f t="shared" si="13"/>
        <v>0</v>
      </c>
      <c r="M22" s="4"/>
      <c r="N22" s="20">
        <f t="shared" si="14"/>
        <v>0</v>
      </c>
      <c r="O22" s="4"/>
      <c r="P22" s="20">
        <f t="shared" si="15"/>
        <v>0</v>
      </c>
      <c r="Q22" s="916"/>
      <c r="R22" s="916"/>
      <c r="S22" s="4"/>
      <c r="T22" s="20">
        <f t="shared" si="16"/>
        <v>0</v>
      </c>
      <c r="U22" s="4"/>
      <c r="V22" s="20">
        <f t="shared" si="17"/>
        <v>0</v>
      </c>
      <c r="W22" s="4"/>
      <c r="X22" s="20">
        <f t="shared" si="18"/>
        <v>0</v>
      </c>
      <c r="Y22" s="916"/>
      <c r="Z22" s="916"/>
      <c r="AA22" s="752"/>
      <c r="AB22" s="69">
        <f t="shared" si="23"/>
        <v>0</v>
      </c>
      <c r="AC22" s="752"/>
      <c r="AD22" s="69">
        <f t="shared" si="24"/>
        <v>0</v>
      </c>
      <c r="AE22" s="752"/>
      <c r="AF22" s="69">
        <f t="shared" si="25"/>
        <v>0</v>
      </c>
      <c r="AG22" s="98">
        <f t="shared" si="26"/>
        <v>0</v>
      </c>
      <c r="AH22" s="99">
        <f t="shared" si="27"/>
        <v>0</v>
      </c>
    </row>
    <row r="23" spans="1:34" hidden="1" x14ac:dyDescent="0.25">
      <c r="A23" s="2" t="s">
        <v>190</v>
      </c>
      <c r="B23" s="5">
        <v>28</v>
      </c>
      <c r="C23" s="4"/>
      <c r="D23" s="20">
        <f>C23/$B23</f>
        <v>0</v>
      </c>
      <c r="E23" s="4"/>
      <c r="F23" s="20">
        <f>E23/$B23</f>
        <v>0</v>
      </c>
      <c r="G23" s="4"/>
      <c r="H23" s="20">
        <f t="shared" si="11"/>
        <v>0</v>
      </c>
      <c r="I23" s="100">
        <f>SUM(C23,E23,G23)</f>
        <v>0</v>
      </c>
      <c r="J23" s="218">
        <f t="shared" si="12"/>
        <v>0</v>
      </c>
      <c r="K23" s="4"/>
      <c r="L23" s="20">
        <f t="shared" si="13"/>
        <v>0</v>
      </c>
      <c r="M23" s="4"/>
      <c r="N23" s="20">
        <f>M23/$B23</f>
        <v>0</v>
      </c>
      <c r="O23" s="4"/>
      <c r="P23" s="20">
        <f t="shared" si="15"/>
        <v>0</v>
      </c>
      <c r="Q23" s="916"/>
      <c r="R23" s="916"/>
      <c r="S23" s="4"/>
      <c r="T23" s="20">
        <f t="shared" si="16"/>
        <v>0</v>
      </c>
      <c r="U23" s="4"/>
      <c r="V23" s="20">
        <f>U23/$B23</f>
        <v>0</v>
      </c>
      <c r="W23" s="4"/>
      <c r="X23" s="20">
        <f t="shared" si="18"/>
        <v>0</v>
      </c>
      <c r="Y23" s="916"/>
      <c r="Z23" s="916"/>
      <c r="AA23" s="752"/>
      <c r="AB23" s="69">
        <f t="shared" si="23"/>
        <v>0</v>
      </c>
      <c r="AC23" s="752"/>
      <c r="AD23" s="69">
        <f t="shared" si="24"/>
        <v>0</v>
      </c>
      <c r="AE23" s="752"/>
      <c r="AF23" s="69">
        <f t="shared" si="25"/>
        <v>0</v>
      </c>
      <c r="AG23" s="98">
        <f t="shared" si="26"/>
        <v>0</v>
      </c>
      <c r="AH23" s="99">
        <f t="shared" si="27"/>
        <v>0</v>
      </c>
    </row>
    <row r="24" spans="1:34" ht="15.75" hidden="1" thickBot="1" x14ac:dyDescent="0.3">
      <c r="A24" s="973" t="s">
        <v>191</v>
      </c>
      <c r="B24" s="17">
        <v>1</v>
      </c>
      <c r="C24" s="965"/>
      <c r="D24" s="964">
        <f>C24/$B24</f>
        <v>0</v>
      </c>
      <c r="E24" s="965"/>
      <c r="F24" s="964">
        <f>E24/$B24</f>
        <v>0</v>
      </c>
      <c r="G24" s="965"/>
      <c r="H24" s="964">
        <f t="shared" si="11"/>
        <v>0</v>
      </c>
      <c r="I24" s="966">
        <f>SUM(C24,E24,G24)</f>
        <v>0</v>
      </c>
      <c r="J24" s="967">
        <f t="shared" si="12"/>
        <v>0</v>
      </c>
      <c r="K24" s="965"/>
      <c r="L24" s="964">
        <f t="shared" si="13"/>
        <v>0</v>
      </c>
      <c r="M24" s="965"/>
      <c r="N24" s="964">
        <f t="shared" si="14"/>
        <v>0</v>
      </c>
      <c r="O24" s="965"/>
      <c r="P24" s="964">
        <f t="shared" si="15"/>
        <v>0</v>
      </c>
      <c r="Q24" s="964"/>
      <c r="R24" s="964"/>
      <c r="S24" s="965"/>
      <c r="T24" s="964">
        <f t="shared" si="16"/>
        <v>0</v>
      </c>
      <c r="U24" s="965"/>
      <c r="V24" s="964">
        <f t="shared" ref="V24" si="28">U24/$B24</f>
        <v>0</v>
      </c>
      <c r="W24" s="965"/>
      <c r="X24" s="964">
        <f t="shared" si="18"/>
        <v>0</v>
      </c>
      <c r="Y24" s="964"/>
      <c r="Z24" s="964"/>
      <c r="AA24" s="752"/>
      <c r="AB24" s="69">
        <f t="shared" si="23"/>
        <v>0</v>
      </c>
      <c r="AC24" s="752"/>
      <c r="AD24" s="69">
        <f t="shared" si="24"/>
        <v>0</v>
      </c>
      <c r="AE24" s="752"/>
      <c r="AF24" s="69">
        <f t="shared" si="25"/>
        <v>0</v>
      </c>
      <c r="AG24" s="98">
        <f t="shared" si="26"/>
        <v>0</v>
      </c>
      <c r="AH24" s="99">
        <f t="shared" si="27"/>
        <v>0</v>
      </c>
    </row>
    <row r="25" spans="1:34" ht="16.5" thickTop="1" thickBot="1" x14ac:dyDescent="0.3">
      <c r="A25" s="974" t="s">
        <v>494</v>
      </c>
      <c r="B25" s="972" t="s">
        <v>569</v>
      </c>
      <c r="C25" s="962">
        <v>11642</v>
      </c>
      <c r="D25" s="968"/>
      <c r="E25" s="962">
        <v>12119</v>
      </c>
      <c r="F25" s="968"/>
      <c r="G25" s="962">
        <v>14420</v>
      </c>
      <c r="H25" s="968"/>
      <c r="I25" s="970">
        <f t="shared" ref="I25:I27" si="29">SUM(C25,E25,G25)</f>
        <v>38181</v>
      </c>
      <c r="J25" s="971"/>
      <c r="K25" s="962">
        <v>16400</v>
      </c>
      <c r="L25" s="968"/>
      <c r="M25" s="962">
        <v>17679</v>
      </c>
      <c r="N25" s="968"/>
      <c r="O25" s="962">
        <v>16297</v>
      </c>
      <c r="P25" s="968"/>
      <c r="Q25" s="970">
        <f>SUM(K25,M25,O25)</f>
        <v>50376</v>
      </c>
      <c r="R25" s="971"/>
      <c r="S25" s="962">
        <v>13015</v>
      </c>
      <c r="T25" s="968"/>
      <c r="U25" s="962">
        <v>14760</v>
      </c>
      <c r="V25" s="968"/>
      <c r="W25" s="962"/>
      <c r="X25" s="968"/>
      <c r="Y25" s="970">
        <f>SUM(S25,U25,W25)</f>
        <v>27775</v>
      </c>
      <c r="Z25" s="971"/>
      <c r="AA25" s="962"/>
      <c r="AB25" s="69"/>
      <c r="AC25" s="962"/>
      <c r="AD25" s="69"/>
      <c r="AE25" s="962"/>
      <c r="AF25" s="69"/>
      <c r="AG25" s="98">
        <f t="shared" si="26"/>
        <v>0</v>
      </c>
      <c r="AH25" s="99"/>
    </row>
    <row r="26" spans="1:34" ht="15.75" thickBot="1" x14ac:dyDescent="0.3">
      <c r="A26" s="974" t="s">
        <v>490</v>
      </c>
      <c r="B26" s="972" t="s">
        <v>569</v>
      </c>
      <c r="C26" s="963">
        <v>106</v>
      </c>
      <c r="D26" s="968"/>
      <c r="E26" s="963">
        <v>119</v>
      </c>
      <c r="F26" s="968"/>
      <c r="G26" s="963">
        <v>116</v>
      </c>
      <c r="H26" s="968"/>
      <c r="I26" s="970">
        <f t="shared" ref="I26" si="30">SUM(C26,E26,G26)</f>
        <v>341</v>
      </c>
      <c r="J26" s="971"/>
      <c r="K26" s="963">
        <v>163</v>
      </c>
      <c r="L26" s="968"/>
      <c r="M26" s="963">
        <v>123</v>
      </c>
      <c r="N26" s="968"/>
      <c r="O26" s="963">
        <v>141</v>
      </c>
      <c r="P26" s="968"/>
      <c r="Q26" s="970">
        <f>SUM(K26,M26,O26)</f>
        <v>427</v>
      </c>
      <c r="R26" s="971"/>
      <c r="S26" s="963">
        <v>114</v>
      </c>
      <c r="T26" s="968"/>
      <c r="U26" s="963">
        <v>138</v>
      </c>
      <c r="V26" s="968"/>
      <c r="W26" s="963"/>
      <c r="X26" s="968"/>
      <c r="Y26" s="970">
        <f>SUM(S26,U26,W26)</f>
        <v>252</v>
      </c>
      <c r="Z26" s="971"/>
      <c r="AA26" s="963"/>
      <c r="AB26" s="69"/>
      <c r="AC26" s="963"/>
      <c r="AD26" s="69"/>
      <c r="AE26" s="963"/>
      <c r="AF26" s="69"/>
      <c r="AG26" s="98">
        <f t="shared" si="26"/>
        <v>0</v>
      </c>
      <c r="AH26" s="99"/>
    </row>
    <row r="27" spans="1:34" ht="15.75" thickBot="1" x14ac:dyDescent="0.3">
      <c r="A27" s="975" t="s">
        <v>488</v>
      </c>
      <c r="B27" s="972" t="s">
        <v>569</v>
      </c>
      <c r="C27" s="976">
        <v>347</v>
      </c>
      <c r="D27" s="977"/>
      <c r="E27" s="976">
        <v>349</v>
      </c>
      <c r="F27" s="977"/>
      <c r="G27" s="976">
        <v>422</v>
      </c>
      <c r="H27" s="977"/>
      <c r="I27" s="979">
        <f t="shared" si="29"/>
        <v>1118</v>
      </c>
      <c r="J27" s="980"/>
      <c r="K27" s="976">
        <v>490</v>
      </c>
      <c r="L27" s="977"/>
      <c r="M27" s="976">
        <v>506</v>
      </c>
      <c r="N27" s="977"/>
      <c r="O27" s="976">
        <v>488</v>
      </c>
      <c r="P27" s="977"/>
      <c r="Q27" s="979">
        <f>SUM(K27,M27,O27)</f>
        <v>1484</v>
      </c>
      <c r="R27" s="980"/>
      <c r="S27" s="976">
        <v>427</v>
      </c>
      <c r="T27" s="977"/>
      <c r="U27" s="976">
        <v>484</v>
      </c>
      <c r="V27" s="977"/>
      <c r="W27" s="976"/>
      <c r="X27" s="977"/>
      <c r="Y27" s="979">
        <f>SUM(S27,U27,W27)</f>
        <v>911</v>
      </c>
      <c r="Z27" s="980"/>
      <c r="AA27" s="976"/>
      <c r="AB27" s="69"/>
      <c r="AC27" s="976"/>
      <c r="AD27" s="69"/>
      <c r="AE27" s="976"/>
      <c r="AF27" s="69"/>
      <c r="AG27" s="98">
        <f t="shared" si="26"/>
        <v>0</v>
      </c>
      <c r="AH27" s="99"/>
    </row>
    <row r="28" spans="1:34" ht="15.75" thickBot="1" x14ac:dyDescent="0.3">
      <c r="A28" s="623" t="s">
        <v>7</v>
      </c>
      <c r="B28" s="624">
        <f>SUM(B25:B27)</f>
        <v>0</v>
      </c>
      <c r="C28" s="418">
        <f>SUM(C25:C27)</f>
        <v>12095</v>
      </c>
      <c r="D28" s="278"/>
      <c r="E28" s="418">
        <f>SUM(E25:E27)</f>
        <v>12587</v>
      </c>
      <c r="F28" s="278"/>
      <c r="G28" s="936">
        <f>SUM(G25:G27)</f>
        <v>14958</v>
      </c>
      <c r="H28" s="278"/>
      <c r="I28" s="625">
        <f>SUM(I25:I27)</f>
        <v>39640</v>
      </c>
      <c r="J28" s="279"/>
      <c r="K28" s="418">
        <f>SUM(K25:K27)</f>
        <v>17053</v>
      </c>
      <c r="L28" s="278"/>
      <c r="M28" s="418">
        <f>SUM(M25:M27)</f>
        <v>18308</v>
      </c>
      <c r="N28" s="278"/>
      <c r="O28" s="418">
        <f>SUM(O25:O27)</f>
        <v>16926</v>
      </c>
      <c r="P28" s="278"/>
      <c r="Q28" s="625">
        <f>SUM(Q25:Q27)</f>
        <v>52287</v>
      </c>
      <c r="R28" s="279"/>
      <c r="S28" s="418">
        <f>SUM(S25:S27)</f>
        <v>13556</v>
      </c>
      <c r="T28" s="278"/>
      <c r="U28" s="418">
        <f>SUM(U25:U27)</f>
        <v>15382</v>
      </c>
      <c r="V28" s="278"/>
      <c r="W28" s="418">
        <f>SUM(W25:W27)</f>
        <v>0</v>
      </c>
      <c r="X28" s="278"/>
      <c r="Y28" s="625">
        <f>SUM(Y25:Y27)</f>
        <v>28938</v>
      </c>
      <c r="Z28" s="279"/>
      <c r="AA28" s="418">
        <f>SUM(AA25:AA27)</f>
        <v>0</v>
      </c>
      <c r="AB28" s="278"/>
      <c r="AC28" s="418">
        <f>SUM(AC25:AC27)</f>
        <v>0</v>
      </c>
      <c r="AD28" s="278"/>
      <c r="AE28" s="418">
        <f>SUM(AE25:AE27)</f>
        <v>0</v>
      </c>
      <c r="AF28" s="278"/>
      <c r="AG28" s="625">
        <f>SUM(AG25:AG27)</f>
        <v>0</v>
      </c>
      <c r="AH28" s="279"/>
    </row>
  </sheetData>
  <mergeCells count="4">
    <mergeCell ref="A2:M2"/>
    <mergeCell ref="A3:M3"/>
    <mergeCell ref="A5:R5"/>
    <mergeCell ref="A18:AH18"/>
  </mergeCells>
  <pageMargins left="0.23622047244094491" right="0.23622047244094491" top="0.74803149606299213" bottom="0.74803149606299213" header="0.31496062992125984" footer="0.31496062992125984"/>
  <pageSetup paperSize="9" scale="74" orientation="landscape" r:id="rId1"/>
  <headerFooter>
    <oddFooter xml:space="preserve">&amp;LFonte: Sistema SIGA-Saúde / Relatório de Dados Estatísticos 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2:R17"/>
  <sheetViews>
    <sheetView showGridLines="0" workbookViewId="0"/>
  </sheetViews>
  <sheetFormatPr defaultColWidth="8.85546875" defaultRowHeight="15" x14ac:dyDescent="0.25"/>
  <cols>
    <col min="1" max="1" width="38" customWidth="1"/>
    <col min="3" max="8" width="8.42578125" customWidth="1"/>
    <col min="9" max="9" width="9.5703125" customWidth="1"/>
    <col min="10" max="16" width="8.42578125" customWidth="1"/>
    <col min="17" max="17" width="9.42578125" customWidth="1"/>
    <col min="18" max="18" width="8.42578125" customWidth="1"/>
  </cols>
  <sheetData>
    <row r="2" spans="1:18" ht="18" x14ac:dyDescent="0.35">
      <c r="A2" s="1289" t="s">
        <v>390</v>
      </c>
      <c r="B2" s="1289"/>
      <c r="C2" s="1289"/>
      <c r="D2" s="1289"/>
      <c r="E2" s="1289"/>
      <c r="F2" s="1289"/>
      <c r="G2" s="1289"/>
      <c r="H2" s="1289"/>
      <c r="I2" s="1289"/>
      <c r="J2" s="1289"/>
      <c r="K2" s="1289"/>
      <c r="L2" s="1289"/>
      <c r="M2" s="1289"/>
      <c r="N2" s="1"/>
      <c r="O2" s="1"/>
    </row>
    <row r="3" spans="1:18" ht="18" x14ac:dyDescent="0.35">
      <c r="A3" s="1289" t="s">
        <v>0</v>
      </c>
      <c r="B3" s="1289"/>
      <c r="C3" s="1289"/>
      <c r="D3" s="1289"/>
      <c r="E3" s="1289"/>
      <c r="F3" s="1289"/>
      <c r="G3" s="1289"/>
      <c r="H3" s="1289"/>
      <c r="I3" s="1289"/>
      <c r="J3" s="1289"/>
      <c r="K3" s="1289"/>
      <c r="L3" s="1289"/>
      <c r="M3" s="1289"/>
      <c r="N3" s="1"/>
      <c r="O3" s="1"/>
    </row>
    <row r="5" spans="1:18" ht="15.75" hidden="1" x14ac:dyDescent="0.25">
      <c r="A5" s="1290" t="s">
        <v>432</v>
      </c>
      <c r="B5" s="1291"/>
      <c r="C5" s="1291"/>
      <c r="D5" s="1291"/>
      <c r="E5" s="1291"/>
      <c r="F5" s="1291"/>
      <c r="G5" s="1291"/>
      <c r="H5" s="1291"/>
      <c r="I5" s="1291"/>
      <c r="J5" s="1291"/>
      <c r="K5" s="1291"/>
      <c r="L5" s="1291"/>
      <c r="M5" s="1291"/>
      <c r="N5" s="1291"/>
      <c r="O5" s="1291"/>
      <c r="P5" s="1291"/>
      <c r="Q5" s="1291"/>
      <c r="R5" s="1291"/>
    </row>
    <row r="6" spans="1:18" ht="24.75" hidden="1" thickBot="1" x14ac:dyDescent="0.3">
      <c r="A6" s="14" t="s">
        <v>14</v>
      </c>
      <c r="B6" s="12" t="s">
        <v>15</v>
      </c>
      <c r="C6" s="14" t="s">
        <v>2</v>
      </c>
      <c r="D6" s="15" t="s">
        <v>1</v>
      </c>
      <c r="E6" s="14" t="s">
        <v>3</v>
      </c>
      <c r="F6" s="15" t="s">
        <v>1</v>
      </c>
      <c r="G6" s="14" t="s">
        <v>4</v>
      </c>
      <c r="H6" s="15" t="s">
        <v>1</v>
      </c>
      <c r="I6" s="128" t="s">
        <v>206</v>
      </c>
      <c r="J6" s="13" t="s">
        <v>205</v>
      </c>
      <c r="K6" s="14" t="s">
        <v>5</v>
      </c>
      <c r="L6" s="15" t="s">
        <v>1</v>
      </c>
      <c r="M6" s="14" t="s">
        <v>203</v>
      </c>
      <c r="N6" s="15" t="s">
        <v>1</v>
      </c>
      <c r="O6" s="14" t="s">
        <v>204</v>
      </c>
      <c r="P6" s="15" t="s">
        <v>1</v>
      </c>
      <c r="Q6" s="128" t="s">
        <v>206</v>
      </c>
      <c r="R6" s="13" t="s">
        <v>205</v>
      </c>
    </row>
    <row r="7" spans="1:18" hidden="1" x14ac:dyDescent="0.25">
      <c r="A7" s="9" t="s">
        <v>170</v>
      </c>
      <c r="B7" s="10">
        <v>8</v>
      </c>
      <c r="C7" s="11">
        <v>0</v>
      </c>
      <c r="D7" s="19">
        <f>((C7/$B$7))-1</f>
        <v>-1</v>
      </c>
      <c r="E7" s="11"/>
      <c r="F7" s="19">
        <f>((E7/$B$7))-1</f>
        <v>-1</v>
      </c>
      <c r="G7" s="11"/>
      <c r="H7" s="19">
        <f>((G7/$B$7))-1</f>
        <v>-1</v>
      </c>
      <c r="I7" s="98">
        <f>SUM(C7,E7,G7)</f>
        <v>0</v>
      </c>
      <c r="J7" s="146">
        <f>I7/($B7*3)</f>
        <v>0</v>
      </c>
      <c r="K7" s="11"/>
      <c r="L7" s="19">
        <f>((K7/$B$7))-1</f>
        <v>-1</v>
      </c>
      <c r="M7" s="11"/>
      <c r="N7" s="19">
        <f t="shared" ref="N7" si="0">((M7/$B$7))-1</f>
        <v>-1</v>
      </c>
      <c r="O7" s="11"/>
      <c r="P7" s="19">
        <f t="shared" ref="P7" si="1">((O7/$B$7))-1</f>
        <v>-1</v>
      </c>
      <c r="Q7" s="98">
        <f>SUM(K7,M7,O7)</f>
        <v>0</v>
      </c>
      <c r="R7" s="146">
        <f>Q7/($B7*3)</f>
        <v>0</v>
      </c>
    </row>
    <row r="8" spans="1:18" hidden="1" x14ac:dyDescent="0.25">
      <c r="A8" s="9" t="s">
        <v>63</v>
      </c>
      <c r="B8" s="5">
        <v>12</v>
      </c>
      <c r="C8" s="4">
        <v>0</v>
      </c>
      <c r="D8" s="20">
        <f>((C8/$B$8))-1</f>
        <v>-1</v>
      </c>
      <c r="E8" s="4"/>
      <c r="F8" s="20">
        <f>((E8/$B$8))-1</f>
        <v>-1</v>
      </c>
      <c r="G8" s="4"/>
      <c r="H8" s="20">
        <f>((G8/$B$8))-1</f>
        <v>-1</v>
      </c>
      <c r="I8" s="100">
        <f>SUM(C8,E8,G8)</f>
        <v>0</v>
      </c>
      <c r="J8" s="218">
        <f>I8/($B8*3)</f>
        <v>0</v>
      </c>
      <c r="K8" s="4"/>
      <c r="L8" s="20">
        <f>((K8/$B$8))-1</f>
        <v>-1</v>
      </c>
      <c r="M8" s="4"/>
      <c r="N8" s="20">
        <f t="shared" ref="N8" si="2">((M8/$B$8))-1</f>
        <v>-1</v>
      </c>
      <c r="O8" s="4"/>
      <c r="P8" s="20">
        <f t="shared" ref="P8" si="3">((O8/$B$8))-1</f>
        <v>-1</v>
      </c>
      <c r="Q8" s="100">
        <f>SUM(K8,M8,O8)</f>
        <v>0</v>
      </c>
      <c r="R8" s="218">
        <f>Q8/($B8*3)</f>
        <v>0</v>
      </c>
    </row>
    <row r="9" spans="1:18" ht="15.75" hidden="1" thickBot="1" x14ac:dyDescent="0.3">
      <c r="A9" s="16" t="s">
        <v>64</v>
      </c>
      <c r="B9" s="17">
        <v>12</v>
      </c>
      <c r="C9" s="18">
        <v>0</v>
      </c>
      <c r="D9" s="21">
        <f>((C9/$B$9))-1</f>
        <v>-1</v>
      </c>
      <c r="E9" s="18"/>
      <c r="F9" s="21">
        <f>((E9/$B$9))-1</f>
        <v>-1</v>
      </c>
      <c r="G9" s="18"/>
      <c r="H9" s="21">
        <f>((G9/$B$9))-1</f>
        <v>-1</v>
      </c>
      <c r="I9" s="101">
        <f>SUM(C9,E9,G9)</f>
        <v>0</v>
      </c>
      <c r="J9" s="219">
        <f>I9/($B9*3)</f>
        <v>0</v>
      </c>
      <c r="K9" s="18"/>
      <c r="L9" s="21">
        <f>((K9/$B$9))-1</f>
        <v>-1</v>
      </c>
      <c r="M9" s="18"/>
      <c r="N9" s="21">
        <f t="shared" ref="N9" si="4">((M9/$B$9))-1</f>
        <v>-1</v>
      </c>
      <c r="O9" s="18"/>
      <c r="P9" s="21">
        <f t="shared" ref="P9" si="5">((O9/$B$9))-1</f>
        <v>-1</v>
      </c>
      <c r="Q9" s="101">
        <f>SUM(K9,M9,O9)</f>
        <v>0</v>
      </c>
      <c r="R9" s="219">
        <f>Q9/($B9*3)</f>
        <v>0</v>
      </c>
    </row>
    <row r="10" spans="1:18" ht="15.75" hidden="1" thickBot="1" x14ac:dyDescent="0.3">
      <c r="A10" s="6" t="s">
        <v>7</v>
      </c>
      <c r="B10" s="7">
        <f>SUM(B7:B9)</f>
        <v>32</v>
      </c>
      <c r="C10" s="8">
        <f>SUM(C7:C9)</f>
        <v>0</v>
      </c>
      <c r="D10" s="22">
        <f>((C10/$B$10))-1</f>
        <v>-1</v>
      </c>
      <c r="E10" s="8">
        <f>SUM(E7:E9)</f>
        <v>0</v>
      </c>
      <c r="F10" s="22">
        <f>((E10/$B$10))-1</f>
        <v>-1</v>
      </c>
      <c r="G10" s="8">
        <f>SUM(G7:G9)</f>
        <v>0</v>
      </c>
      <c r="H10" s="22">
        <f>((G10/$B$10))-1</f>
        <v>-1</v>
      </c>
      <c r="I10" s="103">
        <f>SUM(C10,E10,G10)</f>
        <v>0</v>
      </c>
      <c r="J10" s="104">
        <f>I10/($B10*3)</f>
        <v>0</v>
      </c>
      <c r="K10" s="8">
        <f>SUM(K7:K9)</f>
        <v>0</v>
      </c>
      <c r="L10" s="22">
        <f>((K10/$B$10))-1</f>
        <v>-1</v>
      </c>
      <c r="M10" s="8">
        <f t="shared" ref="M10" si="6">SUM(M7:M9)</f>
        <v>0</v>
      </c>
      <c r="N10" s="22">
        <f t="shared" ref="N10" si="7">((M10/$B$10))-1</f>
        <v>-1</v>
      </c>
      <c r="O10" s="8">
        <f t="shared" ref="O10" si="8">SUM(O7:O9)</f>
        <v>0</v>
      </c>
      <c r="P10" s="22">
        <f t="shared" ref="P10" si="9">((O10/$B$10))-1</f>
        <v>-1</v>
      </c>
      <c r="Q10" s="103">
        <f>SUM(K10,M10,O10)</f>
        <v>0</v>
      </c>
      <c r="R10" s="104">
        <f>Q10/($B10*3)</f>
        <v>0</v>
      </c>
    </row>
    <row r="11" spans="1:18" hidden="1" x14ac:dyDescent="0.25"/>
    <row r="12" spans="1:18" hidden="1" x14ac:dyDescent="0.25"/>
    <row r="13" spans="1:18" ht="15.75" x14ac:dyDescent="0.25">
      <c r="A13" s="1290" t="s">
        <v>432</v>
      </c>
      <c r="B13" s="1291"/>
      <c r="C13" s="1291"/>
      <c r="D13" s="1291"/>
      <c r="E13" s="1291"/>
      <c r="F13" s="1291"/>
      <c r="G13" s="1291"/>
      <c r="H13" s="1291"/>
      <c r="I13" s="1291"/>
      <c r="J13" s="1291"/>
      <c r="K13" s="1291"/>
      <c r="L13" s="1291"/>
      <c r="M13" s="1291"/>
      <c r="N13" s="1291"/>
      <c r="O13" s="1291"/>
      <c r="P13" s="1291"/>
      <c r="Q13" s="1291"/>
      <c r="R13" s="1291"/>
    </row>
    <row r="14" spans="1:18" ht="23.25" thickBot="1" x14ac:dyDescent="0.3">
      <c r="A14" s="110" t="s">
        <v>14</v>
      </c>
      <c r="B14" s="91" t="s">
        <v>207</v>
      </c>
      <c r="C14" s="110" t="str">
        <f>'UBS Izolina Mazzei'!C31</f>
        <v>JAN_19</v>
      </c>
      <c r="D14" s="111" t="str">
        <f>'UBS Izolina Mazzei'!D31</f>
        <v>%</v>
      </c>
      <c r="E14" s="110" t="str">
        <f>'UBS Izolina Mazzei'!E31</f>
        <v>FEV_19</v>
      </c>
      <c r="F14" s="111" t="str">
        <f>'UBS Izolina Mazzei'!F31</f>
        <v>%</v>
      </c>
      <c r="G14" s="110" t="str">
        <f>'UBS Izolina Mazzei'!G31</f>
        <v>MAR_19</v>
      </c>
      <c r="H14" s="111" t="str">
        <f>'UBS Izolina Mazzei'!H31</f>
        <v>%</v>
      </c>
      <c r="I14" s="128" t="str">
        <f>'UBS Izolina Mazzei'!I31</f>
        <v>Trimestre</v>
      </c>
      <c r="J14" s="13" t="str">
        <f>'UBS Izolina Mazzei'!J31</f>
        <v>% Trim</v>
      </c>
      <c r="K14" s="110" t="str">
        <f>'UBS Izolina Mazzei'!K31</f>
        <v>ABR_19</v>
      </c>
      <c r="L14" s="111" t="str">
        <f>'UBS Izolina Mazzei'!L31</f>
        <v>%</v>
      </c>
      <c r="M14" s="14" t="str">
        <f>'UBS Izolina Mazzei'!M31</f>
        <v>MAIO_19</v>
      </c>
      <c r="N14" s="15" t="str">
        <f>'UBS Izolina Mazzei'!N31</f>
        <v>%</v>
      </c>
      <c r="O14" s="14" t="str">
        <f>'UBS Izolina Mazzei'!O31</f>
        <v>JUN_19</v>
      </c>
      <c r="P14" s="15" t="str">
        <f>'UBS Izolina Mazzei'!P31</f>
        <v>%</v>
      </c>
      <c r="Q14" s="128" t="e">
        <f>'UBS Izolina Mazzei'!#REF!</f>
        <v>#REF!</v>
      </c>
      <c r="R14" s="13" t="e">
        <f>'UBS Izolina Mazzei'!#REF!</f>
        <v>#REF!</v>
      </c>
    </row>
    <row r="15" spans="1:18" ht="15.75" thickTop="1" x14ac:dyDescent="0.25">
      <c r="A15" s="9" t="s">
        <v>195</v>
      </c>
      <c r="B15" s="10">
        <v>20</v>
      </c>
      <c r="C15" s="11">
        <v>17</v>
      </c>
      <c r="D15" s="19">
        <f t="shared" ref="D15:D17" si="10">C15/$B15</f>
        <v>0.85</v>
      </c>
      <c r="E15" s="11"/>
      <c r="F15" s="19">
        <f t="shared" ref="F15:F17" si="11">E15/$B15</f>
        <v>0</v>
      </c>
      <c r="G15" s="11"/>
      <c r="H15" s="19">
        <f t="shared" ref="H15:H17" si="12">G15/$B15</f>
        <v>0</v>
      </c>
      <c r="I15" s="98">
        <f>SUM(C15,E15,G15)</f>
        <v>17</v>
      </c>
      <c r="J15" s="146">
        <f>I15/($B15*3)</f>
        <v>0.28333333333333333</v>
      </c>
      <c r="K15" s="11"/>
      <c r="L15" s="19">
        <f t="shared" ref="L15:L17" si="13">K15/$B15</f>
        <v>0</v>
      </c>
      <c r="M15" s="11"/>
      <c r="N15" s="19">
        <f t="shared" ref="N15:N17" si="14">M15/$B15</f>
        <v>0</v>
      </c>
      <c r="O15" s="11"/>
      <c r="P15" s="19">
        <f t="shared" ref="P15:P17" si="15">O15/$B15</f>
        <v>0</v>
      </c>
      <c r="Q15" s="98">
        <f>SUM(K15,M15,O15)</f>
        <v>0</v>
      </c>
      <c r="R15" s="146">
        <f>Q15/($B15*3)</f>
        <v>0</v>
      </c>
    </row>
    <row r="16" spans="1:18" ht="15.75" thickBot="1" x14ac:dyDescent="0.3">
      <c r="A16" s="16" t="s">
        <v>190</v>
      </c>
      <c r="B16" s="17">
        <v>12</v>
      </c>
      <c r="C16" s="18">
        <v>4</v>
      </c>
      <c r="D16" s="21">
        <f t="shared" si="10"/>
        <v>0.33333333333333331</v>
      </c>
      <c r="E16" s="18"/>
      <c r="F16" s="21">
        <f t="shared" si="11"/>
        <v>0</v>
      </c>
      <c r="G16" s="11"/>
      <c r="H16" s="21">
        <f t="shared" si="12"/>
        <v>0</v>
      </c>
      <c r="I16" s="101">
        <f>SUM(C16,E16,G16)</f>
        <v>4</v>
      </c>
      <c r="J16" s="219">
        <f>I16/($B16*3)</f>
        <v>0.1111111111111111</v>
      </c>
      <c r="K16" s="18"/>
      <c r="L16" s="21">
        <f t="shared" si="13"/>
        <v>0</v>
      </c>
      <c r="M16" s="18"/>
      <c r="N16" s="21">
        <f t="shared" si="14"/>
        <v>0</v>
      </c>
      <c r="O16" s="18"/>
      <c r="P16" s="21">
        <f t="shared" si="15"/>
        <v>0</v>
      </c>
      <c r="Q16" s="101">
        <f>SUM(K16,M16,O16)</f>
        <v>0</v>
      </c>
      <c r="R16" s="219">
        <f>Q16/($B16*3)</f>
        <v>0</v>
      </c>
    </row>
    <row r="17" spans="1:18" ht="15.75" thickBot="1" x14ac:dyDescent="0.3">
      <c r="A17" s="6" t="s">
        <v>7</v>
      </c>
      <c r="B17" s="7">
        <f>SUM(B15:B16)</f>
        <v>32</v>
      </c>
      <c r="C17" s="8">
        <f>SUM(C15:C16)</f>
        <v>21</v>
      </c>
      <c r="D17" s="22">
        <f t="shared" si="10"/>
        <v>0.65625</v>
      </c>
      <c r="E17" s="8">
        <f>SUM(E15:E16)</f>
        <v>0</v>
      </c>
      <c r="F17" s="22">
        <f t="shared" si="11"/>
        <v>0</v>
      </c>
      <c r="G17" s="8">
        <f>SUM(G15:G16)</f>
        <v>0</v>
      </c>
      <c r="H17" s="22">
        <f t="shared" si="12"/>
        <v>0</v>
      </c>
      <c r="I17" s="103">
        <f>SUM(C17,E17,G17)</f>
        <v>21</v>
      </c>
      <c r="J17" s="104">
        <f>I17/($B17*3)</f>
        <v>0.21875</v>
      </c>
      <c r="K17" s="8">
        <f>SUM(K15:K16)</f>
        <v>0</v>
      </c>
      <c r="L17" s="22">
        <f t="shared" si="13"/>
        <v>0</v>
      </c>
      <c r="M17" s="8">
        <f t="shared" ref="M17" si="16">SUM(M15:M16)</f>
        <v>0</v>
      </c>
      <c r="N17" s="22">
        <f t="shared" si="14"/>
        <v>0</v>
      </c>
      <c r="O17" s="8">
        <f t="shared" ref="O17" si="17">SUM(O15:O16)</f>
        <v>0</v>
      </c>
      <c r="P17" s="22">
        <f t="shared" si="15"/>
        <v>0</v>
      </c>
      <c r="Q17" s="103">
        <f>SUM(K17,M17,O17)</f>
        <v>0</v>
      </c>
      <c r="R17" s="104">
        <f>Q17/($B17*3)</f>
        <v>0</v>
      </c>
    </row>
  </sheetData>
  <mergeCells count="4">
    <mergeCell ref="A2:M2"/>
    <mergeCell ref="A3:M3"/>
    <mergeCell ref="A5:R5"/>
    <mergeCell ref="A13:R13"/>
  </mergeCells>
  <pageMargins left="0.51181102362204722" right="0.51181102362204722" top="0.78740157480314965" bottom="0.78740157480314965" header="0.31496062992125984" footer="0.31496062992125984"/>
  <pageSetup paperSize="9" scale="73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2:R9"/>
  <sheetViews>
    <sheetView showGridLines="0" workbookViewId="0"/>
  </sheetViews>
  <sheetFormatPr defaultColWidth="8.85546875" defaultRowHeight="15" x14ac:dyDescent="0.25"/>
  <cols>
    <col min="1" max="1" width="40.7109375" customWidth="1"/>
    <col min="3" max="8" width="8" customWidth="1"/>
    <col min="9" max="9" width="9.85546875" customWidth="1"/>
    <col min="10" max="16" width="8" customWidth="1"/>
    <col min="17" max="17" width="9.85546875" customWidth="1"/>
    <col min="18" max="18" width="8" customWidth="1"/>
  </cols>
  <sheetData>
    <row r="2" spans="1:18" ht="18" x14ac:dyDescent="0.35">
      <c r="A2" s="1289" t="s">
        <v>390</v>
      </c>
      <c r="B2" s="1289"/>
      <c r="C2" s="1289"/>
      <c r="D2" s="1289"/>
      <c r="E2" s="1289"/>
      <c r="F2" s="1289"/>
      <c r="G2" s="1289"/>
      <c r="H2" s="1289"/>
      <c r="I2" s="1289"/>
      <c r="J2" s="1289"/>
      <c r="K2" s="1289"/>
      <c r="L2" s="1289"/>
      <c r="M2" s="1289"/>
      <c r="N2" s="1"/>
      <c r="O2" s="1"/>
    </row>
    <row r="3" spans="1:18" ht="18" x14ac:dyDescent="0.35">
      <c r="A3" s="1289" t="s">
        <v>0</v>
      </c>
      <c r="B3" s="1289"/>
      <c r="C3" s="1289"/>
      <c r="D3" s="1289"/>
      <c r="E3" s="1289"/>
      <c r="F3" s="1289"/>
      <c r="G3" s="1289"/>
      <c r="H3" s="1289"/>
      <c r="I3" s="1289"/>
      <c r="J3" s="1289"/>
      <c r="K3" s="1289"/>
      <c r="L3" s="1289"/>
      <c r="M3" s="1289"/>
      <c r="N3" s="1"/>
      <c r="O3" s="1"/>
    </row>
    <row r="5" spans="1:18" ht="15.75" x14ac:dyDescent="0.25">
      <c r="A5" s="1290" t="s">
        <v>433</v>
      </c>
      <c r="B5" s="1291"/>
      <c r="C5" s="1291"/>
      <c r="D5" s="1291"/>
      <c r="E5" s="1291"/>
      <c r="F5" s="1291"/>
      <c r="G5" s="1291"/>
      <c r="H5" s="1291"/>
      <c r="I5" s="1291"/>
      <c r="J5" s="1291"/>
      <c r="K5" s="1291"/>
      <c r="L5" s="1291"/>
      <c r="M5" s="1291"/>
      <c r="N5" s="1291"/>
      <c r="O5" s="1291"/>
      <c r="P5" s="1291"/>
      <c r="Q5" s="1291"/>
      <c r="R5" s="1291"/>
    </row>
    <row r="6" spans="1:18" ht="23.25" thickBot="1" x14ac:dyDescent="0.3">
      <c r="A6" s="110" t="s">
        <v>14</v>
      </c>
      <c r="B6" s="91" t="s">
        <v>207</v>
      </c>
      <c r="C6" s="110" t="str">
        <f>'UBS Izolina Mazzei'!C31</f>
        <v>JAN_19</v>
      </c>
      <c r="D6" s="111" t="str">
        <f>'UBS Izolina Mazzei'!D31</f>
        <v>%</v>
      </c>
      <c r="E6" s="110" t="str">
        <f>'UBS Izolina Mazzei'!E31</f>
        <v>FEV_19</v>
      </c>
      <c r="F6" s="111" t="str">
        <f>'UBS Izolina Mazzei'!F31</f>
        <v>%</v>
      </c>
      <c r="G6" s="110" t="str">
        <f>'UBS Izolina Mazzei'!G31</f>
        <v>MAR_19</v>
      </c>
      <c r="H6" s="111" t="str">
        <f>'UBS Izolina Mazzei'!H31</f>
        <v>%</v>
      </c>
      <c r="I6" s="128" t="str">
        <f>'UBS Izolina Mazzei'!I31</f>
        <v>Trimestre</v>
      </c>
      <c r="J6" s="13" t="str">
        <f>'UBS Izolina Mazzei'!J31</f>
        <v>% Trim</v>
      </c>
      <c r="K6" s="110" t="str">
        <f>'UBS Izolina Mazzei'!K31</f>
        <v>ABR_19</v>
      </c>
      <c r="L6" s="111" t="str">
        <f>'UBS Izolina Mazzei'!L31</f>
        <v>%</v>
      </c>
      <c r="M6" s="14" t="str">
        <f>'UBS Izolina Mazzei'!M31</f>
        <v>MAIO_19</v>
      </c>
      <c r="N6" s="15" t="str">
        <f>'UBS Izolina Mazzei'!N31</f>
        <v>%</v>
      </c>
      <c r="O6" s="14" t="str">
        <f>'UBS Izolina Mazzei'!O31</f>
        <v>JUN_19</v>
      </c>
      <c r="P6" s="15" t="str">
        <f>'UBS Izolina Mazzei'!P31</f>
        <v>%</v>
      </c>
      <c r="Q6" s="128" t="e">
        <f>'UBS Izolina Mazzei'!#REF!</f>
        <v>#REF!</v>
      </c>
      <c r="R6" s="13" t="e">
        <f>'UBS Izolina Mazzei'!#REF!</f>
        <v>#REF!</v>
      </c>
    </row>
    <row r="7" spans="1:18" ht="15.75" thickTop="1" x14ac:dyDescent="0.25">
      <c r="A7" s="9" t="s">
        <v>195</v>
      </c>
      <c r="B7" s="10">
        <v>18</v>
      </c>
      <c r="C7" s="11">
        <v>13</v>
      </c>
      <c r="D7" s="19">
        <f t="shared" ref="D7:D9" si="0">C7/$B7</f>
        <v>0.72222222222222221</v>
      </c>
      <c r="E7" s="11"/>
      <c r="F7" s="19">
        <f t="shared" ref="F7:F9" si="1">E7/$B7</f>
        <v>0</v>
      </c>
      <c r="G7" s="94"/>
      <c r="H7" s="19">
        <f t="shared" ref="H7:H9" si="2">G7/$B7</f>
        <v>0</v>
      </c>
      <c r="I7" s="98">
        <f>SUM(C7,E7,G7)</f>
        <v>13</v>
      </c>
      <c r="J7" s="146">
        <f>I7/($B7*3)</f>
        <v>0.24074074074074073</v>
      </c>
      <c r="K7" s="11"/>
      <c r="L7" s="19">
        <f t="shared" ref="L7:L9" si="3">K7/$B7</f>
        <v>0</v>
      </c>
      <c r="M7" s="11"/>
      <c r="N7" s="19">
        <f t="shared" ref="N7:N9" si="4">M7/$B7</f>
        <v>0</v>
      </c>
      <c r="O7" s="11"/>
      <c r="P7" s="19">
        <f t="shared" ref="P7:P9" si="5">O7/$B7</f>
        <v>0</v>
      </c>
      <c r="Q7" s="98">
        <f>SUM(K7,M7,O7)</f>
        <v>0</v>
      </c>
      <c r="R7" s="146">
        <f>Q7/($B7*3)</f>
        <v>0</v>
      </c>
    </row>
    <row r="8" spans="1:18" ht="15.75" thickBot="1" x14ac:dyDescent="0.3">
      <c r="A8" s="16" t="s">
        <v>190</v>
      </c>
      <c r="B8" s="17">
        <v>12</v>
      </c>
      <c r="C8" s="18">
        <v>6</v>
      </c>
      <c r="D8" s="21">
        <f t="shared" si="0"/>
        <v>0.5</v>
      </c>
      <c r="E8" s="18"/>
      <c r="F8" s="21">
        <f t="shared" si="1"/>
        <v>0</v>
      </c>
      <c r="G8" s="94"/>
      <c r="H8" s="21">
        <f t="shared" si="2"/>
        <v>0</v>
      </c>
      <c r="I8" s="101">
        <f>SUM(C8,E8,G8)</f>
        <v>6</v>
      </c>
      <c r="J8" s="219">
        <f>I8/($B8*3)</f>
        <v>0.16666666666666666</v>
      </c>
      <c r="K8" s="18"/>
      <c r="L8" s="21">
        <f t="shared" si="3"/>
        <v>0</v>
      </c>
      <c r="M8" s="18"/>
      <c r="N8" s="21">
        <f t="shared" si="4"/>
        <v>0</v>
      </c>
      <c r="O8" s="18"/>
      <c r="P8" s="21">
        <f t="shared" si="5"/>
        <v>0</v>
      </c>
      <c r="Q8" s="101">
        <f>SUM(K8,M8,O8)</f>
        <v>0</v>
      </c>
      <c r="R8" s="219">
        <f>Q8/($B8*3)</f>
        <v>0</v>
      </c>
    </row>
    <row r="9" spans="1:18" ht="15.75" thickBot="1" x14ac:dyDescent="0.3">
      <c r="A9" s="6" t="s">
        <v>7</v>
      </c>
      <c r="B9" s="7">
        <f>SUM(B7:B8)</f>
        <v>30</v>
      </c>
      <c r="C9" s="8">
        <f>SUM(C7:C8)</f>
        <v>19</v>
      </c>
      <c r="D9" s="22">
        <f t="shared" si="0"/>
        <v>0.6333333333333333</v>
      </c>
      <c r="E9" s="8">
        <f>SUM(E7:E8)</f>
        <v>0</v>
      </c>
      <c r="F9" s="22">
        <f t="shared" si="1"/>
        <v>0</v>
      </c>
      <c r="G9" s="8">
        <f>SUM(G7:G8)</f>
        <v>0</v>
      </c>
      <c r="H9" s="22">
        <f t="shared" si="2"/>
        <v>0</v>
      </c>
      <c r="I9" s="103">
        <f>SUM(C9,E9,G9)</f>
        <v>19</v>
      </c>
      <c r="J9" s="104">
        <f>I9/($B9*3)</f>
        <v>0.21111111111111111</v>
      </c>
      <c r="K9" s="8">
        <f>SUM(K7:K8)</f>
        <v>0</v>
      </c>
      <c r="L9" s="22">
        <f t="shared" si="3"/>
        <v>0</v>
      </c>
      <c r="M9" s="8">
        <f t="shared" ref="M9" si="6">SUM(M7:M8)</f>
        <v>0</v>
      </c>
      <c r="N9" s="22">
        <f t="shared" si="4"/>
        <v>0</v>
      </c>
      <c r="O9" s="8">
        <f t="shared" ref="O9" si="7">SUM(O7:O8)</f>
        <v>0</v>
      </c>
      <c r="P9" s="22">
        <f t="shared" si="5"/>
        <v>0</v>
      </c>
      <c r="Q9" s="103">
        <f>SUM(K9,M9,O9)</f>
        <v>0</v>
      </c>
      <c r="R9" s="104">
        <f>Q9/($B9*3)</f>
        <v>0</v>
      </c>
    </row>
  </sheetData>
  <mergeCells count="3">
    <mergeCell ref="A2:M2"/>
    <mergeCell ref="A3:M3"/>
    <mergeCell ref="A5:R5"/>
  </mergeCells>
  <pageMargins left="0.51181102362204722" right="0.51181102362204722" top="0.78740157480314965" bottom="0.78740157480314965" header="0.31496062992125984" footer="0.31496062992125984"/>
  <pageSetup paperSize="9" scale="75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2:R9"/>
  <sheetViews>
    <sheetView showGridLines="0" workbookViewId="0"/>
  </sheetViews>
  <sheetFormatPr defaultColWidth="8.85546875" defaultRowHeight="15" x14ac:dyDescent="0.25"/>
  <cols>
    <col min="1" max="1" width="38.140625" customWidth="1"/>
    <col min="3" max="8" width="8.42578125" customWidth="1"/>
    <col min="9" max="9" width="9.28515625" customWidth="1"/>
    <col min="10" max="16" width="8.42578125" customWidth="1"/>
    <col min="17" max="17" width="9.28515625" customWidth="1"/>
    <col min="18" max="18" width="8.42578125" customWidth="1"/>
  </cols>
  <sheetData>
    <row r="2" spans="1:18" ht="18" x14ac:dyDescent="0.35">
      <c r="A2" s="1289" t="s">
        <v>410</v>
      </c>
      <c r="B2" s="1289"/>
      <c r="C2" s="1289"/>
      <c r="D2" s="1289"/>
      <c r="E2" s="1289"/>
      <c r="F2" s="1289"/>
      <c r="G2" s="1289"/>
      <c r="H2" s="1289"/>
      <c r="I2" s="1289"/>
      <c r="J2" s="1289"/>
      <c r="K2" s="1289"/>
      <c r="L2" s="1289"/>
      <c r="M2" s="1289"/>
      <c r="N2" s="1"/>
      <c r="O2" s="1"/>
    </row>
    <row r="3" spans="1:18" ht="18" x14ac:dyDescent="0.35">
      <c r="A3" s="1289" t="s">
        <v>197</v>
      </c>
      <c r="B3" s="1289"/>
      <c r="C3" s="1289"/>
      <c r="D3" s="1289"/>
      <c r="E3" s="1289"/>
      <c r="F3" s="1289"/>
      <c r="G3" s="1289"/>
      <c r="H3" s="1289"/>
      <c r="I3" s="1289"/>
      <c r="J3" s="1289"/>
      <c r="K3" s="1289"/>
      <c r="L3" s="1289"/>
      <c r="M3" s="1289"/>
      <c r="N3" s="1"/>
      <c r="O3" s="1"/>
    </row>
    <row r="5" spans="1:18" ht="15.75" x14ac:dyDescent="0.25">
      <c r="A5" s="1290" t="s">
        <v>434</v>
      </c>
      <c r="B5" s="1291"/>
      <c r="C5" s="1291"/>
      <c r="D5" s="1291"/>
      <c r="E5" s="1291"/>
      <c r="F5" s="1291"/>
      <c r="G5" s="1291"/>
      <c r="H5" s="1291"/>
      <c r="I5" s="1291"/>
      <c r="J5" s="1291"/>
      <c r="K5" s="1291"/>
      <c r="L5" s="1291"/>
      <c r="M5" s="1291"/>
      <c r="N5" s="1291"/>
      <c r="O5" s="1291"/>
      <c r="P5" s="1291"/>
      <c r="Q5" s="1291"/>
      <c r="R5" s="1291"/>
    </row>
    <row r="6" spans="1:18" ht="23.25" thickBot="1" x14ac:dyDescent="0.3">
      <c r="A6" s="110" t="s">
        <v>14</v>
      </c>
      <c r="B6" s="91" t="s">
        <v>207</v>
      </c>
      <c r="C6" s="110" t="str">
        <f>'UBS Izolina Mazzei'!C31</f>
        <v>JAN_19</v>
      </c>
      <c r="D6" s="111" t="str">
        <f>'UBS Izolina Mazzei'!D31</f>
        <v>%</v>
      </c>
      <c r="E6" s="110" t="str">
        <f>'UBS Izolina Mazzei'!E31</f>
        <v>FEV_19</v>
      </c>
      <c r="F6" s="111" t="str">
        <f>'UBS Izolina Mazzei'!F31</f>
        <v>%</v>
      </c>
      <c r="G6" s="110" t="str">
        <f>'UBS Izolina Mazzei'!G31</f>
        <v>MAR_19</v>
      </c>
      <c r="H6" s="111" t="str">
        <f>'UBS Izolina Mazzei'!H31</f>
        <v>%</v>
      </c>
      <c r="I6" s="128" t="str">
        <f>'UBS Izolina Mazzei'!I31</f>
        <v>Trimestre</v>
      </c>
      <c r="J6" s="13" t="str">
        <f>'UBS Izolina Mazzei'!J31</f>
        <v>% Trim</v>
      </c>
      <c r="K6" s="110" t="str">
        <f>'UBS Izolina Mazzei'!K31</f>
        <v>ABR_19</v>
      </c>
      <c r="L6" s="111" t="str">
        <f>'UBS Izolina Mazzei'!L31</f>
        <v>%</v>
      </c>
      <c r="M6" s="14" t="str">
        <f>'UBS Izolina Mazzei'!M31</f>
        <v>MAIO_19</v>
      </c>
      <c r="N6" s="15" t="str">
        <f>'UBS Izolina Mazzei'!N31</f>
        <v>%</v>
      </c>
      <c r="O6" s="14" t="str">
        <f>'UBS Izolina Mazzei'!O31</f>
        <v>JUN_19</v>
      </c>
      <c r="P6" s="15" t="str">
        <f>'UBS Izolina Mazzei'!P31</f>
        <v>%</v>
      </c>
      <c r="Q6" s="128" t="e">
        <f>'UBS Izolina Mazzei'!#REF!</f>
        <v>#REF!</v>
      </c>
      <c r="R6" s="13" t="e">
        <f>'UBS Izolina Mazzei'!#REF!</f>
        <v>#REF!</v>
      </c>
    </row>
    <row r="7" spans="1:18" ht="15.75" thickTop="1" x14ac:dyDescent="0.25">
      <c r="A7" s="9" t="s">
        <v>195</v>
      </c>
      <c r="B7" s="10">
        <v>18</v>
      </c>
      <c r="C7" s="757">
        <v>16</v>
      </c>
      <c r="D7" s="19">
        <f t="shared" ref="D7:D9" si="0">C7/$B7</f>
        <v>0.88888888888888884</v>
      </c>
      <c r="E7" s="815"/>
      <c r="F7" s="19">
        <f t="shared" ref="F7:F9" si="1">E7/$B7</f>
        <v>0</v>
      </c>
      <c r="G7" s="757"/>
      <c r="H7" s="19">
        <f t="shared" ref="H7:H9" si="2">G7/$B7</f>
        <v>0</v>
      </c>
      <c r="I7" s="98">
        <f>SUM(C7,E7,G7)</f>
        <v>16</v>
      </c>
      <c r="J7" s="146">
        <f>I7/($B7*3)</f>
        <v>0.29629629629629628</v>
      </c>
      <c r="K7" s="11"/>
      <c r="L7" s="19">
        <f t="shared" ref="L7:L9" si="3">K7/$B7</f>
        <v>0</v>
      </c>
      <c r="M7" s="11"/>
      <c r="N7" s="19">
        <f t="shared" ref="N7:N9" si="4">M7/$B7</f>
        <v>0</v>
      </c>
      <c r="O7" s="11"/>
      <c r="P7" s="19">
        <f t="shared" ref="P7:P9" si="5">O7/$B7</f>
        <v>0</v>
      </c>
      <c r="Q7" s="98">
        <f>SUM(K7,M7,O7)</f>
        <v>0</v>
      </c>
      <c r="R7" s="146">
        <f>Q7/($B7*3)</f>
        <v>0</v>
      </c>
    </row>
    <row r="8" spans="1:18" ht="15.75" thickBot="1" x14ac:dyDescent="0.3">
      <c r="A8" s="16" t="s">
        <v>190</v>
      </c>
      <c r="B8" s="17">
        <v>12</v>
      </c>
      <c r="C8" s="18">
        <v>9</v>
      </c>
      <c r="D8" s="21">
        <f t="shared" si="0"/>
        <v>0.75</v>
      </c>
      <c r="E8" s="18"/>
      <c r="F8" s="21">
        <f t="shared" si="1"/>
        <v>0</v>
      </c>
      <c r="G8" s="11"/>
      <c r="H8" s="21">
        <f t="shared" si="2"/>
        <v>0</v>
      </c>
      <c r="I8" s="101">
        <f>SUM(C8,E8,G8)</f>
        <v>9</v>
      </c>
      <c r="J8" s="219">
        <f>I8/($B8*3)</f>
        <v>0.25</v>
      </c>
      <c r="K8" s="18"/>
      <c r="L8" s="21">
        <f t="shared" si="3"/>
        <v>0</v>
      </c>
      <c r="M8" s="18"/>
      <c r="N8" s="21">
        <f t="shared" si="4"/>
        <v>0</v>
      </c>
      <c r="O8" s="18"/>
      <c r="P8" s="21">
        <f t="shared" si="5"/>
        <v>0</v>
      </c>
      <c r="Q8" s="101">
        <f>SUM(K8,M8,O8)</f>
        <v>0</v>
      </c>
      <c r="R8" s="219">
        <f>Q8/($B8*3)</f>
        <v>0</v>
      </c>
    </row>
    <row r="9" spans="1:18" ht="15.75" thickBot="1" x14ac:dyDescent="0.3">
      <c r="A9" s="6" t="s">
        <v>7</v>
      </c>
      <c r="B9" s="7">
        <f>SUM(B7:B8)</f>
        <v>30</v>
      </c>
      <c r="C9" s="8">
        <f>SUM(C7:C8)</f>
        <v>25</v>
      </c>
      <c r="D9" s="22">
        <f t="shared" si="0"/>
        <v>0.83333333333333337</v>
      </c>
      <c r="E9" s="8">
        <f>SUM(E7:E8)</f>
        <v>0</v>
      </c>
      <c r="F9" s="22">
        <f t="shared" si="1"/>
        <v>0</v>
      </c>
      <c r="G9" s="8">
        <f>SUM(G7:G8)</f>
        <v>0</v>
      </c>
      <c r="H9" s="22">
        <f t="shared" si="2"/>
        <v>0</v>
      </c>
      <c r="I9" s="103">
        <f>SUM(C9,E9,G9)</f>
        <v>25</v>
      </c>
      <c r="J9" s="104">
        <f>I9/($B9*3)</f>
        <v>0.27777777777777779</v>
      </c>
      <c r="K9" s="8">
        <f>SUM(K7:K8)</f>
        <v>0</v>
      </c>
      <c r="L9" s="22">
        <f t="shared" si="3"/>
        <v>0</v>
      </c>
      <c r="M9" s="8">
        <f t="shared" ref="M9" si="6">SUM(M7:M8)</f>
        <v>0</v>
      </c>
      <c r="N9" s="22">
        <f t="shared" si="4"/>
        <v>0</v>
      </c>
      <c r="O9" s="8">
        <f t="shared" ref="O9" si="7">SUM(O7:O8)</f>
        <v>0</v>
      </c>
      <c r="P9" s="22">
        <f t="shared" si="5"/>
        <v>0</v>
      </c>
      <c r="Q9" s="103">
        <f>SUM(K9,M9,O9)</f>
        <v>0</v>
      </c>
      <c r="R9" s="104">
        <f>Q9/($B9*3)</f>
        <v>0</v>
      </c>
    </row>
  </sheetData>
  <mergeCells count="3">
    <mergeCell ref="A2:M2"/>
    <mergeCell ref="A3:M3"/>
    <mergeCell ref="A5:R5"/>
  </mergeCells>
  <pageMargins left="0.51181102362204722" right="0.51181102362204722" top="0.78740157480314965" bottom="0.78740157480314965" header="0.31496062992125984" footer="0.31496062992125984"/>
  <pageSetup paperSize="9" scale="74" orientation="landscape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AH280"/>
  <sheetViews>
    <sheetView showGridLines="0" workbookViewId="0">
      <pane xSplit="1" topLeftCell="B1" activePane="topRight" state="frozen"/>
      <selection pane="topRight" sqref="A1:R1"/>
    </sheetView>
  </sheetViews>
  <sheetFormatPr defaultRowHeight="15.75" x14ac:dyDescent="0.25"/>
  <cols>
    <col min="1" max="1" width="30.28515625" customWidth="1"/>
    <col min="2" max="2" width="9.140625" style="657"/>
    <col min="3" max="3" width="9.140625" customWidth="1"/>
    <col min="4" max="4" width="8.42578125" style="185" customWidth="1"/>
    <col min="5" max="5" width="9.140625" customWidth="1"/>
    <col min="6" max="6" width="10" style="185" customWidth="1"/>
    <col min="7" max="7" width="9.140625" customWidth="1"/>
    <col min="8" max="8" width="8.42578125" style="185" customWidth="1"/>
    <col min="9" max="9" width="10" customWidth="1"/>
    <col min="10" max="10" width="9" style="645" customWidth="1"/>
    <col min="11" max="11" width="10.140625" style="711" customWidth="1"/>
    <col min="12" max="12" width="8.42578125" style="645" customWidth="1"/>
    <col min="13" max="13" width="9.42578125" style="711" customWidth="1"/>
    <col min="14" max="14" width="8.42578125" style="645" customWidth="1"/>
    <col min="15" max="15" width="10" style="711" customWidth="1"/>
    <col min="16" max="16" width="8.42578125" style="645" customWidth="1"/>
    <col min="17" max="17" width="9.28515625" customWidth="1"/>
    <col min="18" max="18" width="8.5703125" style="645" customWidth="1"/>
  </cols>
  <sheetData>
    <row r="1" spans="1:34" ht="18" x14ac:dyDescent="0.35">
      <c r="A1" s="1289" t="s">
        <v>558</v>
      </c>
      <c r="B1" s="1289"/>
      <c r="C1" s="1289"/>
      <c r="D1" s="1289"/>
      <c r="E1" s="1289"/>
      <c r="F1" s="1289"/>
      <c r="G1" s="1289"/>
      <c r="H1" s="1289"/>
      <c r="I1" s="1289"/>
      <c r="J1" s="1289"/>
      <c r="K1" s="1289"/>
      <c r="L1" s="1289"/>
      <c r="M1" s="1289"/>
      <c r="N1" s="1289"/>
      <c r="O1" s="1289"/>
      <c r="P1" s="1289"/>
      <c r="Q1" s="1289"/>
      <c r="R1" s="1289"/>
    </row>
    <row r="2" spans="1:34" ht="18" x14ac:dyDescent="0.35">
      <c r="A2" s="1289" t="s">
        <v>197</v>
      </c>
      <c r="B2" s="1289"/>
      <c r="C2" s="1289"/>
      <c r="D2" s="1289"/>
      <c r="E2" s="1289"/>
      <c r="F2" s="1289"/>
      <c r="G2" s="1289"/>
      <c r="H2" s="1289"/>
      <c r="I2" s="1289"/>
      <c r="J2" s="1289"/>
      <c r="K2" s="1289"/>
      <c r="L2" s="1289"/>
      <c r="M2" s="1289"/>
      <c r="N2" s="1289"/>
      <c r="O2" s="1289"/>
      <c r="P2" s="1289"/>
      <c r="Q2" s="1289"/>
      <c r="R2" s="1289"/>
    </row>
    <row r="3" spans="1:34" ht="18" x14ac:dyDescent="0.35">
      <c r="A3" s="719"/>
      <c r="B3" s="646"/>
      <c r="C3" s="719"/>
      <c r="D3" s="719"/>
      <c r="E3" s="719"/>
      <c r="F3" s="719"/>
      <c r="G3" s="719"/>
      <c r="H3" s="719"/>
      <c r="I3" s="719"/>
      <c r="J3" s="663"/>
      <c r="K3" s="646"/>
      <c r="L3" s="663"/>
      <c r="M3" s="646"/>
      <c r="N3" s="663"/>
      <c r="O3" s="877"/>
      <c r="P3" s="663"/>
      <c r="Q3" s="719"/>
      <c r="R3" s="663"/>
    </row>
    <row r="4" spans="1:34" ht="18" x14ac:dyDescent="0.35">
      <c r="A4" s="1350" t="s">
        <v>384</v>
      </c>
      <c r="B4" s="1350"/>
      <c r="C4" s="1350"/>
      <c r="D4" s="1350"/>
      <c r="E4" s="1350"/>
      <c r="F4" s="1350"/>
      <c r="G4" s="1350"/>
      <c r="H4" s="1350"/>
      <c r="I4" s="1350"/>
      <c r="J4" s="1350"/>
      <c r="K4" s="1350"/>
      <c r="L4" s="1350"/>
      <c r="M4" s="1350"/>
      <c r="N4" s="1350"/>
      <c r="O4" s="1350"/>
      <c r="P4" s="1350"/>
      <c r="Q4" s="1350"/>
      <c r="R4" s="1350"/>
    </row>
    <row r="5" spans="1:34" ht="18" x14ac:dyDescent="0.35">
      <c r="A5" s="723"/>
      <c r="B5" s="647"/>
      <c r="C5" s="723"/>
      <c r="D5" s="723"/>
      <c r="E5" s="723"/>
      <c r="F5" s="723"/>
      <c r="G5" s="723"/>
      <c r="H5" s="723"/>
      <c r="I5" s="723"/>
      <c r="J5" s="664"/>
      <c r="K5" s="647"/>
      <c r="L5" s="664"/>
      <c r="M5" s="647"/>
      <c r="N5" s="664"/>
      <c r="O5" s="647"/>
      <c r="P5" s="664"/>
      <c r="Q5" s="723"/>
      <c r="R5" s="664"/>
    </row>
    <row r="6" spans="1:34" ht="15.75" customHeight="1" x14ac:dyDescent="0.25">
      <c r="A6" s="1290" t="s">
        <v>538</v>
      </c>
      <c r="B6" s="1291"/>
      <c r="C6" s="1291"/>
      <c r="D6" s="1291"/>
      <c r="E6" s="1291"/>
      <c r="F6" s="1291"/>
      <c r="G6" s="1291"/>
      <c r="H6" s="1291"/>
      <c r="I6" s="1291"/>
      <c r="J6" s="1291"/>
      <c r="K6" s="1291"/>
      <c r="L6" s="1291"/>
      <c r="M6" s="1291"/>
      <c r="N6" s="1291"/>
      <c r="O6" s="1291"/>
      <c r="P6" s="1291"/>
      <c r="Q6" s="1291"/>
      <c r="R6" s="1291"/>
      <c r="S6" s="1291"/>
      <c r="T6" s="1291"/>
      <c r="U6" s="1291"/>
      <c r="V6" s="1291"/>
      <c r="W6" s="1291"/>
      <c r="X6" s="1291"/>
      <c r="Y6" s="1291"/>
      <c r="Z6" s="1291"/>
      <c r="AA6" s="1291"/>
      <c r="AB6" s="1291"/>
      <c r="AC6" s="1291"/>
      <c r="AD6" s="1291"/>
      <c r="AE6" s="1291"/>
      <c r="AF6" s="1291"/>
      <c r="AG6" s="1291"/>
      <c r="AH6" s="1291"/>
    </row>
    <row r="7" spans="1:34" ht="41.25" customHeight="1" thickBot="1" x14ac:dyDescent="0.3">
      <c r="A7" s="14" t="s">
        <v>14</v>
      </c>
      <c r="B7" s="12" t="s">
        <v>172</v>
      </c>
      <c r="C7" s="14" t="s">
        <v>505</v>
      </c>
      <c r="D7" s="15" t="s">
        <v>1</v>
      </c>
      <c r="E7" s="14" t="s">
        <v>506</v>
      </c>
      <c r="F7" s="15" t="s">
        <v>1</v>
      </c>
      <c r="G7" s="14" t="s">
        <v>507</v>
      </c>
      <c r="H7" s="15" t="s">
        <v>1</v>
      </c>
      <c r="I7" s="128" t="s">
        <v>454</v>
      </c>
      <c r="J7" s="13" t="s">
        <v>205</v>
      </c>
      <c r="K7" s="14" t="s">
        <v>508</v>
      </c>
      <c r="L7" s="15" t="s">
        <v>1</v>
      </c>
      <c r="M7" s="14" t="s">
        <v>509</v>
      </c>
      <c r="N7" s="15" t="s">
        <v>1</v>
      </c>
      <c r="O7" s="14" t="s">
        <v>510</v>
      </c>
      <c r="P7" s="15" t="s">
        <v>1</v>
      </c>
      <c r="Q7" s="128" t="s">
        <v>454</v>
      </c>
      <c r="R7" s="13" t="s">
        <v>205</v>
      </c>
      <c r="S7" s="14" t="s">
        <v>511</v>
      </c>
      <c r="T7" s="15" t="s">
        <v>1</v>
      </c>
      <c r="U7" s="14" t="s">
        <v>512</v>
      </c>
      <c r="V7" s="15" t="s">
        <v>1</v>
      </c>
      <c r="W7" s="14" t="s">
        <v>513</v>
      </c>
      <c r="X7" s="15" t="s">
        <v>1</v>
      </c>
      <c r="Y7" s="128" t="s">
        <v>454</v>
      </c>
      <c r="Z7" s="13" t="s">
        <v>205</v>
      </c>
      <c r="AA7" s="14" t="s">
        <v>514</v>
      </c>
      <c r="AB7" s="15" t="s">
        <v>1</v>
      </c>
      <c r="AC7" s="14" t="s">
        <v>515</v>
      </c>
      <c r="AD7" s="15" t="s">
        <v>1</v>
      </c>
      <c r="AE7" s="14" t="s">
        <v>516</v>
      </c>
      <c r="AF7" s="15" t="s">
        <v>1</v>
      </c>
      <c r="AG7" s="128" t="s">
        <v>454</v>
      </c>
      <c r="AH7" s="13" t="s">
        <v>205</v>
      </c>
    </row>
    <row r="8" spans="1:34" ht="16.5" thickTop="1" thickBot="1" x14ac:dyDescent="0.3">
      <c r="A8" s="1353" t="s">
        <v>385</v>
      </c>
      <c r="B8" s="1354"/>
      <c r="C8" s="1354"/>
      <c r="D8" s="1354"/>
      <c r="E8" s="1354"/>
      <c r="F8" s="1354"/>
      <c r="G8" s="1354"/>
      <c r="H8" s="1354"/>
      <c r="I8" s="1354"/>
      <c r="J8" s="1354"/>
      <c r="K8" s="1354"/>
      <c r="L8" s="1354"/>
      <c r="M8" s="1354"/>
      <c r="N8" s="1354"/>
      <c r="O8" s="1354"/>
      <c r="P8" s="1354"/>
      <c r="Q8" s="1354"/>
      <c r="R8" s="1354"/>
      <c r="S8" s="1354"/>
      <c r="T8" s="1354"/>
      <c r="U8" s="1354"/>
      <c r="V8" s="1354"/>
      <c r="W8" s="1354"/>
      <c r="X8" s="1354"/>
      <c r="Y8" s="1354"/>
      <c r="Z8" s="1354"/>
    </row>
    <row r="9" spans="1:34" x14ac:dyDescent="0.25">
      <c r="A9" s="1004" t="str">
        <f t="shared" ref="A9:P9" si="0">A54</f>
        <v>UBS Parque NM I (Mista)</v>
      </c>
      <c r="B9" s="1005">
        <f t="shared" si="0"/>
        <v>11596</v>
      </c>
      <c r="C9" s="1006">
        <f t="shared" si="0"/>
        <v>13401</v>
      </c>
      <c r="D9" s="1007">
        <f t="shared" si="0"/>
        <v>1.1556571231459123</v>
      </c>
      <c r="E9" s="1008">
        <f t="shared" si="0"/>
        <v>12716</v>
      </c>
      <c r="F9" s="1007">
        <f t="shared" si="0"/>
        <v>1.0965850293204553</v>
      </c>
      <c r="G9" s="1008">
        <f t="shared" si="0"/>
        <v>12909</v>
      </c>
      <c r="H9" s="1007">
        <f t="shared" si="0"/>
        <v>1.1132286995515694</v>
      </c>
      <c r="I9" s="1009">
        <f>I54</f>
        <v>39026</v>
      </c>
      <c r="J9" s="1010">
        <f t="shared" ref="J9" si="1">J54</f>
        <v>1.1218236173393124</v>
      </c>
      <c r="K9" s="1011">
        <f t="shared" si="0"/>
        <v>12979</v>
      </c>
      <c r="L9" s="1012">
        <f t="shared" si="0"/>
        <v>1.1192652638840979</v>
      </c>
      <c r="M9" s="1011">
        <f t="shared" si="0"/>
        <v>12861</v>
      </c>
      <c r="N9" s="1012">
        <f t="shared" si="0"/>
        <v>1.1090893411521214</v>
      </c>
      <c r="O9" s="1011">
        <f t="shared" si="0"/>
        <v>10608</v>
      </c>
      <c r="P9" s="1013">
        <f t="shared" si="0"/>
        <v>0.91479820627802688</v>
      </c>
      <c r="Q9" s="1009">
        <f>Q54</f>
        <v>36448</v>
      </c>
      <c r="R9" s="1010">
        <f>R54</f>
        <v>1.0477176037714155</v>
      </c>
      <c r="S9" s="1011">
        <f t="shared" ref="S9:X9" si="2">S54</f>
        <v>9807</v>
      </c>
      <c r="T9" s="1012">
        <f t="shared" si="2"/>
        <v>0.84572266298723697</v>
      </c>
      <c r="U9" s="1011">
        <f t="shared" si="2"/>
        <v>10088</v>
      </c>
      <c r="V9" s="1012">
        <f t="shared" si="2"/>
        <v>0.8699551569506726</v>
      </c>
      <c r="W9" s="1011">
        <f t="shared" si="2"/>
        <v>0</v>
      </c>
      <c r="X9" s="1013">
        <f t="shared" si="2"/>
        <v>0</v>
      </c>
      <c r="Y9" s="1009">
        <f>Y54</f>
        <v>19895</v>
      </c>
      <c r="Z9" s="1010">
        <f>Z54</f>
        <v>0.57189260664596986</v>
      </c>
      <c r="AA9" s="1011">
        <f t="shared" ref="AA9:AF9" si="3">AA54</f>
        <v>0</v>
      </c>
      <c r="AB9" s="1012">
        <f t="shared" si="3"/>
        <v>0</v>
      </c>
      <c r="AC9" s="1011">
        <f t="shared" si="3"/>
        <v>0</v>
      </c>
      <c r="AD9" s="1012">
        <f t="shared" si="3"/>
        <v>0</v>
      </c>
      <c r="AE9" s="1011">
        <f t="shared" si="3"/>
        <v>0</v>
      </c>
      <c r="AF9" s="1013">
        <f t="shared" si="3"/>
        <v>0</v>
      </c>
      <c r="AG9" s="1009">
        <f>AG54</f>
        <v>0</v>
      </c>
      <c r="AH9" s="1010">
        <f>AH54</f>
        <v>0</v>
      </c>
    </row>
    <row r="10" spans="1:34" x14ac:dyDescent="0.25">
      <c r="A10" s="643" t="str">
        <f t="shared" ref="A10:P10" si="4">A68</f>
        <v>UBS Parque NM II (Mista)</v>
      </c>
      <c r="B10" s="648">
        <f t="shared" si="4"/>
        <v>10995</v>
      </c>
      <c r="C10" s="634">
        <f t="shared" si="4"/>
        <v>9813</v>
      </c>
      <c r="D10" s="628">
        <f t="shared" si="4"/>
        <v>0.8924965893587995</v>
      </c>
      <c r="E10" s="627">
        <f t="shared" si="4"/>
        <v>9876</v>
      </c>
      <c r="F10" s="628">
        <f t="shared" si="4"/>
        <v>0.89822646657571625</v>
      </c>
      <c r="G10" s="627">
        <f t="shared" si="4"/>
        <v>9490</v>
      </c>
      <c r="H10" s="628">
        <f t="shared" si="4"/>
        <v>0.86311959981809916</v>
      </c>
      <c r="I10" s="632">
        <f t="shared" ref="I10:J10" si="5">I68</f>
        <v>29179</v>
      </c>
      <c r="J10" s="685">
        <f t="shared" si="5"/>
        <v>0.88461421858420497</v>
      </c>
      <c r="K10" s="701">
        <f t="shared" si="4"/>
        <v>11098</v>
      </c>
      <c r="L10" s="666">
        <f t="shared" si="4"/>
        <v>1.0093678944974989</v>
      </c>
      <c r="M10" s="701">
        <f t="shared" si="4"/>
        <v>10233</v>
      </c>
      <c r="N10" s="666">
        <f t="shared" si="4"/>
        <v>0.93069577080491128</v>
      </c>
      <c r="O10" s="701">
        <f t="shared" si="4"/>
        <v>8851</v>
      </c>
      <c r="P10" s="681">
        <f t="shared" si="4"/>
        <v>0.80500227376080036</v>
      </c>
      <c r="Q10" s="632">
        <f>Q68</f>
        <v>30182</v>
      </c>
      <c r="R10" s="685">
        <f>R68</f>
        <v>0.9150219796877368</v>
      </c>
      <c r="S10" s="701">
        <f t="shared" ref="S10:X10" si="6">S68</f>
        <v>9656</v>
      </c>
      <c r="T10" s="666">
        <f t="shared" si="6"/>
        <v>0.87821737153251478</v>
      </c>
      <c r="U10" s="701">
        <f t="shared" si="6"/>
        <v>10771</v>
      </c>
      <c r="V10" s="666">
        <f t="shared" si="6"/>
        <v>0.97962710322874036</v>
      </c>
      <c r="W10" s="701">
        <f t="shared" si="6"/>
        <v>0</v>
      </c>
      <c r="X10" s="681">
        <f t="shared" si="6"/>
        <v>0</v>
      </c>
      <c r="Y10" s="632">
        <f>Y68</f>
        <v>20427</v>
      </c>
      <c r="Z10" s="685">
        <f>Z68</f>
        <v>0.61928149158708501</v>
      </c>
      <c r="AA10" s="701">
        <f t="shared" ref="AA10:AF10" si="7">AA68</f>
        <v>0</v>
      </c>
      <c r="AB10" s="666">
        <f t="shared" si="7"/>
        <v>0</v>
      </c>
      <c r="AC10" s="701">
        <f t="shared" si="7"/>
        <v>0</v>
      </c>
      <c r="AD10" s="666">
        <f t="shared" si="7"/>
        <v>0</v>
      </c>
      <c r="AE10" s="701">
        <f t="shared" si="7"/>
        <v>0</v>
      </c>
      <c r="AF10" s="681">
        <f t="shared" si="7"/>
        <v>0</v>
      </c>
      <c r="AG10" s="632">
        <f>AG68</f>
        <v>0</v>
      </c>
      <c r="AH10" s="685">
        <f>AH68</f>
        <v>0</v>
      </c>
    </row>
    <row r="11" spans="1:34" x14ac:dyDescent="0.25">
      <c r="A11" s="643" t="str">
        <f t="shared" ref="A11:P11" si="8">A82</f>
        <v>UBS Jardim Brasil</v>
      </c>
      <c r="B11" s="648">
        <f t="shared" si="8"/>
        <v>13080</v>
      </c>
      <c r="C11" s="634">
        <f t="shared" si="8"/>
        <v>13276</v>
      </c>
      <c r="D11" s="628">
        <f t="shared" si="8"/>
        <v>1.0149847094801223</v>
      </c>
      <c r="E11" s="627">
        <f t="shared" si="8"/>
        <v>12579</v>
      </c>
      <c r="F11" s="628">
        <f t="shared" si="8"/>
        <v>0.96169724770642206</v>
      </c>
      <c r="G11" s="627">
        <f t="shared" si="8"/>
        <v>12720</v>
      </c>
      <c r="H11" s="628">
        <f t="shared" si="8"/>
        <v>0.97247706422018354</v>
      </c>
      <c r="I11" s="632">
        <f t="shared" ref="I11:J11" si="9">I82</f>
        <v>38575</v>
      </c>
      <c r="J11" s="685">
        <f t="shared" si="9"/>
        <v>0.98305300713557597</v>
      </c>
      <c r="K11" s="701">
        <f t="shared" si="8"/>
        <v>13753</v>
      </c>
      <c r="L11" s="666">
        <f t="shared" si="8"/>
        <v>1.0514525993883792</v>
      </c>
      <c r="M11" s="701">
        <f t="shared" si="8"/>
        <v>14265</v>
      </c>
      <c r="N11" s="666">
        <f t="shared" si="8"/>
        <v>1.0905963302752293</v>
      </c>
      <c r="O11" s="701">
        <f t="shared" si="8"/>
        <v>12102</v>
      </c>
      <c r="P11" s="681">
        <f t="shared" si="8"/>
        <v>0.92522935779816518</v>
      </c>
      <c r="Q11" s="632">
        <f>Q82</f>
        <v>40120</v>
      </c>
      <c r="R11" s="685">
        <f>R82</f>
        <v>1.0224260958205913</v>
      </c>
      <c r="S11" s="701">
        <f t="shared" ref="S11:X11" si="10">S82</f>
        <v>12466</v>
      </c>
      <c r="T11" s="666">
        <f t="shared" si="10"/>
        <v>0.95305810397553514</v>
      </c>
      <c r="U11" s="701">
        <f t="shared" si="10"/>
        <v>12563</v>
      </c>
      <c r="V11" s="666">
        <f t="shared" si="10"/>
        <v>0.96047400611620792</v>
      </c>
      <c r="W11" s="701">
        <f t="shared" si="10"/>
        <v>0</v>
      </c>
      <c r="X11" s="681">
        <f t="shared" si="10"/>
        <v>0</v>
      </c>
      <c r="Y11" s="632">
        <f>Y82</f>
        <v>25029</v>
      </c>
      <c r="Z11" s="685">
        <f>Z82</f>
        <v>0.63784403669724765</v>
      </c>
      <c r="AA11" s="701">
        <f t="shared" ref="AA11:AF11" si="11">AA82</f>
        <v>0</v>
      </c>
      <c r="AB11" s="666">
        <f t="shared" si="11"/>
        <v>0</v>
      </c>
      <c r="AC11" s="701">
        <f t="shared" si="11"/>
        <v>0</v>
      </c>
      <c r="AD11" s="666">
        <f t="shared" si="11"/>
        <v>0</v>
      </c>
      <c r="AE11" s="701">
        <f t="shared" si="11"/>
        <v>0</v>
      </c>
      <c r="AF11" s="681">
        <f t="shared" si="11"/>
        <v>0</v>
      </c>
      <c r="AG11" s="632">
        <f>AG82</f>
        <v>0</v>
      </c>
      <c r="AH11" s="685">
        <f>AH82</f>
        <v>0</v>
      </c>
    </row>
    <row r="12" spans="1:34" x14ac:dyDescent="0.25">
      <c r="A12" s="643" t="str">
        <f t="shared" ref="A12:P12" si="12">A90</f>
        <v>UBS Vila Guilherme</v>
      </c>
      <c r="B12" s="648">
        <f t="shared" si="12"/>
        <v>1861</v>
      </c>
      <c r="C12" s="634">
        <f t="shared" si="12"/>
        <v>1474</v>
      </c>
      <c r="D12" s="628">
        <f t="shared" si="12"/>
        <v>0.79204728640515853</v>
      </c>
      <c r="E12" s="627">
        <f t="shared" si="12"/>
        <v>1294</v>
      </c>
      <c r="F12" s="628">
        <f t="shared" si="12"/>
        <v>0.69532509403546483</v>
      </c>
      <c r="G12" s="627">
        <f t="shared" si="12"/>
        <v>1331</v>
      </c>
      <c r="H12" s="628">
        <f t="shared" si="12"/>
        <v>0.71520687802256855</v>
      </c>
      <c r="I12" s="632">
        <f t="shared" ref="I12:J12" si="13">I90</f>
        <v>4099</v>
      </c>
      <c r="J12" s="685">
        <f t="shared" si="13"/>
        <v>0.73419308615439727</v>
      </c>
      <c r="K12" s="701">
        <f t="shared" si="12"/>
        <v>1712</v>
      </c>
      <c r="L12" s="666">
        <f t="shared" si="12"/>
        <v>0.91993551853842015</v>
      </c>
      <c r="M12" s="701">
        <f t="shared" si="12"/>
        <v>1678</v>
      </c>
      <c r="N12" s="666">
        <f t="shared" si="12"/>
        <v>0.90166577109081136</v>
      </c>
      <c r="O12" s="701">
        <f t="shared" si="12"/>
        <v>1266</v>
      </c>
      <c r="P12" s="681">
        <f t="shared" si="12"/>
        <v>0.6802794196668458</v>
      </c>
      <c r="Q12" s="632">
        <f>Q90</f>
        <v>4656</v>
      </c>
      <c r="R12" s="685">
        <f>R90</f>
        <v>0.83396023643202577</v>
      </c>
      <c r="S12" s="701">
        <f t="shared" ref="S12:X12" si="14">S90</f>
        <v>1219</v>
      </c>
      <c r="T12" s="666">
        <f t="shared" si="14"/>
        <v>0.65502418054809242</v>
      </c>
      <c r="U12" s="701">
        <f t="shared" si="14"/>
        <v>1564</v>
      </c>
      <c r="V12" s="666">
        <f t="shared" si="14"/>
        <v>0.84040838259000539</v>
      </c>
      <c r="W12" s="701">
        <f t="shared" si="14"/>
        <v>0</v>
      </c>
      <c r="X12" s="681">
        <f t="shared" si="14"/>
        <v>0</v>
      </c>
      <c r="Y12" s="632">
        <f>Y90</f>
        <v>2783</v>
      </c>
      <c r="Z12" s="685">
        <f>Z90</f>
        <v>0.4984775210460326</v>
      </c>
      <c r="AA12" s="701">
        <f t="shared" ref="AA12:AF12" si="15">AA90</f>
        <v>0</v>
      </c>
      <c r="AB12" s="666">
        <f t="shared" si="15"/>
        <v>0</v>
      </c>
      <c r="AC12" s="701">
        <f t="shared" si="15"/>
        <v>0</v>
      </c>
      <c r="AD12" s="666">
        <f t="shared" si="15"/>
        <v>0</v>
      </c>
      <c r="AE12" s="701">
        <f t="shared" si="15"/>
        <v>0</v>
      </c>
      <c r="AF12" s="681">
        <f t="shared" si="15"/>
        <v>0</v>
      </c>
      <c r="AG12" s="632">
        <f>AG90</f>
        <v>0</v>
      </c>
      <c r="AH12" s="685">
        <f>AH90</f>
        <v>0</v>
      </c>
    </row>
    <row r="13" spans="1:34" x14ac:dyDescent="0.25">
      <c r="A13" s="643" t="str">
        <f t="shared" ref="A13:P13" si="16">A112</f>
        <v>UBS Vila Medeiros</v>
      </c>
      <c r="B13" s="648">
        <f t="shared" si="16"/>
        <v>4784</v>
      </c>
      <c r="C13" s="634">
        <f t="shared" si="16"/>
        <v>4163</v>
      </c>
      <c r="D13" s="628">
        <f t="shared" si="16"/>
        <v>0.87019230769230771</v>
      </c>
      <c r="E13" s="627">
        <f t="shared" si="16"/>
        <v>4240</v>
      </c>
      <c r="F13" s="628">
        <f t="shared" si="16"/>
        <v>0.88628762541806017</v>
      </c>
      <c r="G13" s="627">
        <f t="shared" si="16"/>
        <v>3786</v>
      </c>
      <c r="H13" s="628">
        <f t="shared" si="16"/>
        <v>0.79138795986622068</v>
      </c>
      <c r="I13" s="632">
        <f t="shared" ref="I13:J13" si="17">I112</f>
        <v>12189</v>
      </c>
      <c r="J13" s="685">
        <f t="shared" si="17"/>
        <v>0.84928929765886285</v>
      </c>
      <c r="K13" s="701">
        <f t="shared" si="16"/>
        <v>5505</v>
      </c>
      <c r="L13" s="666">
        <f t="shared" si="16"/>
        <v>1.1507107023411371</v>
      </c>
      <c r="M13" s="701">
        <f t="shared" si="16"/>
        <v>4720</v>
      </c>
      <c r="N13" s="666">
        <f t="shared" si="16"/>
        <v>0.98662207357859533</v>
      </c>
      <c r="O13" s="701">
        <f t="shared" si="16"/>
        <v>4017</v>
      </c>
      <c r="P13" s="681">
        <f t="shared" si="16"/>
        <v>0.83967391304347827</v>
      </c>
      <c r="Q13" s="632">
        <f>Q112</f>
        <v>14242</v>
      </c>
      <c r="R13" s="685">
        <f>R112</f>
        <v>0.99233556298773695</v>
      </c>
      <c r="S13" s="701">
        <f t="shared" ref="S13:X13" si="18">S112</f>
        <v>4639</v>
      </c>
      <c r="T13" s="666">
        <f t="shared" si="18"/>
        <v>0.96969063545150502</v>
      </c>
      <c r="U13" s="701">
        <f t="shared" si="18"/>
        <v>5330</v>
      </c>
      <c r="V13" s="666">
        <f t="shared" si="18"/>
        <v>1.1141304347826086</v>
      </c>
      <c r="W13" s="701">
        <f t="shared" si="18"/>
        <v>0</v>
      </c>
      <c r="X13" s="681">
        <f t="shared" si="18"/>
        <v>0</v>
      </c>
      <c r="Y13" s="632">
        <f>Y112</f>
        <v>9969</v>
      </c>
      <c r="Z13" s="685">
        <f>Z112</f>
        <v>0.69460702341137126</v>
      </c>
      <c r="AA13" s="701">
        <f t="shared" ref="AA13:AF13" si="19">AA112</f>
        <v>0</v>
      </c>
      <c r="AB13" s="666">
        <f t="shared" si="19"/>
        <v>0</v>
      </c>
      <c r="AC13" s="701">
        <f t="shared" si="19"/>
        <v>0</v>
      </c>
      <c r="AD13" s="666">
        <f t="shared" si="19"/>
        <v>0</v>
      </c>
      <c r="AE13" s="701">
        <f t="shared" si="19"/>
        <v>0</v>
      </c>
      <c r="AF13" s="681">
        <f t="shared" si="19"/>
        <v>0</v>
      </c>
      <c r="AG13" s="632">
        <f>AG112</f>
        <v>0</v>
      </c>
      <c r="AH13" s="685">
        <f>AH112</f>
        <v>0</v>
      </c>
    </row>
    <row r="14" spans="1:34" x14ac:dyDescent="0.25">
      <c r="A14" s="643" t="str">
        <f t="shared" ref="A14:P14" si="20">A124</f>
        <v>UBS Vila Izolina Mazzei</v>
      </c>
      <c r="B14" s="648">
        <f t="shared" si="20"/>
        <v>5422</v>
      </c>
      <c r="C14" s="634">
        <f>C124</f>
        <v>5027</v>
      </c>
      <c r="D14" s="628">
        <f t="shared" si="20"/>
        <v>0.92714865363334564</v>
      </c>
      <c r="E14" s="627">
        <f t="shared" si="20"/>
        <v>5498</v>
      </c>
      <c r="F14" s="628">
        <f t="shared" si="20"/>
        <v>1.0140169679085209</v>
      </c>
      <c r="G14" s="627">
        <f t="shared" si="20"/>
        <v>4487</v>
      </c>
      <c r="H14" s="628">
        <f t="shared" si="20"/>
        <v>0.82755440796753965</v>
      </c>
      <c r="I14" s="632">
        <f t="shared" ref="I14:J14" si="21">I124</f>
        <v>15012</v>
      </c>
      <c r="J14" s="685">
        <f t="shared" si="21"/>
        <v>0.9229066765031354</v>
      </c>
      <c r="K14" s="701">
        <f t="shared" si="20"/>
        <v>6180</v>
      </c>
      <c r="L14" s="666">
        <f t="shared" si="20"/>
        <v>1.1398008115086684</v>
      </c>
      <c r="M14" s="701">
        <f t="shared" si="20"/>
        <v>4295</v>
      </c>
      <c r="N14" s="666">
        <f t="shared" si="20"/>
        <v>0.79214312061969749</v>
      </c>
      <c r="O14" s="701">
        <f t="shared" si="20"/>
        <v>4252</v>
      </c>
      <c r="P14" s="681">
        <f t="shared" si="20"/>
        <v>0.78421246772408704</v>
      </c>
      <c r="Q14" s="632">
        <f>Q124</f>
        <v>14727</v>
      </c>
      <c r="R14" s="685">
        <f>R124</f>
        <v>0.90538546661748431</v>
      </c>
      <c r="S14" s="701">
        <f t="shared" ref="S14:X14" si="22">S124</f>
        <v>3655</v>
      </c>
      <c r="T14" s="666">
        <f t="shared" si="22"/>
        <v>0.67410549612689041</v>
      </c>
      <c r="U14" s="701">
        <f t="shared" si="22"/>
        <v>6087</v>
      </c>
      <c r="V14" s="666">
        <f t="shared" si="22"/>
        <v>1.1226484691995573</v>
      </c>
      <c r="W14" s="701">
        <f t="shared" si="22"/>
        <v>0</v>
      </c>
      <c r="X14" s="681">
        <f t="shared" si="22"/>
        <v>0</v>
      </c>
      <c r="Y14" s="632">
        <f>Y124</f>
        <v>9742</v>
      </c>
      <c r="Z14" s="685">
        <f>Z124</f>
        <v>0.59891798844214927</v>
      </c>
      <c r="AA14" s="701">
        <f t="shared" ref="AA14:AF14" si="23">AA124</f>
        <v>0</v>
      </c>
      <c r="AB14" s="666">
        <f t="shared" si="23"/>
        <v>0</v>
      </c>
      <c r="AC14" s="701">
        <f t="shared" si="23"/>
        <v>0</v>
      </c>
      <c r="AD14" s="666">
        <f t="shared" si="23"/>
        <v>0</v>
      </c>
      <c r="AE14" s="701">
        <f t="shared" si="23"/>
        <v>0</v>
      </c>
      <c r="AF14" s="681">
        <f t="shared" si="23"/>
        <v>0</v>
      </c>
      <c r="AG14" s="632">
        <f>AG124</f>
        <v>0</v>
      </c>
      <c r="AH14" s="685">
        <f>AH124</f>
        <v>0</v>
      </c>
    </row>
    <row r="15" spans="1:34" x14ac:dyDescent="0.25">
      <c r="A15" s="643" t="str">
        <f t="shared" ref="A15:P15" si="24">A144</f>
        <v>UBS Jardim Japão</v>
      </c>
      <c r="B15" s="648">
        <f t="shared" si="24"/>
        <v>4396</v>
      </c>
      <c r="C15" s="634">
        <f t="shared" si="24"/>
        <v>4212</v>
      </c>
      <c r="D15" s="628">
        <f t="shared" si="24"/>
        <v>0.95814376706096449</v>
      </c>
      <c r="E15" s="627">
        <f t="shared" si="24"/>
        <v>3684</v>
      </c>
      <c r="F15" s="628">
        <f t="shared" si="24"/>
        <v>0.83803457688808003</v>
      </c>
      <c r="G15" s="627">
        <f t="shared" si="24"/>
        <v>3578</v>
      </c>
      <c r="H15" s="628">
        <f t="shared" si="24"/>
        <v>0.8139217470427661</v>
      </c>
      <c r="I15" s="632">
        <f t="shared" ref="I15:J15" si="25">I144</f>
        <v>11474</v>
      </c>
      <c r="J15" s="685">
        <f t="shared" si="25"/>
        <v>0.87003336366393691</v>
      </c>
      <c r="K15" s="701">
        <f t="shared" si="24"/>
        <v>4633</v>
      </c>
      <c r="L15" s="666">
        <f t="shared" si="24"/>
        <v>1.0539126478616925</v>
      </c>
      <c r="M15" s="701">
        <f t="shared" si="24"/>
        <v>5289</v>
      </c>
      <c r="N15" s="666">
        <f t="shared" si="24"/>
        <v>1.2031392174704276</v>
      </c>
      <c r="O15" s="701">
        <f t="shared" si="24"/>
        <v>4345</v>
      </c>
      <c r="P15" s="681">
        <f t="shared" si="24"/>
        <v>0.98839854413102823</v>
      </c>
      <c r="Q15" s="632">
        <f>Q144</f>
        <v>14267</v>
      </c>
      <c r="R15" s="685">
        <f>R144</f>
        <v>1.0818168031543827</v>
      </c>
      <c r="S15" s="701">
        <f t="shared" ref="S15:X15" si="26">S144</f>
        <v>2677</v>
      </c>
      <c r="T15" s="666">
        <f t="shared" si="26"/>
        <v>0.60896269335759778</v>
      </c>
      <c r="U15" s="701">
        <f t="shared" si="26"/>
        <v>4517</v>
      </c>
      <c r="V15" s="666">
        <f t="shared" si="26"/>
        <v>1.0275250227479527</v>
      </c>
      <c r="W15" s="701">
        <f t="shared" si="26"/>
        <v>0</v>
      </c>
      <c r="X15" s="681">
        <f t="shared" si="26"/>
        <v>0</v>
      </c>
      <c r="Y15" s="632">
        <f>Y144</f>
        <v>7194</v>
      </c>
      <c r="Z15" s="685">
        <f>Z144</f>
        <v>0.54549590536851689</v>
      </c>
      <c r="AA15" s="701">
        <f t="shared" ref="AA15:AF15" si="27">AA144</f>
        <v>0</v>
      </c>
      <c r="AB15" s="666">
        <f t="shared" si="27"/>
        <v>0</v>
      </c>
      <c r="AC15" s="701">
        <f t="shared" si="27"/>
        <v>0</v>
      </c>
      <c r="AD15" s="666">
        <f t="shared" si="27"/>
        <v>0</v>
      </c>
      <c r="AE15" s="701">
        <f t="shared" si="27"/>
        <v>0</v>
      </c>
      <c r="AF15" s="681">
        <f t="shared" si="27"/>
        <v>0</v>
      </c>
      <c r="AG15" s="632">
        <f>AG144</f>
        <v>0</v>
      </c>
      <c r="AH15" s="685">
        <f>AH144</f>
        <v>0</v>
      </c>
    </row>
    <row r="16" spans="1:34" x14ac:dyDescent="0.25">
      <c r="A16" s="643" t="str">
        <f t="shared" ref="A16:P16" si="28">A162</f>
        <v>UBS Vila EDE</v>
      </c>
      <c r="B16" s="648">
        <f t="shared" si="28"/>
        <v>4990</v>
      </c>
      <c r="C16" s="634">
        <f t="shared" si="28"/>
        <v>3571</v>
      </c>
      <c r="D16" s="628">
        <f t="shared" si="28"/>
        <v>0.71563126252505005</v>
      </c>
      <c r="E16" s="627">
        <f t="shared" si="28"/>
        <v>4077</v>
      </c>
      <c r="F16" s="628">
        <f t="shared" si="28"/>
        <v>0.81703406813627255</v>
      </c>
      <c r="G16" s="627">
        <f t="shared" si="28"/>
        <v>3478</v>
      </c>
      <c r="H16" s="628">
        <f t="shared" si="28"/>
        <v>0.69699398797595191</v>
      </c>
      <c r="I16" s="632">
        <f t="shared" ref="I16:J16" si="29">I162</f>
        <v>11126</v>
      </c>
      <c r="J16" s="685">
        <f t="shared" si="29"/>
        <v>0.74321977287909147</v>
      </c>
      <c r="K16" s="701">
        <f t="shared" si="28"/>
        <v>4476</v>
      </c>
      <c r="L16" s="666">
        <f t="shared" si="28"/>
        <v>0.89699398797595187</v>
      </c>
      <c r="M16" s="701">
        <f t="shared" si="28"/>
        <v>5056</v>
      </c>
      <c r="N16" s="666">
        <f t="shared" si="28"/>
        <v>1.0132264529058117</v>
      </c>
      <c r="O16" s="701">
        <f t="shared" si="28"/>
        <v>3303</v>
      </c>
      <c r="P16" s="681">
        <f t="shared" si="28"/>
        <v>0.66192384769539081</v>
      </c>
      <c r="Q16" s="632">
        <f>Q162</f>
        <v>12835</v>
      </c>
      <c r="R16" s="685">
        <f>R162</f>
        <v>0.85738142952571805</v>
      </c>
      <c r="S16" s="701">
        <f t="shared" ref="S16:X16" si="30">S162</f>
        <v>3513</v>
      </c>
      <c r="T16" s="666">
        <f t="shared" si="30"/>
        <v>0.70400801603206409</v>
      </c>
      <c r="U16" s="701">
        <f t="shared" si="30"/>
        <v>3794</v>
      </c>
      <c r="V16" s="666">
        <f t="shared" si="30"/>
        <v>0.76032064128256516</v>
      </c>
      <c r="W16" s="701">
        <f t="shared" si="30"/>
        <v>0</v>
      </c>
      <c r="X16" s="681">
        <f t="shared" si="30"/>
        <v>0</v>
      </c>
      <c r="Y16" s="632">
        <f>Y162</f>
        <v>7307</v>
      </c>
      <c r="Z16" s="685">
        <f>Z162</f>
        <v>0.48810955243820975</v>
      </c>
      <c r="AA16" s="701">
        <f t="shared" ref="AA16:AF16" si="31">AA162</f>
        <v>0</v>
      </c>
      <c r="AB16" s="666">
        <f t="shared" si="31"/>
        <v>0</v>
      </c>
      <c r="AC16" s="701">
        <f t="shared" si="31"/>
        <v>0</v>
      </c>
      <c r="AD16" s="666">
        <f t="shared" si="31"/>
        <v>0</v>
      </c>
      <c r="AE16" s="701">
        <f t="shared" si="31"/>
        <v>0</v>
      </c>
      <c r="AF16" s="681">
        <f t="shared" si="31"/>
        <v>0</v>
      </c>
      <c r="AG16" s="632">
        <f>AG162</f>
        <v>0</v>
      </c>
      <c r="AH16" s="685">
        <f>AH162</f>
        <v>0</v>
      </c>
    </row>
    <row r="17" spans="1:34" x14ac:dyDescent="0.25">
      <c r="A17" s="643" t="str">
        <f t="shared" ref="A17:P17" si="32">A171</f>
        <v>UBS Vila Leonor</v>
      </c>
      <c r="B17" s="648">
        <f t="shared" si="32"/>
        <v>3607</v>
      </c>
      <c r="C17" s="634">
        <f t="shared" si="32"/>
        <v>3929</v>
      </c>
      <c r="D17" s="628">
        <f t="shared" si="32"/>
        <v>1.0892708622123648</v>
      </c>
      <c r="E17" s="627">
        <f t="shared" si="32"/>
        <v>3615</v>
      </c>
      <c r="F17" s="628">
        <f t="shared" si="32"/>
        <v>1.0022179096201829</v>
      </c>
      <c r="G17" s="627">
        <f t="shared" si="32"/>
        <v>2835</v>
      </c>
      <c r="H17" s="628">
        <f t="shared" si="32"/>
        <v>0.78597172165234264</v>
      </c>
      <c r="I17" s="632">
        <f t="shared" ref="I17:J17" si="33">I171</f>
        <v>10379</v>
      </c>
      <c r="J17" s="685">
        <f t="shared" si="33"/>
        <v>0.95915349782829684</v>
      </c>
      <c r="K17" s="701">
        <f t="shared" si="32"/>
        <v>4393</v>
      </c>
      <c r="L17" s="666">
        <f t="shared" si="32"/>
        <v>1.2179096201829775</v>
      </c>
      <c r="M17" s="701">
        <f t="shared" si="32"/>
        <v>3319</v>
      </c>
      <c r="N17" s="666">
        <f t="shared" si="32"/>
        <v>0.92015525367341278</v>
      </c>
      <c r="O17" s="701">
        <f t="shared" si="32"/>
        <v>3111</v>
      </c>
      <c r="P17" s="681">
        <f t="shared" si="32"/>
        <v>0.86248960354865534</v>
      </c>
      <c r="Q17" s="632">
        <f>Q171</f>
        <v>10823</v>
      </c>
      <c r="R17" s="685">
        <f>R171</f>
        <v>1.0001848258016819</v>
      </c>
      <c r="S17" s="701">
        <f t="shared" ref="S17:X17" si="34">S171</f>
        <v>4067</v>
      </c>
      <c r="T17" s="666">
        <f t="shared" si="34"/>
        <v>1.1275298031605212</v>
      </c>
      <c r="U17" s="701">
        <f t="shared" si="34"/>
        <v>5000</v>
      </c>
      <c r="V17" s="666">
        <f t="shared" si="34"/>
        <v>1.386193512614361</v>
      </c>
      <c r="W17" s="701">
        <f t="shared" si="34"/>
        <v>0</v>
      </c>
      <c r="X17" s="681">
        <f t="shared" si="34"/>
        <v>0</v>
      </c>
      <c r="Y17" s="632">
        <f>Y171</f>
        <v>9067</v>
      </c>
      <c r="Z17" s="685">
        <f>Z171</f>
        <v>0.83790777192496069</v>
      </c>
      <c r="AA17" s="701">
        <f t="shared" ref="AA17:AF17" si="35">AA171</f>
        <v>0</v>
      </c>
      <c r="AB17" s="666">
        <f t="shared" si="35"/>
        <v>0</v>
      </c>
      <c r="AC17" s="701">
        <f t="shared" si="35"/>
        <v>0</v>
      </c>
      <c r="AD17" s="666">
        <f t="shared" si="35"/>
        <v>0</v>
      </c>
      <c r="AE17" s="701">
        <f t="shared" si="35"/>
        <v>0</v>
      </c>
      <c r="AF17" s="681">
        <f t="shared" si="35"/>
        <v>0</v>
      </c>
      <c r="AG17" s="632">
        <f>AG171</f>
        <v>0</v>
      </c>
      <c r="AH17" s="685">
        <f>AH171</f>
        <v>0</v>
      </c>
    </row>
    <row r="18" spans="1:34" x14ac:dyDescent="0.25">
      <c r="A18" s="643" t="str">
        <f t="shared" ref="A18:P18" si="36">A180</f>
        <v>UBS Vila Sabrina</v>
      </c>
      <c r="B18" s="648">
        <f t="shared" si="36"/>
        <v>3846</v>
      </c>
      <c r="C18" s="634">
        <f t="shared" si="36"/>
        <v>4046</v>
      </c>
      <c r="D18" s="628">
        <f t="shared" si="36"/>
        <v>1.0520020800832033</v>
      </c>
      <c r="E18" s="627">
        <f t="shared" si="36"/>
        <v>3541</v>
      </c>
      <c r="F18" s="628">
        <f t="shared" si="36"/>
        <v>0.92069682787311491</v>
      </c>
      <c r="G18" s="627">
        <f t="shared" si="36"/>
        <v>3478</v>
      </c>
      <c r="H18" s="628">
        <f t="shared" si="36"/>
        <v>0.90431617264690589</v>
      </c>
      <c r="I18" s="632">
        <f t="shared" ref="I18:J18" si="37">I180</f>
        <v>11065</v>
      </c>
      <c r="J18" s="685">
        <f t="shared" si="37"/>
        <v>0.95900502686774136</v>
      </c>
      <c r="K18" s="701">
        <f t="shared" si="36"/>
        <v>5132</v>
      </c>
      <c r="L18" s="666">
        <f t="shared" si="36"/>
        <v>1.3343733749349973</v>
      </c>
      <c r="M18" s="701">
        <f t="shared" si="36"/>
        <v>4904</v>
      </c>
      <c r="N18" s="666">
        <f t="shared" si="36"/>
        <v>1.2750910036401457</v>
      </c>
      <c r="O18" s="701">
        <f t="shared" si="36"/>
        <v>3179</v>
      </c>
      <c r="P18" s="681">
        <f t="shared" si="36"/>
        <v>0.82657306292251687</v>
      </c>
      <c r="Q18" s="632">
        <f>Q180</f>
        <v>13215</v>
      </c>
      <c r="R18" s="685">
        <f>R180</f>
        <v>1.1453458138325534</v>
      </c>
      <c r="S18" s="701">
        <f t="shared" ref="S18:X18" si="38">S180</f>
        <v>3553</v>
      </c>
      <c r="T18" s="666">
        <f t="shared" si="38"/>
        <v>0.92381695267810715</v>
      </c>
      <c r="U18" s="701">
        <f t="shared" si="38"/>
        <v>4977</v>
      </c>
      <c r="V18" s="666">
        <f t="shared" si="38"/>
        <v>1.2940717628705147</v>
      </c>
      <c r="W18" s="701">
        <f t="shared" si="38"/>
        <v>0</v>
      </c>
      <c r="X18" s="681">
        <f t="shared" si="38"/>
        <v>0</v>
      </c>
      <c r="Y18" s="632">
        <f>Y180</f>
        <v>8530</v>
      </c>
      <c r="Z18" s="685">
        <f>Z180</f>
        <v>0.73929623851620729</v>
      </c>
      <c r="AA18" s="701">
        <f t="shared" ref="AA18:AF18" si="39">AA180</f>
        <v>0</v>
      </c>
      <c r="AB18" s="666">
        <f t="shared" si="39"/>
        <v>0</v>
      </c>
      <c r="AC18" s="701">
        <f t="shared" si="39"/>
        <v>0</v>
      </c>
      <c r="AD18" s="666">
        <f t="shared" si="39"/>
        <v>0</v>
      </c>
      <c r="AE18" s="701">
        <f t="shared" si="39"/>
        <v>0</v>
      </c>
      <c r="AF18" s="681">
        <f t="shared" si="39"/>
        <v>0</v>
      </c>
      <c r="AG18" s="632">
        <f>AG180</f>
        <v>0</v>
      </c>
      <c r="AH18" s="685">
        <f>AH180</f>
        <v>0</v>
      </c>
    </row>
    <row r="19" spans="1:34" x14ac:dyDescent="0.25">
      <c r="A19" s="643" t="str">
        <f t="shared" ref="A19:P19" si="40">A192</f>
        <v>UBS Carandiru</v>
      </c>
      <c r="B19" s="648">
        <f t="shared" si="40"/>
        <v>4527</v>
      </c>
      <c r="C19" s="634">
        <f t="shared" si="40"/>
        <v>4081</v>
      </c>
      <c r="D19" s="628">
        <f t="shared" si="40"/>
        <v>0.90148000883587365</v>
      </c>
      <c r="E19" s="627">
        <f t="shared" si="40"/>
        <v>4380</v>
      </c>
      <c r="F19" s="628">
        <f t="shared" si="40"/>
        <v>0.96752816434724986</v>
      </c>
      <c r="G19" s="627">
        <f t="shared" si="40"/>
        <v>4266</v>
      </c>
      <c r="H19" s="628">
        <f t="shared" si="40"/>
        <v>0.94234592445328036</v>
      </c>
      <c r="I19" s="632">
        <f t="shared" ref="I19:J19" si="41">I192</f>
        <v>12727</v>
      </c>
      <c r="J19" s="685">
        <f t="shared" si="41"/>
        <v>0.93711803254546788</v>
      </c>
      <c r="K19" s="701">
        <f t="shared" si="40"/>
        <v>4794</v>
      </c>
      <c r="L19" s="666">
        <f t="shared" si="40"/>
        <v>1.0589794565937707</v>
      </c>
      <c r="M19" s="701">
        <f t="shared" si="40"/>
        <v>4799</v>
      </c>
      <c r="N19" s="666">
        <f t="shared" si="40"/>
        <v>1.0600839407996465</v>
      </c>
      <c r="O19" s="701">
        <f t="shared" si="40"/>
        <v>3915</v>
      </c>
      <c r="P19" s="681">
        <f t="shared" si="40"/>
        <v>0.86481113320079528</v>
      </c>
      <c r="Q19" s="632">
        <f>Q192</f>
        <v>13508</v>
      </c>
      <c r="R19" s="685">
        <f>R192</f>
        <v>0.99462484353140412</v>
      </c>
      <c r="S19" s="701">
        <f t="shared" ref="S19:X19" si="42">S192</f>
        <v>4744</v>
      </c>
      <c r="T19" s="666">
        <f t="shared" si="42"/>
        <v>1.0479346145350121</v>
      </c>
      <c r="U19" s="701">
        <f t="shared" si="42"/>
        <v>4878</v>
      </c>
      <c r="V19" s="666">
        <f t="shared" si="42"/>
        <v>1.0775347912524851</v>
      </c>
      <c r="W19" s="701">
        <f t="shared" si="42"/>
        <v>0</v>
      </c>
      <c r="X19" s="681">
        <f t="shared" si="42"/>
        <v>0</v>
      </c>
      <c r="Y19" s="632">
        <f>Y192</f>
        <v>9622</v>
      </c>
      <c r="Z19" s="685">
        <f>Z192</f>
        <v>0.70848980192916577</v>
      </c>
      <c r="AA19" s="701">
        <f t="shared" ref="AA19:AF19" si="43">AA192</f>
        <v>0</v>
      </c>
      <c r="AB19" s="666">
        <f t="shared" si="43"/>
        <v>0</v>
      </c>
      <c r="AC19" s="701">
        <f t="shared" si="43"/>
        <v>0</v>
      </c>
      <c r="AD19" s="666">
        <f t="shared" si="43"/>
        <v>0</v>
      </c>
      <c r="AE19" s="701">
        <f t="shared" si="43"/>
        <v>0</v>
      </c>
      <c r="AF19" s="681">
        <f t="shared" si="43"/>
        <v>0</v>
      </c>
      <c r="AG19" s="632">
        <f>AG192</f>
        <v>0</v>
      </c>
      <c r="AH19" s="685">
        <f>AH192</f>
        <v>0</v>
      </c>
    </row>
    <row r="20" spans="1:34" x14ac:dyDescent="0.25">
      <c r="A20" s="643" t="str">
        <f t="shared" ref="A20:P20" si="44">A223</f>
        <v>UBS Paulo Gnecco</v>
      </c>
      <c r="B20" s="648">
        <f t="shared" si="44"/>
        <v>4171</v>
      </c>
      <c r="C20" s="634">
        <f t="shared" si="44"/>
        <v>2863</v>
      </c>
      <c r="D20" s="628">
        <f t="shared" si="44"/>
        <v>0.68640613761687841</v>
      </c>
      <c r="E20" s="627">
        <f t="shared" si="44"/>
        <v>3543</v>
      </c>
      <c r="F20" s="628">
        <f t="shared" si="44"/>
        <v>0.84943658595061133</v>
      </c>
      <c r="G20" s="627">
        <f t="shared" si="44"/>
        <v>3482</v>
      </c>
      <c r="H20" s="628">
        <f t="shared" si="44"/>
        <v>0.83481179573243824</v>
      </c>
      <c r="I20" s="632">
        <f t="shared" ref="I20:J20" si="45">I223</f>
        <v>9888</v>
      </c>
      <c r="J20" s="685">
        <f t="shared" si="45"/>
        <v>0.790218173099976</v>
      </c>
      <c r="K20" s="701">
        <f t="shared" si="44"/>
        <v>4114</v>
      </c>
      <c r="L20" s="666">
        <f t="shared" si="44"/>
        <v>0.98633421241908414</v>
      </c>
      <c r="M20" s="701">
        <f t="shared" si="44"/>
        <v>3767</v>
      </c>
      <c r="N20" s="666">
        <f t="shared" si="44"/>
        <v>0.90314073363701752</v>
      </c>
      <c r="O20" s="701">
        <f t="shared" si="44"/>
        <v>2949</v>
      </c>
      <c r="P20" s="681">
        <f t="shared" si="44"/>
        <v>0.70702469431790937</v>
      </c>
      <c r="Q20" s="632">
        <f>Q223</f>
        <v>10830</v>
      </c>
      <c r="R20" s="685">
        <f>R223</f>
        <v>0.86549988012467038</v>
      </c>
      <c r="S20" s="701">
        <f t="shared" ref="S20:X20" si="46">S223</f>
        <v>4089</v>
      </c>
      <c r="T20" s="666">
        <f t="shared" si="46"/>
        <v>0.98034044593622638</v>
      </c>
      <c r="U20" s="701">
        <f t="shared" si="46"/>
        <v>3840</v>
      </c>
      <c r="V20" s="666">
        <f t="shared" si="46"/>
        <v>0.92064253176696231</v>
      </c>
      <c r="W20" s="701">
        <f t="shared" si="46"/>
        <v>0</v>
      </c>
      <c r="X20" s="681">
        <f t="shared" si="46"/>
        <v>0</v>
      </c>
      <c r="Y20" s="632">
        <f>Y223</f>
        <v>7929</v>
      </c>
      <c r="Z20" s="685">
        <f>Z223</f>
        <v>0.63366099256772956</v>
      </c>
      <c r="AA20" s="701">
        <f t="shared" ref="AA20:AF20" si="47">AA223</f>
        <v>0</v>
      </c>
      <c r="AB20" s="666">
        <f t="shared" si="47"/>
        <v>0</v>
      </c>
      <c r="AC20" s="701">
        <f t="shared" si="47"/>
        <v>0</v>
      </c>
      <c r="AD20" s="666">
        <f t="shared" si="47"/>
        <v>0</v>
      </c>
      <c r="AE20" s="701">
        <f t="shared" si="47"/>
        <v>0</v>
      </c>
      <c r="AF20" s="681">
        <f t="shared" si="47"/>
        <v>0</v>
      </c>
      <c r="AG20" s="632">
        <f>AG223</f>
        <v>0</v>
      </c>
      <c r="AH20" s="685">
        <f>AH223</f>
        <v>0</v>
      </c>
    </row>
    <row r="21" spans="1:34" ht="16.5" thickBot="1" x14ac:dyDescent="0.3">
      <c r="A21" s="644" t="str">
        <f t="shared" ref="A21:P21" si="48">A230</f>
        <v>UBS Jardim Julieta</v>
      </c>
      <c r="B21" s="649">
        <f t="shared" si="48"/>
        <v>1579</v>
      </c>
      <c r="C21" s="635">
        <f t="shared" si="48"/>
        <v>1116</v>
      </c>
      <c r="D21" s="636">
        <f t="shared" si="48"/>
        <v>0.7067764407853071</v>
      </c>
      <c r="E21" s="637">
        <f t="shared" si="48"/>
        <v>1105</v>
      </c>
      <c r="F21" s="636">
        <f t="shared" si="48"/>
        <v>0.69981000633312218</v>
      </c>
      <c r="G21" s="637">
        <f t="shared" si="48"/>
        <v>951</v>
      </c>
      <c r="H21" s="636">
        <f t="shared" si="48"/>
        <v>0.60227992400253327</v>
      </c>
      <c r="I21" s="633">
        <f t="shared" ref="I21:J21" si="49">I230</f>
        <v>3172</v>
      </c>
      <c r="J21" s="686">
        <f t="shared" si="49"/>
        <v>0.66962212370698759</v>
      </c>
      <c r="K21" s="702">
        <f t="shared" si="48"/>
        <v>1586</v>
      </c>
      <c r="L21" s="667">
        <f t="shared" si="48"/>
        <v>1.0044331855604813</v>
      </c>
      <c r="M21" s="702">
        <f t="shared" si="48"/>
        <v>1702</v>
      </c>
      <c r="N21" s="667">
        <f t="shared" si="48"/>
        <v>1.077897403419886</v>
      </c>
      <c r="O21" s="702">
        <f t="shared" si="48"/>
        <v>1370</v>
      </c>
      <c r="P21" s="682">
        <f t="shared" si="48"/>
        <v>0.86763774540848637</v>
      </c>
      <c r="Q21" s="633">
        <f>Q230</f>
        <v>4658</v>
      </c>
      <c r="R21" s="686">
        <f>R230</f>
        <v>0.98332277812961788</v>
      </c>
      <c r="S21" s="702">
        <f t="shared" ref="S21:X21" si="50">S230</f>
        <v>1554</v>
      </c>
      <c r="T21" s="667">
        <f t="shared" si="50"/>
        <v>0.98416719442685241</v>
      </c>
      <c r="U21" s="702">
        <f t="shared" si="50"/>
        <v>1708</v>
      </c>
      <c r="V21" s="667">
        <f t="shared" si="50"/>
        <v>1.0816972767574413</v>
      </c>
      <c r="W21" s="702">
        <f t="shared" si="50"/>
        <v>0</v>
      </c>
      <c r="X21" s="682">
        <f t="shared" si="50"/>
        <v>0</v>
      </c>
      <c r="Y21" s="633">
        <f>Y230</f>
        <v>3262</v>
      </c>
      <c r="Z21" s="686">
        <f>Z230</f>
        <v>0.68862149039476461</v>
      </c>
      <c r="AA21" s="702">
        <f t="shared" ref="AA21:AF21" si="51">AA230</f>
        <v>0</v>
      </c>
      <c r="AB21" s="667">
        <f t="shared" si="51"/>
        <v>0</v>
      </c>
      <c r="AC21" s="702">
        <f t="shared" si="51"/>
        <v>0</v>
      </c>
      <c r="AD21" s="667">
        <f t="shared" si="51"/>
        <v>0</v>
      </c>
      <c r="AE21" s="702">
        <f t="shared" si="51"/>
        <v>0</v>
      </c>
      <c r="AF21" s="682">
        <f t="shared" si="51"/>
        <v>0</v>
      </c>
      <c r="AG21" s="633">
        <f>AG230</f>
        <v>0</v>
      </c>
      <c r="AH21" s="686">
        <f>AH230</f>
        <v>0</v>
      </c>
    </row>
    <row r="22" spans="1:34" thickBot="1" x14ac:dyDescent="0.3">
      <c r="A22" s="1351" t="s">
        <v>375</v>
      </c>
      <c r="B22" s="1352"/>
      <c r="C22" s="1352"/>
      <c r="D22" s="1352"/>
      <c r="E22" s="1352"/>
      <c r="F22" s="1352"/>
      <c r="G22" s="1352"/>
      <c r="H22" s="1352"/>
      <c r="I22" s="1352"/>
      <c r="J22" s="1352"/>
      <c r="K22" s="1352"/>
      <c r="L22" s="1352"/>
      <c r="M22" s="1352"/>
      <c r="N22" s="1352"/>
      <c r="O22" s="1352"/>
      <c r="P22" s="1352"/>
      <c r="Q22" s="1352"/>
      <c r="R22" s="1352"/>
      <c r="S22" s="1352"/>
      <c r="T22" s="1352"/>
      <c r="U22" s="1352"/>
      <c r="V22" s="1352"/>
      <c r="W22" s="1352"/>
      <c r="X22" s="1352"/>
      <c r="Y22" s="1352"/>
      <c r="Z22" s="1352"/>
    </row>
    <row r="23" spans="1:34" ht="16.5" thickBot="1" x14ac:dyDescent="0.3">
      <c r="A23" s="642" t="str">
        <f t="shared" ref="A23:P23" si="52">A102</f>
        <v>CEO Vila Guilherme</v>
      </c>
      <c r="B23" s="650">
        <f t="shared" si="52"/>
        <v>960</v>
      </c>
      <c r="C23" s="418">
        <f t="shared" si="52"/>
        <v>784</v>
      </c>
      <c r="D23" s="278">
        <f t="shared" si="52"/>
        <v>0.81666666666666665</v>
      </c>
      <c r="E23" s="418">
        <f t="shared" si="52"/>
        <v>1136</v>
      </c>
      <c r="F23" s="278">
        <f t="shared" si="52"/>
        <v>1.1833333333333333</v>
      </c>
      <c r="G23" s="418">
        <f t="shared" si="52"/>
        <v>1205</v>
      </c>
      <c r="H23" s="278">
        <f t="shared" si="52"/>
        <v>1.2552083333333333</v>
      </c>
      <c r="I23" s="640">
        <f t="shared" ref="I23:J23" si="53">I102</f>
        <v>3125</v>
      </c>
      <c r="J23" s="687">
        <f t="shared" si="53"/>
        <v>1.0850694444444444</v>
      </c>
      <c r="K23" s="703">
        <f t="shared" si="52"/>
        <v>1261</v>
      </c>
      <c r="L23" s="668">
        <f t="shared" si="52"/>
        <v>1.3135416666666666</v>
      </c>
      <c r="M23" s="703">
        <f t="shared" si="52"/>
        <v>1311</v>
      </c>
      <c r="N23" s="668">
        <f t="shared" si="52"/>
        <v>1.3656250000000001</v>
      </c>
      <c r="O23" s="703">
        <f t="shared" si="52"/>
        <v>1491</v>
      </c>
      <c r="P23" s="683">
        <f t="shared" si="52"/>
        <v>1.5531250000000001</v>
      </c>
      <c r="Q23" s="640">
        <f>Q102</f>
        <v>4063</v>
      </c>
      <c r="R23" s="687">
        <f>R102</f>
        <v>1.4107638888888889</v>
      </c>
      <c r="S23" s="703">
        <f t="shared" ref="S23:X23" si="54">S102</f>
        <v>1553</v>
      </c>
      <c r="T23" s="668">
        <f t="shared" si="54"/>
        <v>1.6177083333333333</v>
      </c>
      <c r="U23" s="703">
        <f t="shared" si="54"/>
        <v>1737</v>
      </c>
      <c r="V23" s="668">
        <f t="shared" si="54"/>
        <v>1.809375</v>
      </c>
      <c r="W23" s="703">
        <f t="shared" si="54"/>
        <v>0</v>
      </c>
      <c r="X23" s="683">
        <f t="shared" si="54"/>
        <v>0</v>
      </c>
      <c r="Y23" s="640">
        <f>Y102</f>
        <v>3290</v>
      </c>
      <c r="Z23" s="687">
        <f>Z102</f>
        <v>1.1423611111111112</v>
      </c>
      <c r="AA23" s="703">
        <f t="shared" ref="AA23:AF23" si="55">AA102</f>
        <v>0</v>
      </c>
      <c r="AB23" s="668">
        <f t="shared" si="55"/>
        <v>0</v>
      </c>
      <c r="AC23" s="703">
        <f t="shared" si="55"/>
        <v>0</v>
      </c>
      <c r="AD23" s="668">
        <f t="shared" si="55"/>
        <v>0</v>
      </c>
      <c r="AE23" s="703">
        <f t="shared" si="55"/>
        <v>0</v>
      </c>
      <c r="AF23" s="683">
        <f t="shared" si="55"/>
        <v>0</v>
      </c>
      <c r="AG23" s="640">
        <f>AG102</f>
        <v>0</v>
      </c>
      <c r="AH23" s="687">
        <f>AH102</f>
        <v>0</v>
      </c>
    </row>
    <row r="24" spans="1:34" thickBot="1" x14ac:dyDescent="0.3">
      <c r="A24" s="1351" t="s">
        <v>386</v>
      </c>
      <c r="B24" s="1352"/>
      <c r="C24" s="1352"/>
      <c r="D24" s="1352"/>
      <c r="E24" s="1352"/>
      <c r="F24" s="1352"/>
      <c r="G24" s="1352"/>
      <c r="H24" s="1352"/>
      <c r="I24" s="1352"/>
      <c r="J24" s="1352"/>
      <c r="K24" s="1352"/>
      <c r="L24" s="1352"/>
      <c r="M24" s="1352"/>
      <c r="N24" s="1352"/>
      <c r="O24" s="1352"/>
      <c r="P24" s="1352"/>
      <c r="Q24" s="1352"/>
      <c r="R24" s="1352"/>
      <c r="S24" s="1352"/>
      <c r="T24" s="1352"/>
      <c r="U24" s="1352"/>
      <c r="V24" s="1352"/>
      <c r="W24" s="1352"/>
      <c r="X24" s="1352"/>
      <c r="Y24" s="1352"/>
      <c r="Z24" s="1352"/>
    </row>
    <row r="25" spans="1:34" ht="16.5" thickBot="1" x14ac:dyDescent="0.3">
      <c r="A25" s="642" t="str">
        <f t="shared" ref="A25:P25" si="56">A152</f>
        <v>EMAD Jd Japão</v>
      </c>
      <c r="B25" s="650">
        <f t="shared" si="56"/>
        <v>60</v>
      </c>
      <c r="C25" s="418">
        <f t="shared" si="56"/>
        <v>67</v>
      </c>
      <c r="D25" s="278">
        <f t="shared" si="56"/>
        <v>1.1166666666666667</v>
      </c>
      <c r="E25" s="418">
        <f t="shared" si="56"/>
        <v>66</v>
      </c>
      <c r="F25" s="278">
        <f t="shared" si="56"/>
        <v>1.1000000000000001</v>
      </c>
      <c r="G25" s="418">
        <f t="shared" si="56"/>
        <v>65</v>
      </c>
      <c r="H25" s="278">
        <f t="shared" si="56"/>
        <v>1.0833333333333333</v>
      </c>
      <c r="I25" s="640">
        <f t="shared" ref="I25:J25" si="57">I152</f>
        <v>198</v>
      </c>
      <c r="J25" s="687">
        <f t="shared" si="57"/>
        <v>1.1000000000000001</v>
      </c>
      <c r="K25" s="703">
        <f t="shared" si="56"/>
        <v>66</v>
      </c>
      <c r="L25" s="668">
        <f t="shared" si="56"/>
        <v>1.1000000000000001</v>
      </c>
      <c r="M25" s="703">
        <f t="shared" si="56"/>
        <v>64</v>
      </c>
      <c r="N25" s="668">
        <f t="shared" si="56"/>
        <v>1.0666666666666667</v>
      </c>
      <c r="O25" s="703">
        <f t="shared" si="56"/>
        <v>64</v>
      </c>
      <c r="P25" s="683">
        <f t="shared" si="56"/>
        <v>1.0666666666666667</v>
      </c>
      <c r="Q25" s="725">
        <f>Q152</f>
        <v>194</v>
      </c>
      <c r="R25" s="724">
        <f>R152</f>
        <v>1.0777777777777777</v>
      </c>
      <c r="S25" s="703">
        <f>S152</f>
        <v>68</v>
      </c>
      <c r="T25" s="668">
        <f t="shared" ref="T25:X25" si="58">T152</f>
        <v>1.1333333333333333</v>
      </c>
      <c r="U25" s="703">
        <v>0</v>
      </c>
      <c r="V25" s="668">
        <f t="shared" si="58"/>
        <v>1.1000000000000001</v>
      </c>
      <c r="W25" s="703"/>
      <c r="X25" s="683">
        <f t="shared" si="58"/>
        <v>0</v>
      </c>
      <c r="Y25" s="725">
        <f>Y152</f>
        <v>134</v>
      </c>
      <c r="Z25" s="724">
        <f>Z152</f>
        <v>0.74444444444444446</v>
      </c>
      <c r="AA25" s="703">
        <f>AA152</f>
        <v>68</v>
      </c>
      <c r="AB25" s="668">
        <f t="shared" ref="AB25" si="59">AB152</f>
        <v>1.1333333333333333</v>
      </c>
      <c r="AC25" s="703">
        <v>0</v>
      </c>
      <c r="AD25" s="668">
        <f t="shared" ref="AD25" si="60">AD152</f>
        <v>1.1000000000000001</v>
      </c>
      <c r="AE25" s="703"/>
      <c r="AF25" s="683">
        <f t="shared" ref="AF25" si="61">AF152</f>
        <v>0</v>
      </c>
      <c r="AG25" s="725">
        <f>AG152</f>
        <v>134</v>
      </c>
      <c r="AH25" s="724">
        <f>AH152</f>
        <v>0.74444444444444446</v>
      </c>
    </row>
    <row r="26" spans="1:34" thickBot="1" x14ac:dyDescent="0.3">
      <c r="A26" s="1351" t="s">
        <v>341</v>
      </c>
      <c r="B26" s="1352"/>
      <c r="C26" s="1352"/>
      <c r="D26" s="1352"/>
      <c r="E26" s="1352"/>
      <c r="F26" s="1352"/>
      <c r="G26" s="1352"/>
      <c r="H26" s="1352"/>
      <c r="I26" s="1352"/>
      <c r="J26" s="1352"/>
      <c r="K26" s="1352"/>
      <c r="L26" s="1352"/>
      <c r="M26" s="1352"/>
      <c r="N26" s="1352"/>
      <c r="O26" s="1352"/>
      <c r="P26" s="1352"/>
      <c r="Q26" s="1352"/>
      <c r="R26" s="1352"/>
      <c r="S26" s="1352"/>
      <c r="T26" s="1352"/>
      <c r="U26" s="1352"/>
      <c r="V26" s="1352"/>
      <c r="W26" s="1352"/>
      <c r="X26" s="1352"/>
      <c r="Y26" s="1352"/>
      <c r="Z26" s="1352"/>
    </row>
    <row r="27" spans="1:34" ht="16.5" thickBot="1" x14ac:dyDescent="0.3">
      <c r="A27" s="642" t="str">
        <f t="shared" ref="A27:P27" si="62">A198</f>
        <v>CER III Carandiru</v>
      </c>
      <c r="B27" s="650">
        <f t="shared" si="62"/>
        <v>670</v>
      </c>
      <c r="C27" s="280">
        <f t="shared" si="62"/>
        <v>987</v>
      </c>
      <c r="D27" s="727">
        <f t="shared" si="62"/>
        <v>1.876425855513308</v>
      </c>
      <c r="E27" s="280">
        <f t="shared" si="62"/>
        <v>1109</v>
      </c>
      <c r="F27" s="727">
        <f t="shared" si="62"/>
        <v>2.1083650190114067</v>
      </c>
      <c r="G27" s="280">
        <f t="shared" si="62"/>
        <v>923</v>
      </c>
      <c r="H27" s="727">
        <f t="shared" si="62"/>
        <v>1.7547528517110267</v>
      </c>
      <c r="I27" s="641">
        <f t="shared" ref="I27:J27" si="63">I198</f>
        <v>3019</v>
      </c>
      <c r="J27" s="688">
        <f t="shared" si="63"/>
        <v>1.5019900497512437</v>
      </c>
      <c r="K27" s="728">
        <f t="shared" si="62"/>
        <v>1216</v>
      </c>
      <c r="L27" s="729">
        <f t="shared" si="62"/>
        <v>2.3117870722433458</v>
      </c>
      <c r="M27" s="728">
        <f t="shared" si="62"/>
        <v>1028</v>
      </c>
      <c r="N27" s="729">
        <f t="shared" si="62"/>
        <v>1.9543726235741445</v>
      </c>
      <c r="O27" s="728">
        <f t="shared" si="62"/>
        <v>970</v>
      </c>
      <c r="P27" s="730">
        <f t="shared" si="62"/>
        <v>1.8441064638783271</v>
      </c>
      <c r="Q27" s="731">
        <f>Q198</f>
        <v>3214</v>
      </c>
      <c r="R27" s="726">
        <f>R198</f>
        <v>1.599004975124378</v>
      </c>
      <c r="S27" s="728">
        <f t="shared" ref="S27:X27" si="64">S198</f>
        <v>1217</v>
      </c>
      <c r="T27" s="729">
        <f t="shared" si="64"/>
        <v>2.3136882129277567</v>
      </c>
      <c r="U27" s="728">
        <f t="shared" si="64"/>
        <v>1354</v>
      </c>
      <c r="V27" s="729">
        <f t="shared" si="64"/>
        <v>2.5741444866920151</v>
      </c>
      <c r="W27" s="728">
        <f t="shared" si="64"/>
        <v>0</v>
      </c>
      <c r="X27" s="730">
        <f t="shared" si="64"/>
        <v>0</v>
      </c>
      <c r="Y27" s="731">
        <f>Y198</f>
        <v>2571</v>
      </c>
      <c r="Z27" s="726">
        <f>Z198</f>
        <v>1.2791044776119402</v>
      </c>
      <c r="AA27" s="728">
        <f t="shared" ref="AA27:AF27" si="65">AA198</f>
        <v>0</v>
      </c>
      <c r="AB27" s="729">
        <f t="shared" si="65"/>
        <v>0</v>
      </c>
      <c r="AC27" s="728">
        <f t="shared" si="65"/>
        <v>0</v>
      </c>
      <c r="AD27" s="729">
        <f t="shared" si="65"/>
        <v>0</v>
      </c>
      <c r="AE27" s="728">
        <f t="shared" si="65"/>
        <v>0</v>
      </c>
      <c r="AF27" s="730">
        <f t="shared" si="65"/>
        <v>0</v>
      </c>
      <c r="AG27" s="731">
        <f>AG198</f>
        <v>0</v>
      </c>
      <c r="AH27" s="726">
        <f>AH198</f>
        <v>0</v>
      </c>
    </row>
    <row r="28" spans="1:34" thickBot="1" x14ac:dyDescent="0.3">
      <c r="A28" s="1351" t="s">
        <v>387</v>
      </c>
      <c r="B28" s="1352"/>
      <c r="C28" s="1352"/>
      <c r="D28" s="1352"/>
      <c r="E28" s="1352"/>
      <c r="F28" s="1352"/>
      <c r="G28" s="1352"/>
      <c r="H28" s="1352"/>
      <c r="I28" s="1352"/>
      <c r="J28" s="1352"/>
      <c r="K28" s="1352"/>
      <c r="L28" s="1352"/>
      <c r="M28" s="1352"/>
      <c r="N28" s="1352"/>
      <c r="O28" s="1352"/>
      <c r="P28" s="1352"/>
      <c r="Q28" s="1352"/>
      <c r="R28" s="1352"/>
      <c r="S28" s="1352"/>
      <c r="T28" s="1352"/>
      <c r="U28" s="1352"/>
      <c r="V28" s="1352"/>
      <c r="W28" s="1352"/>
      <c r="X28" s="1352"/>
      <c r="Y28" s="1352"/>
      <c r="Z28" s="1352"/>
    </row>
    <row r="29" spans="1:34" ht="16.5" thickBot="1" x14ac:dyDescent="0.3">
      <c r="A29" s="642" t="str">
        <f t="shared" ref="A29:P29" si="66">A203</f>
        <v>APD - Carandiru</v>
      </c>
      <c r="B29" s="650">
        <f t="shared" si="66"/>
        <v>70</v>
      </c>
      <c r="C29" s="280">
        <f t="shared" si="66"/>
        <v>70</v>
      </c>
      <c r="D29" s="278">
        <f t="shared" si="66"/>
        <v>4.1666666666666664E-2</v>
      </c>
      <c r="E29" s="280">
        <f t="shared" si="66"/>
        <v>54</v>
      </c>
      <c r="F29" s="278">
        <f t="shared" si="66"/>
        <v>3.214285714285714E-2</v>
      </c>
      <c r="G29" s="280">
        <f t="shared" si="66"/>
        <v>70</v>
      </c>
      <c r="H29" s="278">
        <f t="shared" si="66"/>
        <v>4.1666666666666664E-2</v>
      </c>
      <c r="I29" s="641">
        <f t="shared" ref="I29:J29" si="67">I203</f>
        <v>194</v>
      </c>
      <c r="J29" s="687">
        <f t="shared" si="67"/>
        <v>0.92380952380952386</v>
      </c>
      <c r="K29" s="728">
        <f t="shared" si="66"/>
        <v>70</v>
      </c>
      <c r="L29" s="668">
        <f t="shared" si="66"/>
        <v>4.1666666666666664E-2</v>
      </c>
      <c r="M29" s="728">
        <f t="shared" si="66"/>
        <v>70</v>
      </c>
      <c r="N29" s="668">
        <f t="shared" si="66"/>
        <v>4.1666666666666664E-2</v>
      </c>
      <c r="O29" s="728">
        <f t="shared" si="66"/>
        <v>72</v>
      </c>
      <c r="P29" s="683">
        <f t="shared" si="66"/>
        <v>4.2857142857142858E-2</v>
      </c>
      <c r="Q29" s="731">
        <f>Q203</f>
        <v>212</v>
      </c>
      <c r="R29" s="724">
        <f>R203</f>
        <v>1.0095238095238095</v>
      </c>
      <c r="S29" s="728">
        <f t="shared" ref="S29:X29" si="68">S203</f>
        <v>70</v>
      </c>
      <c r="T29" s="668">
        <f t="shared" si="68"/>
        <v>4.1666666666666664E-2</v>
      </c>
      <c r="U29" s="728">
        <f t="shared" si="68"/>
        <v>70</v>
      </c>
      <c r="V29" s="668">
        <f t="shared" si="68"/>
        <v>4.1666666666666664E-2</v>
      </c>
      <c r="W29" s="728">
        <f t="shared" si="68"/>
        <v>0</v>
      </c>
      <c r="X29" s="683">
        <f t="shared" si="68"/>
        <v>0</v>
      </c>
      <c r="Y29" s="731">
        <f>Y203</f>
        <v>140</v>
      </c>
      <c r="Z29" s="724">
        <f>Z203</f>
        <v>0.66666666666666663</v>
      </c>
      <c r="AA29" s="728">
        <f t="shared" ref="AA29:AF29" si="69">AA203</f>
        <v>70</v>
      </c>
      <c r="AB29" s="668">
        <f t="shared" si="69"/>
        <v>4.1666666666666664E-2</v>
      </c>
      <c r="AC29" s="728">
        <f t="shared" si="69"/>
        <v>70</v>
      </c>
      <c r="AD29" s="668">
        <f t="shared" si="69"/>
        <v>4.1666666666666664E-2</v>
      </c>
      <c r="AE29" s="728">
        <f t="shared" si="69"/>
        <v>0</v>
      </c>
      <c r="AF29" s="683">
        <f t="shared" si="69"/>
        <v>0</v>
      </c>
      <c r="AG29" s="731">
        <f>AG203</f>
        <v>140</v>
      </c>
      <c r="AH29" s="724">
        <f>AH203</f>
        <v>0.66666666666666663</v>
      </c>
    </row>
    <row r="30" spans="1:34" thickBot="1" x14ac:dyDescent="0.3">
      <c r="A30" s="1351" t="s">
        <v>484</v>
      </c>
      <c r="B30" s="1352"/>
      <c r="C30" s="1352"/>
      <c r="D30" s="1352"/>
      <c r="E30" s="1352"/>
      <c r="F30" s="1352"/>
      <c r="G30" s="1352"/>
      <c r="H30" s="1352"/>
      <c r="I30" s="1352"/>
      <c r="J30" s="1352"/>
      <c r="K30" s="1352"/>
      <c r="L30" s="1352"/>
      <c r="M30" s="1352"/>
      <c r="N30" s="1352"/>
      <c r="O30" s="1352"/>
      <c r="P30" s="1352"/>
      <c r="Q30" s="1352"/>
      <c r="R30" s="1352"/>
      <c r="S30" s="1352"/>
      <c r="T30" s="1352"/>
      <c r="U30" s="1352"/>
      <c r="V30" s="1352"/>
      <c r="W30" s="1352"/>
      <c r="X30" s="1352"/>
      <c r="Y30" s="1352"/>
      <c r="Z30" s="1352"/>
    </row>
    <row r="31" spans="1:34" ht="16.5" thickBot="1" x14ac:dyDescent="0.3">
      <c r="A31" s="642" t="s">
        <v>483</v>
      </c>
      <c r="B31" s="650">
        <f t="shared" ref="B31:P31" si="70">B280</f>
        <v>120</v>
      </c>
      <c r="C31" s="280">
        <f t="shared" si="70"/>
        <v>102</v>
      </c>
      <c r="D31" s="278">
        <f t="shared" si="70"/>
        <v>0.85</v>
      </c>
      <c r="E31" s="280">
        <f t="shared" si="70"/>
        <v>104</v>
      </c>
      <c r="F31" s="278">
        <f t="shared" si="70"/>
        <v>0.8666666666666667</v>
      </c>
      <c r="G31" s="280">
        <f t="shared" si="70"/>
        <v>105</v>
      </c>
      <c r="H31" s="278">
        <f t="shared" si="70"/>
        <v>0.875</v>
      </c>
      <c r="I31" s="641">
        <f t="shared" si="70"/>
        <v>311</v>
      </c>
      <c r="J31" s="687">
        <f t="shared" si="70"/>
        <v>2.5916666666666668</v>
      </c>
      <c r="K31" s="728">
        <f t="shared" si="70"/>
        <v>105</v>
      </c>
      <c r="L31" s="668">
        <f t="shared" si="70"/>
        <v>0.875</v>
      </c>
      <c r="M31" s="728">
        <f t="shared" si="70"/>
        <v>105</v>
      </c>
      <c r="N31" s="668">
        <f t="shared" si="70"/>
        <v>0.875</v>
      </c>
      <c r="O31" s="728">
        <f t="shared" si="70"/>
        <v>105</v>
      </c>
      <c r="P31" s="683">
        <f t="shared" si="70"/>
        <v>0.875</v>
      </c>
      <c r="Q31" s="731">
        <f>Q280</f>
        <v>315</v>
      </c>
      <c r="R31" s="724">
        <f>R280</f>
        <v>2.625</v>
      </c>
      <c r="S31" s="728">
        <f t="shared" ref="S31:X31" si="71">S280</f>
        <v>105</v>
      </c>
      <c r="T31" s="668">
        <f t="shared" si="71"/>
        <v>0.875</v>
      </c>
      <c r="U31" s="728">
        <f t="shared" si="71"/>
        <v>105</v>
      </c>
      <c r="V31" s="668">
        <f t="shared" si="71"/>
        <v>0.875</v>
      </c>
      <c r="W31" s="728">
        <f t="shared" si="71"/>
        <v>0</v>
      </c>
      <c r="X31" s="683">
        <f t="shared" si="71"/>
        <v>0</v>
      </c>
      <c r="Y31" s="731">
        <f>Y280</f>
        <v>210</v>
      </c>
      <c r="Z31" s="724">
        <f>Z280</f>
        <v>1.75</v>
      </c>
      <c r="AA31" s="728">
        <f t="shared" ref="AA31:AF31" si="72">AA280</f>
        <v>0</v>
      </c>
      <c r="AB31" s="668">
        <f t="shared" si="72"/>
        <v>0</v>
      </c>
      <c r="AC31" s="728">
        <f t="shared" si="72"/>
        <v>0</v>
      </c>
      <c r="AD31" s="668">
        <f t="shared" si="72"/>
        <v>0</v>
      </c>
      <c r="AE31" s="728">
        <f t="shared" si="72"/>
        <v>0</v>
      </c>
      <c r="AF31" s="683">
        <f t="shared" si="72"/>
        <v>0</v>
      </c>
      <c r="AG31" s="731">
        <f>AG280</f>
        <v>0</v>
      </c>
      <c r="AH31" s="724">
        <f>AH280</f>
        <v>0</v>
      </c>
    </row>
    <row r="32" spans="1:34" thickBot="1" x14ac:dyDescent="0.3">
      <c r="A32" s="1351" t="s">
        <v>388</v>
      </c>
      <c r="B32" s="1352"/>
      <c r="C32" s="1352"/>
      <c r="D32" s="1352"/>
      <c r="E32" s="1352"/>
      <c r="F32" s="1352"/>
      <c r="G32" s="1352"/>
      <c r="H32" s="1352"/>
      <c r="I32" s="1352"/>
      <c r="J32" s="1352"/>
      <c r="K32" s="1352"/>
      <c r="L32" s="1352"/>
      <c r="M32" s="1352"/>
      <c r="N32" s="1352"/>
      <c r="O32" s="1352"/>
      <c r="P32" s="1352"/>
      <c r="Q32" s="1352"/>
      <c r="R32" s="1352"/>
      <c r="S32" s="1352"/>
      <c r="T32" s="1352"/>
      <c r="U32" s="1352"/>
      <c r="V32" s="1352"/>
      <c r="W32" s="1352"/>
      <c r="X32" s="1352"/>
      <c r="Y32" s="1352"/>
      <c r="Z32" s="1352"/>
    </row>
    <row r="33" spans="1:34" ht="16.5" thickBot="1" x14ac:dyDescent="0.3">
      <c r="A33" s="1014" t="str">
        <f t="shared" ref="A33:P33" si="73">A214</f>
        <v>URSI - Carandiru</v>
      </c>
      <c r="B33" s="837">
        <f t="shared" si="73"/>
        <v>964</v>
      </c>
      <c r="C33" s="863">
        <f t="shared" si="73"/>
        <v>964</v>
      </c>
      <c r="D33" s="258">
        <f t="shared" si="73"/>
        <v>1</v>
      </c>
      <c r="E33" s="863">
        <f t="shared" si="73"/>
        <v>1055</v>
      </c>
      <c r="F33" s="258">
        <f t="shared" si="73"/>
        <v>1.0943983402489628</v>
      </c>
      <c r="G33" s="863">
        <f t="shared" si="73"/>
        <v>835</v>
      </c>
      <c r="H33" s="258">
        <f t="shared" si="73"/>
        <v>0.86618257261410792</v>
      </c>
      <c r="I33" s="864">
        <f t="shared" ref="I33:J33" si="74">I214</f>
        <v>2854</v>
      </c>
      <c r="J33" s="1015">
        <f t="shared" si="74"/>
        <v>0.98686030428769023</v>
      </c>
      <c r="K33" s="866">
        <f t="shared" si="73"/>
        <v>996</v>
      </c>
      <c r="L33" s="907">
        <f t="shared" si="73"/>
        <v>1.0331950207468881</v>
      </c>
      <c r="M33" s="866">
        <f t="shared" si="73"/>
        <v>995</v>
      </c>
      <c r="N33" s="907">
        <f t="shared" si="73"/>
        <v>1.0321576763485478</v>
      </c>
      <c r="O33" s="866">
        <f t="shared" si="73"/>
        <v>725</v>
      </c>
      <c r="P33" s="1016">
        <f t="shared" si="73"/>
        <v>0.75207468879668049</v>
      </c>
      <c r="Q33" s="864">
        <f>Q214</f>
        <v>2716</v>
      </c>
      <c r="R33" s="1015">
        <f>R214</f>
        <v>0.93914246196403872</v>
      </c>
      <c r="S33" s="1202">
        <f t="shared" ref="S33:X33" si="75">S214</f>
        <v>900</v>
      </c>
      <c r="T33" s="1203">
        <f t="shared" si="75"/>
        <v>0.93360995850622408</v>
      </c>
      <c r="U33" s="1204">
        <f t="shared" si="75"/>
        <v>1074</v>
      </c>
      <c r="V33" s="1203">
        <f t="shared" si="75"/>
        <v>1.1141078838174274</v>
      </c>
      <c r="W33" s="1204">
        <f t="shared" si="75"/>
        <v>0</v>
      </c>
      <c r="X33" s="683">
        <f t="shared" si="75"/>
        <v>0</v>
      </c>
      <c r="Y33" s="640">
        <f>Y214</f>
        <v>1974</v>
      </c>
      <c r="Z33" s="687">
        <f>Z214</f>
        <v>0.68257261410788383</v>
      </c>
      <c r="AA33" s="1202">
        <f t="shared" ref="AA33:AF33" si="76">AA214</f>
        <v>0</v>
      </c>
      <c r="AB33" s="1203">
        <f t="shared" si="76"/>
        <v>0</v>
      </c>
      <c r="AC33" s="1204">
        <f t="shared" si="76"/>
        <v>0</v>
      </c>
      <c r="AD33" s="1203">
        <f t="shared" si="76"/>
        <v>0</v>
      </c>
      <c r="AE33" s="1204">
        <f t="shared" si="76"/>
        <v>0</v>
      </c>
      <c r="AF33" s="683">
        <f t="shared" si="76"/>
        <v>0</v>
      </c>
      <c r="AG33" s="640">
        <f>AG214</f>
        <v>0</v>
      </c>
      <c r="AH33" s="687">
        <f>AH214</f>
        <v>0</v>
      </c>
    </row>
    <row r="34" spans="1:34" thickBot="1" x14ac:dyDescent="0.3">
      <c r="A34" s="1351" t="s">
        <v>389</v>
      </c>
      <c r="B34" s="1352"/>
      <c r="C34" s="1352"/>
      <c r="D34" s="1352"/>
      <c r="E34" s="1352"/>
      <c r="F34" s="1352"/>
      <c r="G34" s="1352"/>
      <c r="H34" s="1352"/>
      <c r="I34" s="1352"/>
      <c r="J34" s="1352"/>
      <c r="K34" s="1352"/>
      <c r="L34" s="1352"/>
      <c r="M34" s="1352"/>
      <c r="N34" s="1352"/>
      <c r="O34" s="1352"/>
      <c r="P34" s="1352"/>
      <c r="Q34" s="1352"/>
      <c r="R34" s="1352"/>
      <c r="S34" s="1352"/>
      <c r="T34" s="1352"/>
      <c r="U34" s="1352"/>
      <c r="V34" s="1352"/>
      <c r="W34" s="1352"/>
      <c r="X34" s="1352"/>
      <c r="Y34" s="1352"/>
      <c r="Z34" s="1352"/>
    </row>
    <row r="35" spans="1:34" ht="16.5" thickBot="1" x14ac:dyDescent="0.3">
      <c r="A35" s="642" t="str">
        <f t="shared" ref="A35:P35" si="77">A235</f>
        <v>CAPS Infantil</v>
      </c>
      <c r="B35" s="650">
        <f t="shared" si="77"/>
        <v>155</v>
      </c>
      <c r="C35" s="418">
        <f t="shared" si="77"/>
        <v>483</v>
      </c>
      <c r="D35" s="278" t="e">
        <f t="shared" si="77"/>
        <v>#DIV/0!</v>
      </c>
      <c r="E35" s="418">
        <f t="shared" si="77"/>
        <v>448</v>
      </c>
      <c r="F35" s="278" t="e">
        <f t="shared" si="77"/>
        <v>#DIV/0!</v>
      </c>
      <c r="G35" s="418">
        <f t="shared" si="77"/>
        <v>444</v>
      </c>
      <c r="H35" s="278" t="e">
        <f t="shared" si="77"/>
        <v>#DIV/0!</v>
      </c>
      <c r="I35" s="640">
        <f t="shared" ref="I35:J35" si="78">I235</f>
        <v>1375</v>
      </c>
      <c r="J35" s="687">
        <f t="shared" si="78"/>
        <v>2.956989247311828</v>
      </c>
      <c r="K35" s="703">
        <f t="shared" si="77"/>
        <v>453</v>
      </c>
      <c r="L35" s="668" t="e">
        <f t="shared" si="77"/>
        <v>#DIV/0!</v>
      </c>
      <c r="M35" s="703">
        <f t="shared" si="77"/>
        <v>457</v>
      </c>
      <c r="N35" s="668" t="e">
        <f t="shared" si="77"/>
        <v>#DIV/0!</v>
      </c>
      <c r="O35" s="703">
        <f t="shared" si="77"/>
        <v>447</v>
      </c>
      <c r="P35" s="683" t="e">
        <f t="shared" si="77"/>
        <v>#DIV/0!</v>
      </c>
      <c r="Q35" s="725">
        <f>Q235</f>
        <v>1357</v>
      </c>
      <c r="R35" s="724">
        <f>R235</f>
        <v>2.9182795698924733</v>
      </c>
      <c r="S35" s="703">
        <f t="shared" ref="S35:X35" si="79">S235</f>
        <v>444</v>
      </c>
      <c r="T35" s="668" t="e">
        <f t="shared" si="79"/>
        <v>#DIV/0!</v>
      </c>
      <c r="U35" s="703">
        <f t="shared" si="79"/>
        <v>491</v>
      </c>
      <c r="V35" s="668" t="e">
        <f t="shared" si="79"/>
        <v>#DIV/0!</v>
      </c>
      <c r="W35" s="703">
        <f t="shared" si="79"/>
        <v>0</v>
      </c>
      <c r="X35" s="683" t="e">
        <f t="shared" si="79"/>
        <v>#DIV/0!</v>
      </c>
      <c r="Y35" s="725">
        <f>Y235</f>
        <v>935</v>
      </c>
      <c r="Z35" s="724">
        <f>Z235</f>
        <v>2.010752688172043</v>
      </c>
      <c r="AA35" s="703">
        <f t="shared" ref="AA35:AF35" si="80">AA235</f>
        <v>444</v>
      </c>
      <c r="AB35" s="668" t="e">
        <f t="shared" si="80"/>
        <v>#DIV/0!</v>
      </c>
      <c r="AC35" s="703">
        <f t="shared" si="80"/>
        <v>491</v>
      </c>
      <c r="AD35" s="668" t="e">
        <f t="shared" si="80"/>
        <v>#DIV/0!</v>
      </c>
      <c r="AE35" s="703">
        <f t="shared" si="80"/>
        <v>0</v>
      </c>
      <c r="AF35" s="683" t="e">
        <f t="shared" si="80"/>
        <v>#DIV/0!</v>
      </c>
      <c r="AG35" s="725">
        <f>AG235</f>
        <v>935</v>
      </c>
      <c r="AH35" s="724">
        <f>AH235</f>
        <v>2.010752688172043</v>
      </c>
    </row>
    <row r="36" spans="1:34" thickBot="1" x14ac:dyDescent="0.3">
      <c r="A36" s="1351" t="s">
        <v>480</v>
      </c>
      <c r="B36" s="1352"/>
      <c r="C36" s="1352"/>
      <c r="D36" s="1352"/>
      <c r="E36" s="1352"/>
      <c r="F36" s="1352"/>
      <c r="G36" s="1352"/>
      <c r="H36" s="1352"/>
      <c r="I36" s="1352"/>
      <c r="J36" s="1352"/>
      <c r="K36" s="1352"/>
      <c r="L36" s="1352"/>
      <c r="M36" s="1352"/>
      <c r="N36" s="1352"/>
      <c r="O36" s="1352"/>
      <c r="P36" s="1352"/>
      <c r="Q36" s="1352"/>
      <c r="R36" s="1352"/>
      <c r="S36" s="1352"/>
      <c r="T36" s="1352"/>
      <c r="U36" s="1352"/>
      <c r="V36" s="1352"/>
      <c r="W36" s="1352"/>
      <c r="X36" s="1352"/>
      <c r="Y36" s="1352"/>
      <c r="Z36" s="1352"/>
    </row>
    <row r="37" spans="1:34" x14ac:dyDescent="0.25">
      <c r="A37" s="1017" t="s">
        <v>478</v>
      </c>
      <c r="B37" s="1018">
        <f t="shared" ref="B37:P37" si="81">B253</f>
        <v>4562</v>
      </c>
      <c r="C37" s="629">
        <f t="shared" si="81"/>
        <v>4346</v>
      </c>
      <c r="D37" s="630">
        <f t="shared" si="81"/>
        <v>0.95265234546251643</v>
      </c>
      <c r="E37" s="629">
        <f t="shared" si="81"/>
        <v>4439</v>
      </c>
      <c r="F37" s="630">
        <f t="shared" si="81"/>
        <v>0.97303814116615517</v>
      </c>
      <c r="G37" s="629">
        <f t="shared" si="81"/>
        <v>3919</v>
      </c>
      <c r="H37" s="630">
        <f t="shared" si="81"/>
        <v>0.85905304690925033</v>
      </c>
      <c r="I37" s="631">
        <f t="shared" si="81"/>
        <v>12704</v>
      </c>
      <c r="J37" s="684">
        <f t="shared" si="81"/>
        <v>0.92824784451264064</v>
      </c>
      <c r="K37" s="700">
        <f t="shared" si="81"/>
        <v>4667</v>
      </c>
      <c r="L37" s="665">
        <f t="shared" si="81"/>
        <v>1.0230162209557212</v>
      </c>
      <c r="M37" s="700">
        <f t="shared" si="81"/>
        <v>4960</v>
      </c>
      <c r="N37" s="665">
        <f t="shared" si="81"/>
        <v>1.0872424375274004</v>
      </c>
      <c r="O37" s="700">
        <f t="shared" si="81"/>
        <v>4405</v>
      </c>
      <c r="P37" s="680">
        <f t="shared" si="81"/>
        <v>0.96558526961858837</v>
      </c>
      <c r="Q37" s="631">
        <f>Q253</f>
        <v>14032</v>
      </c>
      <c r="R37" s="684">
        <f>R253</f>
        <v>1.0252813093672366</v>
      </c>
      <c r="S37" s="1205">
        <f t="shared" ref="S37:X37" si="82">S253</f>
        <v>4933</v>
      </c>
      <c r="T37" s="1012">
        <f t="shared" si="82"/>
        <v>1.0813239807102148</v>
      </c>
      <c r="U37" s="1011">
        <f t="shared" si="82"/>
        <v>5286</v>
      </c>
      <c r="V37" s="1012">
        <f t="shared" si="82"/>
        <v>1.158702323542306</v>
      </c>
      <c r="W37" s="1011">
        <f t="shared" si="82"/>
        <v>0</v>
      </c>
      <c r="X37" s="1013">
        <f t="shared" si="82"/>
        <v>0</v>
      </c>
      <c r="Y37" s="1009">
        <f>Y253</f>
        <v>10219</v>
      </c>
      <c r="Z37" s="1010">
        <f>Z253</f>
        <v>0.74667543475084031</v>
      </c>
      <c r="AA37" s="1205">
        <f t="shared" ref="AA37:AF37" si="83">AA253</f>
        <v>0</v>
      </c>
      <c r="AB37" s="1012">
        <f t="shared" si="83"/>
        <v>0</v>
      </c>
      <c r="AC37" s="1011">
        <f t="shared" si="83"/>
        <v>0</v>
      </c>
      <c r="AD37" s="1012">
        <f t="shared" si="83"/>
        <v>0</v>
      </c>
      <c r="AE37" s="1011">
        <f t="shared" si="83"/>
        <v>0</v>
      </c>
      <c r="AF37" s="1013">
        <f t="shared" si="83"/>
        <v>0</v>
      </c>
      <c r="AG37" s="1009">
        <f>AG253</f>
        <v>0</v>
      </c>
      <c r="AH37" s="1010">
        <f>AH253</f>
        <v>0</v>
      </c>
    </row>
    <row r="38" spans="1:34" x14ac:dyDescent="0.25">
      <c r="A38" s="867" t="s">
        <v>479</v>
      </c>
      <c r="B38" s="837">
        <f t="shared" ref="B38:P38" si="84">B262</f>
        <v>102</v>
      </c>
      <c r="C38" s="863">
        <f t="shared" si="84"/>
        <v>157</v>
      </c>
      <c r="D38" s="845">
        <f t="shared" si="84"/>
        <v>1.5392156862745099</v>
      </c>
      <c r="E38" s="863">
        <f t="shared" si="84"/>
        <v>189</v>
      </c>
      <c r="F38" s="845">
        <f t="shared" si="84"/>
        <v>1.8529411764705883</v>
      </c>
      <c r="G38" s="863">
        <f t="shared" si="84"/>
        <v>139</v>
      </c>
      <c r="H38" s="845">
        <f t="shared" si="84"/>
        <v>1.3627450980392157</v>
      </c>
      <c r="I38" s="864">
        <f t="shared" si="84"/>
        <v>485</v>
      </c>
      <c r="J38" s="865">
        <f t="shared" si="84"/>
        <v>1.5849673202614378</v>
      </c>
      <c r="K38" s="866">
        <f t="shared" si="84"/>
        <v>221</v>
      </c>
      <c r="L38" s="846">
        <f t="shared" si="84"/>
        <v>2.1666666666666665</v>
      </c>
      <c r="M38" s="866">
        <f t="shared" si="84"/>
        <v>201</v>
      </c>
      <c r="N38" s="846">
        <f t="shared" si="84"/>
        <v>1.9705882352941178</v>
      </c>
      <c r="O38" s="866">
        <f t="shared" si="84"/>
        <v>222</v>
      </c>
      <c r="P38" s="846">
        <f t="shared" si="84"/>
        <v>2.1764705882352939</v>
      </c>
      <c r="Q38" s="864">
        <f>Q262</f>
        <v>644</v>
      </c>
      <c r="R38" s="865">
        <f>R262</f>
        <v>2.1045751633986929</v>
      </c>
      <c r="S38" s="1206">
        <f t="shared" ref="S38:X38" si="85">S262</f>
        <v>284</v>
      </c>
      <c r="T38" s="846">
        <f t="shared" si="85"/>
        <v>2.784313725490196</v>
      </c>
      <c r="U38" s="866">
        <f t="shared" si="85"/>
        <v>287</v>
      </c>
      <c r="V38" s="846">
        <f t="shared" si="85"/>
        <v>2.8137254901960786</v>
      </c>
      <c r="W38" s="866">
        <f t="shared" si="85"/>
        <v>0</v>
      </c>
      <c r="X38" s="846">
        <f t="shared" si="85"/>
        <v>0</v>
      </c>
      <c r="Y38" s="864">
        <f>Y262</f>
        <v>571</v>
      </c>
      <c r="Z38" s="865">
        <f>Z262</f>
        <v>1.8660130718954249</v>
      </c>
      <c r="AA38" s="1206">
        <f t="shared" ref="AA38:AF38" si="86">AA262</f>
        <v>0</v>
      </c>
      <c r="AB38" s="846">
        <f t="shared" si="86"/>
        <v>0</v>
      </c>
      <c r="AC38" s="866">
        <f t="shared" si="86"/>
        <v>0</v>
      </c>
      <c r="AD38" s="846">
        <f t="shared" si="86"/>
        <v>0</v>
      </c>
      <c r="AE38" s="866">
        <f t="shared" si="86"/>
        <v>0</v>
      </c>
      <c r="AF38" s="846">
        <f t="shared" si="86"/>
        <v>0</v>
      </c>
      <c r="AG38" s="864">
        <f>AG262</f>
        <v>0</v>
      </c>
      <c r="AH38" s="865">
        <f>AH262</f>
        <v>0</v>
      </c>
    </row>
    <row r="39" spans="1:34" ht="16.5" thickBot="1" x14ac:dyDescent="0.3">
      <c r="A39" s="868" t="s">
        <v>481</v>
      </c>
      <c r="B39" s="652">
        <f>B275+B135</f>
        <v>1835</v>
      </c>
      <c r="C39" s="638">
        <f>C275+C135</f>
        <v>2678</v>
      </c>
      <c r="D39" s="639">
        <f>C39/$B$39</f>
        <v>1.4594005449591281</v>
      </c>
      <c r="E39" s="638">
        <f>E275+E135</f>
        <v>2439</v>
      </c>
      <c r="F39" s="639">
        <f>E39/$B$39</f>
        <v>1.3291553133514986</v>
      </c>
      <c r="G39" s="638">
        <f>G275+G135</f>
        <v>2464</v>
      </c>
      <c r="H39" s="639">
        <f>G39/$B$39</f>
        <v>1.3427792915531336</v>
      </c>
      <c r="I39" s="633">
        <f>I275+I135</f>
        <v>7581</v>
      </c>
      <c r="J39" s="689">
        <f t="shared" ref="J39" si="87">I39/($B39*3)</f>
        <v>1.3771117166212534</v>
      </c>
      <c r="K39" s="707">
        <f>K275+K135</f>
        <v>2790</v>
      </c>
      <c r="L39" s="639">
        <f>K39/$B$39</f>
        <v>1.5204359673024523</v>
      </c>
      <c r="M39" s="707">
        <f>M275+M135</f>
        <v>3171</v>
      </c>
      <c r="N39" s="639">
        <f>M39/$B$39</f>
        <v>1.7280653950953679</v>
      </c>
      <c r="O39" s="707">
        <f>O275+O135</f>
        <v>2603</v>
      </c>
      <c r="P39" s="639">
        <f>O39/$B$39</f>
        <v>1.4185286103542234</v>
      </c>
      <c r="Q39" s="633">
        <f>Q275+Q135</f>
        <v>8564</v>
      </c>
      <c r="R39" s="689">
        <f>Q39/($B39*3)</f>
        <v>1.5556766575840146</v>
      </c>
      <c r="S39" s="1207">
        <f>S275+S135</f>
        <v>2628</v>
      </c>
      <c r="T39" s="1208">
        <f>S39/$B$39</f>
        <v>1.4321525885558584</v>
      </c>
      <c r="U39" s="702">
        <f>U275+U135</f>
        <v>2953</v>
      </c>
      <c r="V39" s="1208">
        <f>U39/$B$39</f>
        <v>1.6092643051771116</v>
      </c>
      <c r="W39" s="702">
        <f>W275+W135</f>
        <v>0</v>
      </c>
      <c r="X39" s="1208">
        <f>W39/$B$39</f>
        <v>0</v>
      </c>
      <c r="Y39" s="633">
        <f>Y275+Y135</f>
        <v>5581</v>
      </c>
      <c r="Z39" s="689">
        <f>Y39/($B39*3)</f>
        <v>1.0138056312443233</v>
      </c>
      <c r="AA39" s="1207">
        <f>AA275+AA135</f>
        <v>1104</v>
      </c>
      <c r="AB39" s="1208">
        <f>AA39/$B$39</f>
        <v>0.60163487738419619</v>
      </c>
      <c r="AC39" s="702">
        <f>AC275+AC135</f>
        <v>1328</v>
      </c>
      <c r="AD39" s="1208">
        <f>AC39/$B$39</f>
        <v>0.72370572207084471</v>
      </c>
      <c r="AE39" s="702">
        <f>AE275+AE135</f>
        <v>0</v>
      </c>
      <c r="AF39" s="1208">
        <f>AE39/$B$39</f>
        <v>0</v>
      </c>
      <c r="AG39" s="633">
        <f>AG275+AG135</f>
        <v>2432</v>
      </c>
      <c r="AH39" s="689">
        <f>AG39/($B39*3)</f>
        <v>0.44178019981834693</v>
      </c>
    </row>
    <row r="40" spans="1:34" x14ac:dyDescent="0.25">
      <c r="A40" s="626"/>
      <c r="B40" s="653"/>
      <c r="C40" s="626"/>
      <c r="D40" s="626"/>
      <c r="E40" s="626"/>
      <c r="F40" s="626"/>
      <c r="G40" s="626"/>
      <c r="H40" s="626"/>
      <c r="I40" s="626"/>
      <c r="J40" s="671"/>
      <c r="K40" s="653"/>
      <c r="L40" s="671"/>
      <c r="M40" s="653"/>
      <c r="N40" s="671"/>
      <c r="O40" s="653"/>
      <c r="P40" s="671"/>
      <c r="Q40" s="626"/>
      <c r="R40" s="671"/>
    </row>
    <row r="41" spans="1:34" x14ac:dyDescent="0.25">
      <c r="A41" s="626"/>
      <c r="B41" s="653"/>
      <c r="C41" s="626"/>
      <c r="D41" s="626"/>
      <c r="E41" s="626"/>
      <c r="F41" s="626"/>
      <c r="G41" s="626"/>
      <c r="H41" s="626"/>
      <c r="I41" s="626"/>
      <c r="J41" s="671"/>
      <c r="K41" s="653"/>
      <c r="L41" s="671"/>
      <c r="M41" s="653"/>
      <c r="N41" s="671"/>
      <c r="O41" s="653"/>
      <c r="P41" s="671"/>
      <c r="Q41" s="626"/>
      <c r="R41" s="671"/>
    </row>
    <row r="42" spans="1:34" x14ac:dyDescent="0.25">
      <c r="A42" s="626"/>
      <c r="B42" s="653"/>
      <c r="C42" s="626"/>
      <c r="D42" s="626"/>
      <c r="E42" s="626"/>
      <c r="F42" s="626"/>
      <c r="G42" s="626"/>
      <c r="H42" s="626"/>
      <c r="I42" s="626"/>
      <c r="J42" s="671"/>
      <c r="K42" s="653"/>
      <c r="L42" s="671"/>
      <c r="M42" s="653"/>
      <c r="N42" s="671"/>
      <c r="O42" s="653"/>
      <c r="P42" s="671"/>
      <c r="Q42" s="626"/>
      <c r="R42" s="671"/>
    </row>
    <row r="43" spans="1:34" x14ac:dyDescent="0.25">
      <c r="A43" s="1303" t="s">
        <v>382</v>
      </c>
      <c r="B43" s="1291"/>
      <c r="C43" s="1291"/>
      <c r="D43" s="1291"/>
      <c r="E43" s="1291"/>
      <c r="F43" s="1291"/>
      <c r="G43" s="1291"/>
      <c r="H43" s="1291"/>
      <c r="I43" s="1291"/>
      <c r="J43" s="1291"/>
      <c r="K43" s="1291"/>
      <c r="L43" s="1291"/>
      <c r="M43" s="1291"/>
      <c r="N43" s="1291"/>
      <c r="O43" s="1291"/>
      <c r="P43" s="1291"/>
      <c r="Q43" s="1291"/>
      <c r="R43" s="1291"/>
      <c r="S43" s="1291"/>
      <c r="T43" s="1291"/>
      <c r="U43" s="1291"/>
      <c r="V43" s="1291"/>
      <c r="W43" s="1291"/>
      <c r="X43" s="1291"/>
      <c r="Y43" s="1291"/>
      <c r="Z43" s="1291"/>
    </row>
    <row r="44" spans="1:34" ht="24.75" thickBot="1" x14ac:dyDescent="0.3">
      <c r="A44" s="14" t="s">
        <v>14</v>
      </c>
      <c r="B44" s="12" t="s">
        <v>172</v>
      </c>
      <c r="C44" s="14" t="s">
        <v>505</v>
      </c>
      <c r="D44" s="15" t="s">
        <v>1</v>
      </c>
      <c r="E44" s="14" t="s">
        <v>506</v>
      </c>
      <c r="F44" s="15" t="s">
        <v>1</v>
      </c>
      <c r="G44" s="14" t="s">
        <v>507</v>
      </c>
      <c r="H44" s="15" t="s">
        <v>1</v>
      </c>
      <c r="I44" s="128" t="s">
        <v>454</v>
      </c>
      <c r="J44" s="13" t="s">
        <v>205</v>
      </c>
      <c r="K44" s="14" t="s">
        <v>508</v>
      </c>
      <c r="L44" s="15" t="s">
        <v>1</v>
      </c>
      <c r="M44" s="14" t="s">
        <v>509</v>
      </c>
      <c r="N44" s="15" t="s">
        <v>1</v>
      </c>
      <c r="O44" s="14" t="s">
        <v>510</v>
      </c>
      <c r="P44" s="15" t="s">
        <v>1</v>
      </c>
      <c r="Q44" s="128" t="s">
        <v>454</v>
      </c>
      <c r="R44" s="13" t="s">
        <v>205</v>
      </c>
      <c r="S44" s="14" t="s">
        <v>511</v>
      </c>
      <c r="T44" s="15" t="s">
        <v>1</v>
      </c>
      <c r="U44" s="14" t="s">
        <v>512</v>
      </c>
      <c r="V44" s="15" t="s">
        <v>1</v>
      </c>
      <c r="W44" s="14" t="s">
        <v>513</v>
      </c>
      <c r="X44" s="15" t="s">
        <v>1</v>
      </c>
      <c r="Y44" s="128" t="s">
        <v>454</v>
      </c>
      <c r="Z44" s="13" t="s">
        <v>205</v>
      </c>
      <c r="AA44" s="14" t="s">
        <v>514</v>
      </c>
      <c r="AB44" s="15" t="s">
        <v>1</v>
      </c>
      <c r="AC44" s="14" t="s">
        <v>515</v>
      </c>
      <c r="AD44" s="15" t="s">
        <v>1</v>
      </c>
      <c r="AE44" s="14" t="s">
        <v>516</v>
      </c>
      <c r="AF44" s="15" t="s">
        <v>1</v>
      </c>
      <c r="AG44" s="128" t="s">
        <v>454</v>
      </c>
      <c r="AH44" s="13" t="s">
        <v>205</v>
      </c>
    </row>
    <row r="45" spans="1:34" ht="16.5" thickTop="1" x14ac:dyDescent="0.25">
      <c r="A45" s="9" t="s">
        <v>27</v>
      </c>
      <c r="B45" s="654">
        <f>'Pque N Mundo I'!B7</f>
        <v>6000</v>
      </c>
      <c r="C45" s="133">
        <f>'Pque N Mundo I'!C7</f>
        <v>6362</v>
      </c>
      <c r="D45" s="19">
        <f>C45/$B45</f>
        <v>1.0603333333333333</v>
      </c>
      <c r="E45" s="133">
        <f>'Pque N Mundo I'!E7</f>
        <v>6076</v>
      </c>
      <c r="F45" s="19">
        <f t="shared" ref="F45:F54" si="88">E45/$B45</f>
        <v>1.0126666666666666</v>
      </c>
      <c r="G45" s="133">
        <f>'Pque N Mundo I'!G7</f>
        <v>6288</v>
      </c>
      <c r="H45" s="188">
        <f t="shared" ref="H45:L54" si="89">G45/$B45</f>
        <v>1.048</v>
      </c>
      <c r="I45" s="98">
        <f>SUM(C45,E45,G45)</f>
        <v>18726</v>
      </c>
      <c r="J45" s="690">
        <f t="shared" ref="J45:J53" si="90">I45/($B45*3)</f>
        <v>1.0403333333333333</v>
      </c>
      <c r="K45" s="708">
        <f>'Pque N Mundo I'!K7</f>
        <v>5994</v>
      </c>
      <c r="L45" s="672">
        <f t="shared" si="89"/>
        <v>0.999</v>
      </c>
      <c r="M45" s="708">
        <f>'Pque N Mundo I'!M7</f>
        <v>6025</v>
      </c>
      <c r="N45" s="672">
        <f t="shared" ref="N45:N54" si="91">M45/$B45</f>
        <v>1.0041666666666667</v>
      </c>
      <c r="O45" s="708">
        <f>'Pque N Mundo I'!O7</f>
        <v>5424</v>
      </c>
      <c r="P45" s="672">
        <f t="shared" ref="P45:P54" si="92">O45/$B45</f>
        <v>0.90400000000000003</v>
      </c>
      <c r="Q45" s="98">
        <f>SUM(K45,M45,O45)</f>
        <v>17443</v>
      </c>
      <c r="R45" s="690">
        <f t="shared" ref="R45:R53" si="93">Q45/($B45*3)</f>
        <v>0.96905555555555556</v>
      </c>
      <c r="S45" s="708">
        <f>'Pque N Mundo I'!S7</f>
        <v>5612</v>
      </c>
      <c r="T45" s="672">
        <f t="shared" ref="T45:T54" si="94">S45/$B45</f>
        <v>0.93533333333333335</v>
      </c>
      <c r="U45" s="708">
        <f>'Pque N Mundo I'!U7</f>
        <v>5837</v>
      </c>
      <c r="V45" s="672">
        <f t="shared" ref="V45:V54" si="95">U45/$B45</f>
        <v>0.97283333333333333</v>
      </c>
      <c r="W45" s="708">
        <f>'Pque N Mundo I'!W7</f>
        <v>0</v>
      </c>
      <c r="X45" s="672">
        <f t="shared" ref="X45:X54" si="96">W45/$B45</f>
        <v>0</v>
      </c>
      <c r="Y45" s="98">
        <f>SUM(S45,U45,W45)</f>
        <v>11449</v>
      </c>
      <c r="Z45" s="690">
        <f t="shared" ref="Z45:Z53" si="97">Y45/($B45*3)</f>
        <v>0.6360555555555556</v>
      </c>
      <c r="AA45" s="708">
        <f>'Pque N Mundo I'!AA7</f>
        <v>0</v>
      </c>
      <c r="AB45" s="672">
        <f t="shared" ref="AB45:AB54" si="98">AA45/$B45</f>
        <v>0</v>
      </c>
      <c r="AC45" s="708">
        <f>'Pque N Mundo I'!AC7</f>
        <v>0</v>
      </c>
      <c r="AD45" s="672">
        <f t="shared" ref="AD45:AD54" si="99">AC45/$B45</f>
        <v>0</v>
      </c>
      <c r="AE45" s="708">
        <f>'Pque N Mundo I'!AE7</f>
        <v>0</v>
      </c>
      <c r="AF45" s="672">
        <f t="shared" ref="AF45:AF54" si="100">AE45/$B45</f>
        <v>0</v>
      </c>
      <c r="AG45" s="98">
        <f>SUM(AA45,AC45,AE45)</f>
        <v>0</v>
      </c>
      <c r="AH45" s="690">
        <f t="shared" ref="AH45:AH53" si="101">AG45/($B45*3)</f>
        <v>0</v>
      </c>
    </row>
    <row r="46" spans="1:34" x14ac:dyDescent="0.25">
      <c r="A46" s="113" t="s">
        <v>28</v>
      </c>
      <c r="B46" s="655">
        <f>'Pque N Mundo I'!B8</f>
        <v>2080</v>
      </c>
      <c r="C46" s="134">
        <f>'Pque N Mundo I'!C8</f>
        <v>2269</v>
      </c>
      <c r="D46" s="147">
        <f t="shared" ref="D46:D53" si="102">C46/$B46</f>
        <v>1.0908653846153846</v>
      </c>
      <c r="E46" s="134">
        <f>'Pque N Mundo I'!E8</f>
        <v>2219</v>
      </c>
      <c r="F46" s="147">
        <f t="shared" si="88"/>
        <v>1.0668269230769232</v>
      </c>
      <c r="G46" s="134">
        <f>'Pque N Mundo I'!G8</f>
        <v>1876</v>
      </c>
      <c r="H46" s="147">
        <f t="shared" si="89"/>
        <v>0.90192307692307694</v>
      </c>
      <c r="I46" s="136">
        <f t="shared" ref="I46:I53" si="103">SUM(C46,E46,G46)</f>
        <v>6364</v>
      </c>
      <c r="J46" s="691">
        <f t="shared" si="90"/>
        <v>1.0198717948717948</v>
      </c>
      <c r="K46" s="709">
        <f>'Pque N Mundo I'!K8</f>
        <v>1886</v>
      </c>
      <c r="L46" s="673">
        <f t="shared" si="89"/>
        <v>0.90673076923076923</v>
      </c>
      <c r="M46" s="709">
        <f>'Pque N Mundo I'!M8</f>
        <v>2076</v>
      </c>
      <c r="N46" s="673">
        <f t="shared" si="91"/>
        <v>0.99807692307692308</v>
      </c>
      <c r="O46" s="709">
        <f>'Pque N Mundo I'!O8</f>
        <v>1149</v>
      </c>
      <c r="P46" s="673">
        <f t="shared" si="92"/>
        <v>0.55240384615384619</v>
      </c>
      <c r="Q46" s="136">
        <f t="shared" ref="Q46:Q53" si="104">SUM(K46,M46,O46)</f>
        <v>5111</v>
      </c>
      <c r="R46" s="691">
        <f t="shared" si="93"/>
        <v>0.8190705128205128</v>
      </c>
      <c r="S46" s="709">
        <f>'Pque N Mundo I'!S8</f>
        <v>1044</v>
      </c>
      <c r="T46" s="673">
        <f t="shared" si="94"/>
        <v>0.50192307692307692</v>
      </c>
      <c r="U46" s="709">
        <f>'Pque N Mundo I'!U8</f>
        <v>979</v>
      </c>
      <c r="V46" s="673">
        <f t="shared" si="95"/>
        <v>0.47067307692307692</v>
      </c>
      <c r="W46" s="709">
        <f>'Pque N Mundo I'!W8</f>
        <v>0</v>
      </c>
      <c r="X46" s="673">
        <f t="shared" si="96"/>
        <v>0</v>
      </c>
      <c r="Y46" s="136">
        <f t="shared" ref="Y46:Y53" si="105">SUM(S46,U46,W46)</f>
        <v>2023</v>
      </c>
      <c r="Z46" s="691">
        <f t="shared" si="97"/>
        <v>0.32419871794871796</v>
      </c>
      <c r="AA46" s="709">
        <f>'Pque N Mundo I'!AA8</f>
        <v>0</v>
      </c>
      <c r="AB46" s="673">
        <f t="shared" si="98"/>
        <v>0</v>
      </c>
      <c r="AC46" s="709">
        <f>'Pque N Mundo I'!AC8</f>
        <v>0</v>
      </c>
      <c r="AD46" s="673">
        <f t="shared" si="99"/>
        <v>0</v>
      </c>
      <c r="AE46" s="709">
        <f>'Pque N Mundo I'!AE8</f>
        <v>0</v>
      </c>
      <c r="AF46" s="673">
        <f t="shared" si="100"/>
        <v>0</v>
      </c>
      <c r="AG46" s="136">
        <f t="shared" ref="AG46:AG53" si="106">SUM(AA46,AC46,AE46)</f>
        <v>0</v>
      </c>
      <c r="AH46" s="691">
        <f t="shared" si="101"/>
        <v>0</v>
      </c>
    </row>
    <row r="47" spans="1:34" x14ac:dyDescent="0.25">
      <c r="A47" s="113" t="s">
        <v>29</v>
      </c>
      <c r="B47" s="655">
        <f>'Pque N Mundo I'!B9</f>
        <v>780</v>
      </c>
      <c r="C47" s="134">
        <f>'Pque N Mundo I'!C9</f>
        <v>906</v>
      </c>
      <c r="D47" s="147">
        <f t="shared" si="102"/>
        <v>1.1615384615384616</v>
      </c>
      <c r="E47" s="134">
        <f>'Pque N Mundo I'!E9</f>
        <v>904</v>
      </c>
      <c r="F47" s="147">
        <f t="shared" si="88"/>
        <v>1.1589743589743591</v>
      </c>
      <c r="G47" s="134">
        <f>'Pque N Mundo I'!G9</f>
        <v>758</v>
      </c>
      <c r="H47" s="147">
        <f t="shared" si="89"/>
        <v>0.97179487179487178</v>
      </c>
      <c r="I47" s="136">
        <f t="shared" si="103"/>
        <v>2568</v>
      </c>
      <c r="J47" s="691">
        <f t="shared" si="90"/>
        <v>1.0974358974358975</v>
      </c>
      <c r="K47" s="709">
        <f>'Pque N Mundo I'!K9</f>
        <v>686</v>
      </c>
      <c r="L47" s="673">
        <f t="shared" si="89"/>
        <v>0.87948717948717947</v>
      </c>
      <c r="M47" s="709">
        <f>'Pque N Mundo I'!M9</f>
        <v>545</v>
      </c>
      <c r="N47" s="673">
        <f t="shared" si="91"/>
        <v>0.69871794871794868</v>
      </c>
      <c r="O47" s="709">
        <f>'Pque N Mundo I'!O9</f>
        <v>680</v>
      </c>
      <c r="P47" s="673">
        <f t="shared" si="92"/>
        <v>0.87179487179487181</v>
      </c>
      <c r="Q47" s="136">
        <f t="shared" si="104"/>
        <v>1911</v>
      </c>
      <c r="R47" s="691">
        <f t="shared" si="93"/>
        <v>0.81666666666666665</v>
      </c>
      <c r="S47" s="709">
        <f>'Pque N Mundo I'!S9</f>
        <v>645</v>
      </c>
      <c r="T47" s="673">
        <f t="shared" si="94"/>
        <v>0.82692307692307687</v>
      </c>
      <c r="U47" s="709">
        <f>'Pque N Mundo I'!U9</f>
        <v>806</v>
      </c>
      <c r="V47" s="673">
        <f t="shared" si="95"/>
        <v>1.0333333333333334</v>
      </c>
      <c r="W47" s="709">
        <f>'Pque N Mundo I'!W9</f>
        <v>0</v>
      </c>
      <c r="X47" s="673">
        <f t="shared" si="96"/>
        <v>0</v>
      </c>
      <c r="Y47" s="136">
        <f t="shared" si="105"/>
        <v>1451</v>
      </c>
      <c r="Z47" s="691">
        <f t="shared" si="97"/>
        <v>0.6200854700854701</v>
      </c>
      <c r="AA47" s="709">
        <f>'Pque N Mundo I'!AA9</f>
        <v>0</v>
      </c>
      <c r="AB47" s="673">
        <f t="shared" si="98"/>
        <v>0</v>
      </c>
      <c r="AC47" s="709">
        <f>'Pque N Mundo I'!AC9</f>
        <v>0</v>
      </c>
      <c r="AD47" s="673">
        <f t="shared" si="99"/>
        <v>0</v>
      </c>
      <c r="AE47" s="709">
        <f>'Pque N Mundo I'!AE9</f>
        <v>0</v>
      </c>
      <c r="AF47" s="673">
        <f t="shared" si="100"/>
        <v>0</v>
      </c>
      <c r="AG47" s="136">
        <f t="shared" si="106"/>
        <v>0</v>
      </c>
      <c r="AH47" s="691">
        <f t="shared" si="101"/>
        <v>0</v>
      </c>
    </row>
    <row r="48" spans="1:34" x14ac:dyDescent="0.25">
      <c r="A48" s="113" t="s">
        <v>8</v>
      </c>
      <c r="B48" s="655">
        <f>'Pque N Mundo I'!B12</f>
        <v>288</v>
      </c>
      <c r="C48" s="134">
        <f>'Pque N Mundo I'!C12</f>
        <v>547</v>
      </c>
      <c r="D48" s="147">
        <f t="shared" si="102"/>
        <v>1.8993055555555556</v>
      </c>
      <c r="E48" s="134">
        <f>'Pque N Mundo I'!E12</f>
        <v>515</v>
      </c>
      <c r="F48" s="147">
        <f t="shared" si="88"/>
        <v>1.7881944444444444</v>
      </c>
      <c r="G48" s="134">
        <f>'Pque N Mundo I'!G12</f>
        <v>525</v>
      </c>
      <c r="H48" s="147">
        <f t="shared" si="89"/>
        <v>1.8229166666666667</v>
      </c>
      <c r="I48" s="136">
        <f t="shared" si="103"/>
        <v>1587</v>
      </c>
      <c r="J48" s="691">
        <f t="shared" si="90"/>
        <v>1.8368055555555556</v>
      </c>
      <c r="K48" s="709">
        <f>'Pque N Mundo I'!K12</f>
        <v>529</v>
      </c>
      <c r="L48" s="673">
        <f t="shared" si="89"/>
        <v>1.8368055555555556</v>
      </c>
      <c r="M48" s="709">
        <f>'Pque N Mundo I'!M12</f>
        <v>528</v>
      </c>
      <c r="N48" s="673">
        <f t="shared" si="91"/>
        <v>1.8333333333333333</v>
      </c>
      <c r="O48" s="709">
        <f>'Pque N Mundo I'!O12</f>
        <v>517</v>
      </c>
      <c r="P48" s="673">
        <f t="shared" si="92"/>
        <v>1.7951388888888888</v>
      </c>
      <c r="Q48" s="136">
        <f t="shared" si="104"/>
        <v>1574</v>
      </c>
      <c r="R48" s="691">
        <f t="shared" si="93"/>
        <v>1.8217592592592593</v>
      </c>
      <c r="S48" s="709">
        <f>'Pque N Mundo I'!S12</f>
        <v>365</v>
      </c>
      <c r="T48" s="673">
        <f t="shared" si="94"/>
        <v>1.2673611111111112</v>
      </c>
      <c r="U48" s="709">
        <f>'Pque N Mundo I'!U12</f>
        <v>317</v>
      </c>
      <c r="V48" s="673">
        <f t="shared" si="95"/>
        <v>1.1006944444444444</v>
      </c>
      <c r="W48" s="709">
        <f>'Pque N Mundo I'!W12</f>
        <v>0</v>
      </c>
      <c r="X48" s="673">
        <f t="shared" si="96"/>
        <v>0</v>
      </c>
      <c r="Y48" s="136">
        <f t="shared" si="105"/>
        <v>682</v>
      </c>
      <c r="Z48" s="691">
        <f t="shared" si="97"/>
        <v>0.78935185185185186</v>
      </c>
      <c r="AA48" s="709">
        <f>'Pque N Mundo I'!AA12</f>
        <v>0</v>
      </c>
      <c r="AB48" s="673">
        <f t="shared" si="98"/>
        <v>0</v>
      </c>
      <c r="AC48" s="709">
        <f>'Pque N Mundo I'!AC12</f>
        <v>0</v>
      </c>
      <c r="AD48" s="673">
        <f t="shared" si="99"/>
        <v>0</v>
      </c>
      <c r="AE48" s="709">
        <f>'Pque N Mundo I'!AE12</f>
        <v>0</v>
      </c>
      <c r="AF48" s="673">
        <f t="shared" si="100"/>
        <v>0</v>
      </c>
      <c r="AG48" s="136">
        <f t="shared" si="106"/>
        <v>0</v>
      </c>
      <c r="AH48" s="691">
        <f t="shared" si="101"/>
        <v>0</v>
      </c>
    </row>
    <row r="49" spans="1:34" x14ac:dyDescent="0.25">
      <c r="A49" s="113" t="s">
        <v>9</v>
      </c>
      <c r="B49" s="655">
        <f>'Pque N Mundo I'!B13</f>
        <v>1008</v>
      </c>
      <c r="C49" s="134">
        <f>'Pque N Mundo I'!C13</f>
        <v>1948</v>
      </c>
      <c r="D49" s="147">
        <f t="shared" si="102"/>
        <v>1.9325396825396826</v>
      </c>
      <c r="E49" s="134">
        <f>'Pque N Mundo I'!E13</f>
        <v>1671</v>
      </c>
      <c r="F49" s="147">
        <f t="shared" si="88"/>
        <v>1.6577380952380953</v>
      </c>
      <c r="G49" s="134">
        <f>'Pque N Mundo I'!G13</f>
        <v>2137</v>
      </c>
      <c r="H49" s="147">
        <f t="shared" si="89"/>
        <v>2.1200396825396823</v>
      </c>
      <c r="I49" s="136">
        <f t="shared" si="103"/>
        <v>5756</v>
      </c>
      <c r="J49" s="691">
        <f t="shared" si="90"/>
        <v>1.9034391534391535</v>
      </c>
      <c r="K49" s="709">
        <f>'Pque N Mundo I'!K13</f>
        <v>2526</v>
      </c>
      <c r="L49" s="673">
        <f t="shared" si="89"/>
        <v>2.5059523809523809</v>
      </c>
      <c r="M49" s="709">
        <f>'Pque N Mundo I'!M13</f>
        <v>2278</v>
      </c>
      <c r="N49" s="673">
        <f t="shared" si="91"/>
        <v>2.2599206349206349</v>
      </c>
      <c r="O49" s="709">
        <f>'Pque N Mundo I'!O13</f>
        <v>1807</v>
      </c>
      <c r="P49" s="673">
        <f t="shared" si="92"/>
        <v>1.7926587301587302</v>
      </c>
      <c r="Q49" s="136">
        <f t="shared" si="104"/>
        <v>6611</v>
      </c>
      <c r="R49" s="691">
        <f t="shared" si="93"/>
        <v>2.1861772486772488</v>
      </c>
      <c r="S49" s="709">
        <f>'Pque N Mundo I'!S13</f>
        <v>1147</v>
      </c>
      <c r="T49" s="673">
        <f t="shared" si="94"/>
        <v>1.1378968253968254</v>
      </c>
      <c r="U49" s="709">
        <f>'Pque N Mundo I'!U13</f>
        <v>1192</v>
      </c>
      <c r="V49" s="673">
        <f t="shared" si="95"/>
        <v>1.1825396825396826</v>
      </c>
      <c r="W49" s="709">
        <f>'Pque N Mundo I'!W13</f>
        <v>0</v>
      </c>
      <c r="X49" s="673">
        <f t="shared" si="96"/>
        <v>0</v>
      </c>
      <c r="Y49" s="136">
        <f t="shared" si="105"/>
        <v>2339</v>
      </c>
      <c r="Z49" s="691">
        <f t="shared" si="97"/>
        <v>0.77347883597883593</v>
      </c>
      <c r="AA49" s="709">
        <f>'Pque N Mundo I'!AA13</f>
        <v>0</v>
      </c>
      <c r="AB49" s="673">
        <f t="shared" si="98"/>
        <v>0</v>
      </c>
      <c r="AC49" s="709">
        <f>'Pque N Mundo I'!AC13</f>
        <v>0</v>
      </c>
      <c r="AD49" s="673">
        <f t="shared" si="99"/>
        <v>0</v>
      </c>
      <c r="AE49" s="709">
        <f>'Pque N Mundo I'!AE13</f>
        <v>0</v>
      </c>
      <c r="AF49" s="673">
        <f t="shared" si="100"/>
        <v>0</v>
      </c>
      <c r="AG49" s="136">
        <f t="shared" si="106"/>
        <v>0</v>
      </c>
      <c r="AH49" s="691">
        <f t="shared" si="101"/>
        <v>0</v>
      </c>
    </row>
    <row r="50" spans="1:34" x14ac:dyDescent="0.25">
      <c r="A50" s="113" t="s">
        <v>10</v>
      </c>
      <c r="B50" s="655">
        <f>'Pque N Mundo I'!B14</f>
        <v>526</v>
      </c>
      <c r="C50" s="134">
        <f>'Pque N Mundo I'!C14</f>
        <v>538</v>
      </c>
      <c r="D50" s="147">
        <f t="shared" si="102"/>
        <v>1.0228136882129277</v>
      </c>
      <c r="E50" s="134">
        <f>'Pque N Mundo I'!E14</f>
        <v>549</v>
      </c>
      <c r="F50" s="147">
        <f t="shared" si="88"/>
        <v>1.043726235741445</v>
      </c>
      <c r="G50" s="134">
        <f>'Pque N Mundo I'!G14</f>
        <v>561</v>
      </c>
      <c r="H50" s="147">
        <f t="shared" si="89"/>
        <v>1.0665399239543727</v>
      </c>
      <c r="I50" s="136">
        <f>SUM(C50,E50,G50)</f>
        <v>1648</v>
      </c>
      <c r="J50" s="691">
        <f t="shared" si="90"/>
        <v>1.044359949302915</v>
      </c>
      <c r="K50" s="709">
        <f>'Pque N Mundo I'!K14</f>
        <v>513</v>
      </c>
      <c r="L50" s="673">
        <f t="shared" si="89"/>
        <v>0.97528517110266155</v>
      </c>
      <c r="M50" s="709">
        <f>'Pque N Mundo I'!M14</f>
        <v>537</v>
      </c>
      <c r="N50" s="673">
        <f t="shared" si="91"/>
        <v>1.020912547528517</v>
      </c>
      <c r="O50" s="709">
        <f>'Pque N Mundo I'!O14</f>
        <v>355</v>
      </c>
      <c r="P50" s="673">
        <f t="shared" si="92"/>
        <v>0.67490494296577952</v>
      </c>
      <c r="Q50" s="136">
        <f t="shared" si="104"/>
        <v>1405</v>
      </c>
      <c r="R50" s="691">
        <f t="shared" si="93"/>
        <v>0.89036755386565269</v>
      </c>
      <c r="S50" s="709">
        <f>'Pque N Mundo I'!S14</f>
        <v>410</v>
      </c>
      <c r="T50" s="673">
        <f t="shared" si="94"/>
        <v>0.77946768060836502</v>
      </c>
      <c r="U50" s="709">
        <f>'Pque N Mundo I'!U14</f>
        <v>489</v>
      </c>
      <c r="V50" s="673">
        <f t="shared" si="95"/>
        <v>0.92965779467680609</v>
      </c>
      <c r="W50" s="709">
        <f>'Pque N Mundo I'!W14</f>
        <v>0</v>
      </c>
      <c r="X50" s="673">
        <f t="shared" si="96"/>
        <v>0</v>
      </c>
      <c r="Y50" s="136">
        <f t="shared" si="105"/>
        <v>899</v>
      </c>
      <c r="Z50" s="691">
        <f t="shared" si="97"/>
        <v>0.56970849176172367</v>
      </c>
      <c r="AA50" s="709">
        <f>'Pque N Mundo I'!AA14</f>
        <v>0</v>
      </c>
      <c r="AB50" s="673">
        <f t="shared" si="98"/>
        <v>0</v>
      </c>
      <c r="AC50" s="709">
        <f>'Pque N Mundo I'!AC14</f>
        <v>0</v>
      </c>
      <c r="AD50" s="673">
        <f t="shared" si="99"/>
        <v>0</v>
      </c>
      <c r="AE50" s="709">
        <f>'Pque N Mundo I'!AE14</f>
        <v>0</v>
      </c>
      <c r="AF50" s="673">
        <f t="shared" si="100"/>
        <v>0</v>
      </c>
      <c r="AG50" s="136">
        <f t="shared" si="106"/>
        <v>0</v>
      </c>
      <c r="AH50" s="691">
        <f t="shared" si="101"/>
        <v>0</v>
      </c>
    </row>
    <row r="51" spans="1:34" x14ac:dyDescent="0.25">
      <c r="A51" s="113" t="s">
        <v>42</v>
      </c>
      <c r="B51" s="655">
        <f>'Pque N Mundo I'!B15</f>
        <v>263</v>
      </c>
      <c r="C51" s="134">
        <f>'Pque N Mundo I'!C15</f>
        <v>395</v>
      </c>
      <c r="D51" s="147">
        <f t="shared" si="102"/>
        <v>1.5019011406844107</v>
      </c>
      <c r="E51" s="134">
        <f>'Pque N Mundo I'!E15</f>
        <v>243</v>
      </c>
      <c r="F51" s="147">
        <f t="shared" si="88"/>
        <v>0.92395437262357416</v>
      </c>
      <c r="G51" s="134">
        <f>'Pque N Mundo I'!G15</f>
        <v>240</v>
      </c>
      <c r="H51" s="147">
        <f t="shared" si="89"/>
        <v>0.9125475285171103</v>
      </c>
      <c r="I51" s="136">
        <f t="shared" si="103"/>
        <v>878</v>
      </c>
      <c r="J51" s="691">
        <f t="shared" si="90"/>
        <v>1.1128010139416984</v>
      </c>
      <c r="K51" s="709">
        <f>'Pque N Mundo I'!K15</f>
        <v>292</v>
      </c>
      <c r="L51" s="673">
        <f t="shared" si="89"/>
        <v>1.1102661596958174</v>
      </c>
      <c r="M51" s="709">
        <f>'Pque N Mundo I'!M15</f>
        <v>273</v>
      </c>
      <c r="N51" s="673">
        <f t="shared" si="91"/>
        <v>1.038022813688213</v>
      </c>
      <c r="O51" s="709">
        <f>'Pque N Mundo I'!O15</f>
        <v>206</v>
      </c>
      <c r="P51" s="673">
        <f t="shared" si="92"/>
        <v>0.78326996197718635</v>
      </c>
      <c r="Q51" s="136">
        <f t="shared" si="104"/>
        <v>771</v>
      </c>
      <c r="R51" s="691">
        <f t="shared" si="93"/>
        <v>0.97718631178707227</v>
      </c>
      <c r="S51" s="709">
        <f>'Pque N Mundo I'!S15</f>
        <v>165</v>
      </c>
      <c r="T51" s="673">
        <f t="shared" si="94"/>
        <v>0.62737642585551334</v>
      </c>
      <c r="U51" s="709">
        <f>'Pque N Mundo I'!U15</f>
        <v>161</v>
      </c>
      <c r="V51" s="673">
        <f t="shared" si="95"/>
        <v>0.61216730038022815</v>
      </c>
      <c r="W51" s="709">
        <f>'Pque N Mundo I'!W15</f>
        <v>0</v>
      </c>
      <c r="X51" s="673">
        <f t="shared" si="96"/>
        <v>0</v>
      </c>
      <c r="Y51" s="136">
        <f t="shared" si="105"/>
        <v>326</v>
      </c>
      <c r="Z51" s="691">
        <f t="shared" si="97"/>
        <v>0.41318124207858048</v>
      </c>
      <c r="AA51" s="709">
        <f>'Pque N Mundo I'!AA15</f>
        <v>0</v>
      </c>
      <c r="AB51" s="673">
        <f t="shared" si="98"/>
        <v>0</v>
      </c>
      <c r="AC51" s="709">
        <f>'Pque N Mundo I'!AC15</f>
        <v>0</v>
      </c>
      <c r="AD51" s="673">
        <f t="shared" si="99"/>
        <v>0</v>
      </c>
      <c r="AE51" s="709">
        <f>'Pque N Mundo I'!AE15</f>
        <v>0</v>
      </c>
      <c r="AF51" s="673">
        <f t="shared" si="100"/>
        <v>0</v>
      </c>
      <c r="AG51" s="136">
        <f t="shared" si="106"/>
        <v>0</v>
      </c>
      <c r="AH51" s="691">
        <f t="shared" si="101"/>
        <v>0</v>
      </c>
    </row>
    <row r="52" spans="1:34" x14ac:dyDescent="0.25">
      <c r="A52" s="113" t="s">
        <v>12</v>
      </c>
      <c r="B52" s="655">
        <f>'Pque N Mundo I'!B16</f>
        <v>125</v>
      </c>
      <c r="C52" s="134">
        <f>'Pque N Mundo I'!C16</f>
        <v>192</v>
      </c>
      <c r="D52" s="147">
        <f t="shared" si="102"/>
        <v>1.536</v>
      </c>
      <c r="E52" s="134">
        <f>'Pque N Mundo I'!E16</f>
        <v>170</v>
      </c>
      <c r="F52" s="147">
        <f t="shared" si="88"/>
        <v>1.36</v>
      </c>
      <c r="G52" s="134">
        <f>'Pque N Mundo I'!G16</f>
        <v>156</v>
      </c>
      <c r="H52" s="147">
        <f t="shared" si="89"/>
        <v>1.248</v>
      </c>
      <c r="I52" s="136">
        <f t="shared" si="103"/>
        <v>518</v>
      </c>
      <c r="J52" s="691">
        <f t="shared" si="90"/>
        <v>1.3813333333333333</v>
      </c>
      <c r="K52" s="709">
        <f>'Pque N Mundo I'!K16</f>
        <v>190</v>
      </c>
      <c r="L52" s="673">
        <f t="shared" si="89"/>
        <v>1.52</v>
      </c>
      <c r="M52" s="709">
        <f>'Pque N Mundo I'!M16</f>
        <v>189</v>
      </c>
      <c r="N52" s="673">
        <f t="shared" si="91"/>
        <v>1.512</v>
      </c>
      <c r="O52" s="709">
        <f>'Pque N Mundo I'!O16</f>
        <v>157</v>
      </c>
      <c r="P52" s="673">
        <f t="shared" si="92"/>
        <v>1.256</v>
      </c>
      <c r="Q52" s="136">
        <f t="shared" si="104"/>
        <v>536</v>
      </c>
      <c r="R52" s="691">
        <f t="shared" si="93"/>
        <v>1.4293333333333333</v>
      </c>
      <c r="S52" s="709">
        <f>'Pque N Mundo I'!S16</f>
        <v>191</v>
      </c>
      <c r="T52" s="673">
        <f t="shared" si="94"/>
        <v>1.528</v>
      </c>
      <c r="U52" s="709">
        <f>'Pque N Mundo I'!U16</f>
        <v>36</v>
      </c>
      <c r="V52" s="673">
        <f t="shared" si="95"/>
        <v>0.28799999999999998</v>
      </c>
      <c r="W52" s="709">
        <f>'Pque N Mundo I'!W16</f>
        <v>0</v>
      </c>
      <c r="X52" s="673">
        <f t="shared" si="96"/>
        <v>0</v>
      </c>
      <c r="Y52" s="136">
        <f t="shared" si="105"/>
        <v>227</v>
      </c>
      <c r="Z52" s="691">
        <f t="shared" si="97"/>
        <v>0.60533333333333328</v>
      </c>
      <c r="AA52" s="709">
        <f>'Pque N Mundo I'!AA16</f>
        <v>0</v>
      </c>
      <c r="AB52" s="673">
        <f t="shared" si="98"/>
        <v>0</v>
      </c>
      <c r="AC52" s="709">
        <f>'Pque N Mundo I'!AC16</f>
        <v>0</v>
      </c>
      <c r="AD52" s="673">
        <f t="shared" si="99"/>
        <v>0</v>
      </c>
      <c r="AE52" s="709">
        <f>'Pque N Mundo I'!AE16</f>
        <v>0</v>
      </c>
      <c r="AF52" s="673">
        <f t="shared" si="100"/>
        <v>0</v>
      </c>
      <c r="AG52" s="136">
        <f t="shared" si="106"/>
        <v>0</v>
      </c>
      <c r="AH52" s="691">
        <f t="shared" si="101"/>
        <v>0</v>
      </c>
    </row>
    <row r="53" spans="1:34" ht="16.5" thickBot="1" x14ac:dyDescent="0.3">
      <c r="A53" s="138" t="s">
        <v>13</v>
      </c>
      <c r="B53" s="656">
        <f>'Pque N Mundo I'!B17</f>
        <v>526</v>
      </c>
      <c r="C53" s="139">
        <f>'Pque N Mundo I'!C17</f>
        <v>244</v>
      </c>
      <c r="D53" s="151">
        <f t="shared" si="102"/>
        <v>0.46387832699619774</v>
      </c>
      <c r="E53" s="139">
        <f>'Pque N Mundo I'!E17</f>
        <v>369</v>
      </c>
      <c r="F53" s="151">
        <f t="shared" si="88"/>
        <v>0.70152091254752846</v>
      </c>
      <c r="G53" s="139">
        <f>'Pque N Mundo I'!G17</f>
        <v>368</v>
      </c>
      <c r="H53" s="151">
        <f t="shared" si="89"/>
        <v>0.69961977186311786</v>
      </c>
      <c r="I53" s="141">
        <f t="shared" si="103"/>
        <v>981</v>
      </c>
      <c r="J53" s="692">
        <f t="shared" si="90"/>
        <v>0.62167300380228141</v>
      </c>
      <c r="K53" s="710">
        <f>'Pque N Mundo I'!K17</f>
        <v>363</v>
      </c>
      <c r="L53" s="674">
        <f t="shared" si="89"/>
        <v>0.6901140684410646</v>
      </c>
      <c r="M53" s="710">
        <f>'Pque N Mundo I'!M17</f>
        <v>410</v>
      </c>
      <c r="N53" s="674">
        <f t="shared" si="91"/>
        <v>0.77946768060836502</v>
      </c>
      <c r="O53" s="710">
        <f>'Pque N Mundo I'!O17</f>
        <v>313</v>
      </c>
      <c r="P53" s="674">
        <f t="shared" si="92"/>
        <v>0.59505703422053235</v>
      </c>
      <c r="Q53" s="141">
        <f t="shared" si="104"/>
        <v>1086</v>
      </c>
      <c r="R53" s="692">
        <f t="shared" si="93"/>
        <v>0.68821292775665399</v>
      </c>
      <c r="S53" s="710">
        <f>'Pque N Mundo I'!S17</f>
        <v>228</v>
      </c>
      <c r="T53" s="674">
        <f t="shared" si="94"/>
        <v>0.43346007604562736</v>
      </c>
      <c r="U53" s="710">
        <f>'Pque N Mundo I'!U17</f>
        <v>271</v>
      </c>
      <c r="V53" s="674">
        <f t="shared" si="95"/>
        <v>0.51520912547528519</v>
      </c>
      <c r="W53" s="710">
        <f>'Pque N Mundo I'!W17</f>
        <v>0</v>
      </c>
      <c r="X53" s="674">
        <f t="shared" si="96"/>
        <v>0</v>
      </c>
      <c r="Y53" s="141">
        <f t="shared" si="105"/>
        <v>499</v>
      </c>
      <c r="Z53" s="692">
        <f t="shared" si="97"/>
        <v>0.31622306717363752</v>
      </c>
      <c r="AA53" s="710">
        <f>'Pque N Mundo I'!AA17</f>
        <v>0</v>
      </c>
      <c r="AB53" s="674">
        <f t="shared" si="98"/>
        <v>0</v>
      </c>
      <c r="AC53" s="710">
        <f>'Pque N Mundo I'!AC17</f>
        <v>0</v>
      </c>
      <c r="AD53" s="674">
        <f t="shared" si="99"/>
        <v>0</v>
      </c>
      <c r="AE53" s="710">
        <f>'Pque N Mundo I'!AE17</f>
        <v>0</v>
      </c>
      <c r="AF53" s="674">
        <f t="shared" si="100"/>
        <v>0</v>
      </c>
      <c r="AG53" s="141">
        <f t="shared" si="106"/>
        <v>0</v>
      </c>
      <c r="AH53" s="692">
        <f t="shared" si="101"/>
        <v>0</v>
      </c>
    </row>
    <row r="54" spans="1:34" ht="16.5" thickBot="1" x14ac:dyDescent="0.3">
      <c r="A54" s="6" t="s">
        <v>372</v>
      </c>
      <c r="B54" s="722">
        <f>SUM(B45:B53)</f>
        <v>11596</v>
      </c>
      <c r="C54" s="8">
        <f>SUM(C45:C53)</f>
        <v>13401</v>
      </c>
      <c r="D54" s="22">
        <f>C54/$B54</f>
        <v>1.1556571231459123</v>
      </c>
      <c r="E54" s="8">
        <f>SUM(E45:E53)</f>
        <v>12716</v>
      </c>
      <c r="F54" s="22">
        <f t="shared" si="88"/>
        <v>1.0965850293204553</v>
      </c>
      <c r="G54" s="8">
        <f>SUM(G45:G53)</f>
        <v>12909</v>
      </c>
      <c r="H54" s="22">
        <f t="shared" si="89"/>
        <v>1.1132286995515694</v>
      </c>
      <c r="I54" s="103">
        <f>SUM(C54,E54,G54)</f>
        <v>39026</v>
      </c>
      <c r="J54" s="721">
        <f>I54/($B54*3)</f>
        <v>1.1218236173393124</v>
      </c>
      <c r="K54" s="704">
        <f>SUM(K45:K53)</f>
        <v>12979</v>
      </c>
      <c r="L54" s="720">
        <f t="shared" si="89"/>
        <v>1.1192652638840979</v>
      </c>
      <c r="M54" s="704">
        <f t="shared" ref="M54" si="107">SUM(M45:M53)</f>
        <v>12861</v>
      </c>
      <c r="N54" s="720">
        <f t="shared" si="91"/>
        <v>1.1090893411521214</v>
      </c>
      <c r="O54" s="704">
        <f t="shared" ref="O54" si="108">SUM(O45:O53)</f>
        <v>10608</v>
      </c>
      <c r="P54" s="720">
        <f t="shared" si="92"/>
        <v>0.91479820627802688</v>
      </c>
      <c r="Q54" s="103">
        <f>SUM(K54,M54,O54)</f>
        <v>36448</v>
      </c>
      <c r="R54" s="721">
        <f>Q54/($B54*3)</f>
        <v>1.0477176037714155</v>
      </c>
      <c r="S54" s="704">
        <f>SUM(S45:S53)</f>
        <v>9807</v>
      </c>
      <c r="T54" s="720">
        <f t="shared" si="94"/>
        <v>0.84572266298723697</v>
      </c>
      <c r="U54" s="704">
        <f t="shared" ref="U54" si="109">SUM(U45:U53)</f>
        <v>10088</v>
      </c>
      <c r="V54" s="720">
        <f t="shared" si="95"/>
        <v>0.8699551569506726</v>
      </c>
      <c r="W54" s="704">
        <f t="shared" ref="W54" si="110">SUM(W45:W53)</f>
        <v>0</v>
      </c>
      <c r="X54" s="720">
        <f t="shared" si="96"/>
        <v>0</v>
      </c>
      <c r="Y54" s="103">
        <f>SUM(S54,U54,W54)</f>
        <v>19895</v>
      </c>
      <c r="Z54" s="721">
        <f>Y54/($B54*3)</f>
        <v>0.57189260664596986</v>
      </c>
      <c r="AA54" s="704">
        <f>SUM(AA45:AA53)</f>
        <v>0</v>
      </c>
      <c r="AB54" s="720">
        <f t="shared" si="98"/>
        <v>0</v>
      </c>
      <c r="AC54" s="704">
        <f t="shared" ref="AC54" si="111">SUM(AC45:AC53)</f>
        <v>0</v>
      </c>
      <c r="AD54" s="720">
        <f t="shared" si="99"/>
        <v>0</v>
      </c>
      <c r="AE54" s="704">
        <f t="shared" ref="AE54" si="112">SUM(AE45:AE53)</f>
        <v>0</v>
      </c>
      <c r="AF54" s="720">
        <f t="shared" si="100"/>
        <v>0</v>
      </c>
      <c r="AG54" s="103">
        <f>SUM(AA54,AC54,AE54)</f>
        <v>0</v>
      </c>
      <c r="AH54" s="721">
        <f>AG54/($B54*3)</f>
        <v>0</v>
      </c>
    </row>
    <row r="56" spans="1:34" x14ac:dyDescent="0.25">
      <c r="A56" s="1303" t="s">
        <v>539</v>
      </c>
      <c r="B56" s="1291"/>
      <c r="C56" s="1291"/>
      <c r="D56" s="1291"/>
      <c r="E56" s="1291"/>
      <c r="F56" s="1291"/>
      <c r="G56" s="1291"/>
      <c r="H56" s="1291"/>
      <c r="I56" s="1291"/>
      <c r="J56" s="1291"/>
      <c r="K56" s="1291"/>
      <c r="L56" s="1291"/>
      <c r="M56" s="1291"/>
      <c r="N56" s="1291"/>
      <c r="O56" s="1291"/>
      <c r="P56" s="1291"/>
      <c r="Q56" s="1291"/>
      <c r="R56" s="1291"/>
      <c r="S56" s="1291"/>
      <c r="T56" s="1291"/>
      <c r="U56" s="1291"/>
      <c r="V56" s="1291"/>
      <c r="W56" s="1291"/>
      <c r="X56" s="1291"/>
      <c r="Y56" s="1291"/>
      <c r="Z56" s="1291"/>
    </row>
    <row r="57" spans="1:34" ht="24.75" thickBot="1" x14ac:dyDescent="0.3">
      <c r="A57" s="14" t="s">
        <v>14</v>
      </c>
      <c r="B57" s="12" t="s">
        <v>172</v>
      </c>
      <c r="C57" s="14" t="s">
        <v>505</v>
      </c>
      <c r="D57" s="15" t="s">
        <v>1</v>
      </c>
      <c r="E57" s="14" t="s">
        <v>506</v>
      </c>
      <c r="F57" s="15" t="s">
        <v>1</v>
      </c>
      <c r="G57" s="14" t="s">
        <v>507</v>
      </c>
      <c r="H57" s="15" t="s">
        <v>1</v>
      </c>
      <c r="I57" s="128" t="s">
        <v>454</v>
      </c>
      <c r="J57" s="13" t="s">
        <v>205</v>
      </c>
      <c r="K57" s="14" t="s">
        <v>508</v>
      </c>
      <c r="L57" s="15" t="s">
        <v>1</v>
      </c>
      <c r="M57" s="14" t="s">
        <v>509</v>
      </c>
      <c r="N57" s="15" t="s">
        <v>1</v>
      </c>
      <c r="O57" s="14" t="s">
        <v>510</v>
      </c>
      <c r="P57" s="15" t="s">
        <v>1</v>
      </c>
      <c r="Q57" s="128" t="s">
        <v>454</v>
      </c>
      <c r="R57" s="13" t="s">
        <v>205</v>
      </c>
      <c r="S57" s="14" t="s">
        <v>511</v>
      </c>
      <c r="T57" s="15" t="s">
        <v>1</v>
      </c>
      <c r="U57" s="14" t="s">
        <v>512</v>
      </c>
      <c r="V57" s="15" t="s">
        <v>1</v>
      </c>
      <c r="W57" s="14" t="s">
        <v>513</v>
      </c>
      <c r="X57" s="15" t="s">
        <v>1</v>
      </c>
      <c r="Y57" s="128" t="s">
        <v>454</v>
      </c>
      <c r="Z57" s="13" t="s">
        <v>205</v>
      </c>
      <c r="AA57" s="14" t="s">
        <v>514</v>
      </c>
      <c r="AB57" s="15" t="s">
        <v>1</v>
      </c>
      <c r="AC57" s="14" t="s">
        <v>515</v>
      </c>
      <c r="AD57" s="15" t="s">
        <v>1</v>
      </c>
      <c r="AE57" s="14" t="s">
        <v>516</v>
      </c>
      <c r="AF57" s="15" t="s">
        <v>1</v>
      </c>
      <c r="AG57" s="128" t="s">
        <v>454</v>
      </c>
      <c r="AH57" s="13" t="s">
        <v>205</v>
      </c>
    </row>
    <row r="58" spans="1:34" ht="16.5" thickTop="1" x14ac:dyDescent="0.25">
      <c r="A58" s="9" t="s">
        <v>27</v>
      </c>
      <c r="B58" s="654">
        <f>'Pque N Mundo II'!B7</f>
        <v>4800</v>
      </c>
      <c r="C58" s="133">
        <f>'Pque N Mundo II'!C7</f>
        <v>4070</v>
      </c>
      <c r="D58" s="19">
        <f t="shared" ref="D58:D68" si="113">C58/$B58</f>
        <v>0.84791666666666665</v>
      </c>
      <c r="E58" s="133">
        <f>'Pque N Mundo II'!E7</f>
        <v>4108</v>
      </c>
      <c r="F58" s="19">
        <f t="shared" ref="F58:F68" si="114">E58/$B58</f>
        <v>0.85583333333333333</v>
      </c>
      <c r="G58" s="133">
        <f>'Pque N Mundo II'!G7</f>
        <v>4367</v>
      </c>
      <c r="H58" s="19">
        <f t="shared" ref="H58:L68" si="115">G58/$B58</f>
        <v>0.90979166666666667</v>
      </c>
      <c r="I58" s="98">
        <f t="shared" ref="I58:I68" si="116">SUM(C58,E58,G58)</f>
        <v>12545</v>
      </c>
      <c r="J58" s="693">
        <f t="shared" ref="J58:J68" si="117">I58/($B58*3)</f>
        <v>0.87118055555555551</v>
      </c>
      <c r="K58" s="708">
        <f>'Pque N Mundo II'!K7</f>
        <v>4410</v>
      </c>
      <c r="L58" s="675">
        <f t="shared" si="115"/>
        <v>0.91874999999999996</v>
      </c>
      <c r="M58" s="708">
        <f>'Pque N Mundo II'!M7</f>
        <v>3956</v>
      </c>
      <c r="N58" s="675">
        <f t="shared" ref="N58:N68" si="118">M58/$B58</f>
        <v>0.82416666666666671</v>
      </c>
      <c r="O58" s="708">
        <f>'Pque N Mundo II'!O7</f>
        <v>3648</v>
      </c>
      <c r="P58" s="675">
        <f t="shared" ref="P58:P68" si="119">O58/$B58</f>
        <v>0.76</v>
      </c>
      <c r="Q58" s="98">
        <f t="shared" ref="Q58:Q68" si="120">SUM(K58,M58,O58)</f>
        <v>12014</v>
      </c>
      <c r="R58" s="693">
        <f t="shared" ref="R58:R68" si="121">Q58/($B58*3)</f>
        <v>0.83430555555555552</v>
      </c>
      <c r="S58" s="708">
        <f>'Pque N Mundo II'!S7</f>
        <v>3968</v>
      </c>
      <c r="T58" s="675">
        <f t="shared" ref="T58:T68" si="122">S58/$B58</f>
        <v>0.82666666666666666</v>
      </c>
      <c r="U58" s="708">
        <f>'Pque N Mundo II'!U7</f>
        <v>4082</v>
      </c>
      <c r="V58" s="675">
        <f t="shared" ref="V58:V68" si="123">U58/$B58</f>
        <v>0.85041666666666671</v>
      </c>
      <c r="W58" s="708">
        <f>'Pque N Mundo II'!W7</f>
        <v>0</v>
      </c>
      <c r="X58" s="675">
        <f t="shared" ref="X58:X68" si="124">W58/$B58</f>
        <v>0</v>
      </c>
      <c r="Y58" s="98">
        <f t="shared" ref="Y58:Y68" si="125">SUM(S58,U58,W58)</f>
        <v>8050</v>
      </c>
      <c r="Z58" s="693">
        <f t="shared" ref="Z58:Z68" si="126">Y58/($B58*3)</f>
        <v>0.55902777777777779</v>
      </c>
      <c r="AA58" s="708">
        <f>'Pque N Mundo II'!AA7</f>
        <v>0</v>
      </c>
      <c r="AB58" s="675">
        <f t="shared" ref="AB58:AB68" si="127">AA58/$B58</f>
        <v>0</v>
      </c>
      <c r="AC58" s="708">
        <f>'Pque N Mundo II'!AC7</f>
        <v>0</v>
      </c>
      <c r="AD58" s="675">
        <f t="shared" ref="AD58:AD68" si="128">AC58/$B58</f>
        <v>0</v>
      </c>
      <c r="AE58" s="708">
        <f>'Pque N Mundo II'!AE7</f>
        <v>0</v>
      </c>
      <c r="AF58" s="675">
        <f t="shared" ref="AF58:AF68" si="129">AE58/$B58</f>
        <v>0</v>
      </c>
      <c r="AG58" s="98">
        <f t="shared" ref="AG58:AG68" si="130">SUM(AA58,AC58,AE58)</f>
        <v>0</v>
      </c>
      <c r="AH58" s="693">
        <f t="shared" ref="AH58:AH68" si="131">AG58/($B58*3)</f>
        <v>0</v>
      </c>
    </row>
    <row r="59" spans="1:34" x14ac:dyDescent="0.25">
      <c r="A59" s="113" t="s">
        <v>28</v>
      </c>
      <c r="B59" s="655">
        <f>'Pque N Mundo II'!B8</f>
        <v>1664</v>
      </c>
      <c r="C59" s="134">
        <f>'Pque N Mundo II'!C8</f>
        <v>1369</v>
      </c>
      <c r="D59" s="147">
        <f t="shared" si="113"/>
        <v>0.82271634615384615</v>
      </c>
      <c r="E59" s="134">
        <f>'Pque N Mundo II'!E8</f>
        <v>1017</v>
      </c>
      <c r="F59" s="147">
        <f t="shared" si="114"/>
        <v>0.61117788461538458</v>
      </c>
      <c r="G59" s="134">
        <f>'Pque N Mundo II'!G8</f>
        <v>1214</v>
      </c>
      <c r="H59" s="147">
        <f t="shared" si="115"/>
        <v>0.72956730769230771</v>
      </c>
      <c r="I59" s="136">
        <f>SUM(C59,E59,G59)</f>
        <v>3600</v>
      </c>
      <c r="J59" s="691">
        <f t="shared" si="117"/>
        <v>0.72115384615384615</v>
      </c>
      <c r="K59" s="709">
        <f>'Pque N Mundo II'!K8</f>
        <v>1595</v>
      </c>
      <c r="L59" s="673">
        <f t="shared" si="115"/>
        <v>0.95853365384615385</v>
      </c>
      <c r="M59" s="709">
        <f>'Pque N Mundo II'!M8</f>
        <v>1641</v>
      </c>
      <c r="N59" s="673">
        <f t="shared" si="118"/>
        <v>0.98617788461538458</v>
      </c>
      <c r="O59" s="709">
        <f>'Pque N Mundo II'!O8</f>
        <v>1192</v>
      </c>
      <c r="P59" s="673">
        <f t="shared" si="119"/>
        <v>0.71634615384615385</v>
      </c>
      <c r="Q59" s="136">
        <f t="shared" si="120"/>
        <v>4428</v>
      </c>
      <c r="R59" s="691">
        <f t="shared" si="121"/>
        <v>0.88701923076923073</v>
      </c>
      <c r="S59" s="709">
        <f>'Pque N Mundo II'!S8</f>
        <v>1296</v>
      </c>
      <c r="T59" s="673">
        <f t="shared" si="122"/>
        <v>0.77884615384615385</v>
      </c>
      <c r="U59" s="709">
        <f>'Pque N Mundo II'!U8</f>
        <v>1463</v>
      </c>
      <c r="V59" s="673">
        <f t="shared" si="123"/>
        <v>0.87920673076923073</v>
      </c>
      <c r="W59" s="709">
        <f>'Pque N Mundo II'!W8</f>
        <v>0</v>
      </c>
      <c r="X59" s="673">
        <f t="shared" si="124"/>
        <v>0</v>
      </c>
      <c r="Y59" s="136">
        <f t="shared" si="125"/>
        <v>2759</v>
      </c>
      <c r="Z59" s="691">
        <f t="shared" si="126"/>
        <v>0.55268429487179482</v>
      </c>
      <c r="AA59" s="709">
        <f>'Pque N Mundo II'!AA8</f>
        <v>0</v>
      </c>
      <c r="AB59" s="673">
        <f t="shared" si="127"/>
        <v>0</v>
      </c>
      <c r="AC59" s="709">
        <f>'Pque N Mundo II'!AC8</f>
        <v>0</v>
      </c>
      <c r="AD59" s="673">
        <f t="shared" si="128"/>
        <v>0</v>
      </c>
      <c r="AE59" s="709">
        <f>'Pque N Mundo II'!AE8</f>
        <v>0</v>
      </c>
      <c r="AF59" s="673">
        <f t="shared" si="129"/>
        <v>0</v>
      </c>
      <c r="AG59" s="136">
        <f t="shared" si="130"/>
        <v>0</v>
      </c>
      <c r="AH59" s="691">
        <f t="shared" si="131"/>
        <v>0</v>
      </c>
    </row>
    <row r="60" spans="1:34" x14ac:dyDescent="0.25">
      <c r="A60" s="113" t="s">
        <v>29</v>
      </c>
      <c r="B60" s="655">
        <f>'Pque N Mundo II'!B9</f>
        <v>624</v>
      </c>
      <c r="C60" s="134">
        <f>'Pque N Mundo II'!C9</f>
        <v>831</v>
      </c>
      <c r="D60" s="147">
        <f t="shared" si="113"/>
        <v>1.3317307692307692</v>
      </c>
      <c r="E60" s="134">
        <f>'Pque N Mundo II'!E9</f>
        <v>466</v>
      </c>
      <c r="F60" s="147">
        <f t="shared" si="114"/>
        <v>0.74679487179487181</v>
      </c>
      <c r="G60" s="134">
        <f>'Pque N Mundo II'!G9</f>
        <v>450</v>
      </c>
      <c r="H60" s="147">
        <f t="shared" si="115"/>
        <v>0.72115384615384615</v>
      </c>
      <c r="I60" s="136">
        <f>SUM(C60,E60,G60)</f>
        <v>1747</v>
      </c>
      <c r="J60" s="691">
        <f t="shared" si="117"/>
        <v>0.93322649572649574</v>
      </c>
      <c r="K60" s="709">
        <f>'Pque N Mundo II'!K9</f>
        <v>597</v>
      </c>
      <c r="L60" s="673">
        <f t="shared" si="115"/>
        <v>0.95673076923076927</v>
      </c>
      <c r="M60" s="709">
        <f>'Pque N Mundo II'!M9</f>
        <v>590</v>
      </c>
      <c r="N60" s="673">
        <f t="shared" si="118"/>
        <v>0.94551282051282048</v>
      </c>
      <c r="O60" s="709">
        <f>'Pque N Mundo II'!O9</f>
        <v>572</v>
      </c>
      <c r="P60" s="673">
        <f t="shared" si="119"/>
        <v>0.91666666666666663</v>
      </c>
      <c r="Q60" s="136">
        <f t="shared" si="120"/>
        <v>1759</v>
      </c>
      <c r="R60" s="691">
        <f t="shared" si="121"/>
        <v>0.93963675213675213</v>
      </c>
      <c r="S60" s="709">
        <f>'Pque N Mundo II'!S9</f>
        <v>483</v>
      </c>
      <c r="T60" s="673">
        <f t="shared" si="122"/>
        <v>0.77403846153846156</v>
      </c>
      <c r="U60" s="709">
        <f>'Pque N Mundo II'!U9</f>
        <v>633</v>
      </c>
      <c r="V60" s="673">
        <f t="shared" si="123"/>
        <v>1.0144230769230769</v>
      </c>
      <c r="W60" s="709">
        <f>'Pque N Mundo II'!W9</f>
        <v>0</v>
      </c>
      <c r="X60" s="673">
        <f t="shared" si="124"/>
        <v>0</v>
      </c>
      <c r="Y60" s="136">
        <f t="shared" si="125"/>
        <v>1116</v>
      </c>
      <c r="Z60" s="691">
        <f t="shared" si="126"/>
        <v>0.59615384615384615</v>
      </c>
      <c r="AA60" s="709">
        <f>'Pque N Mundo II'!AA9</f>
        <v>0</v>
      </c>
      <c r="AB60" s="673">
        <f t="shared" si="127"/>
        <v>0</v>
      </c>
      <c r="AC60" s="709">
        <f>'Pque N Mundo II'!AC9</f>
        <v>0</v>
      </c>
      <c r="AD60" s="673">
        <f t="shared" si="128"/>
        <v>0</v>
      </c>
      <c r="AE60" s="709">
        <f>'Pque N Mundo II'!AE9</f>
        <v>0</v>
      </c>
      <c r="AF60" s="673">
        <f t="shared" si="129"/>
        <v>0</v>
      </c>
      <c r="AG60" s="136">
        <f t="shared" si="130"/>
        <v>0</v>
      </c>
      <c r="AH60" s="691">
        <f t="shared" si="131"/>
        <v>0</v>
      </c>
    </row>
    <row r="61" spans="1:34" x14ac:dyDescent="0.25">
      <c r="A61" s="113" t="s">
        <v>30</v>
      </c>
      <c r="B61" s="655">
        <f>'Pque N Mundo II'!B10</f>
        <v>384</v>
      </c>
      <c r="C61" s="134">
        <f>'Pque N Mundo II'!C10</f>
        <v>302</v>
      </c>
      <c r="D61" s="147">
        <f t="shared" si="113"/>
        <v>0.78645833333333337</v>
      </c>
      <c r="E61" s="134">
        <f>'Pque N Mundo II'!E10</f>
        <v>472</v>
      </c>
      <c r="F61" s="147">
        <f t="shared" si="114"/>
        <v>1.2291666666666667</v>
      </c>
      <c r="G61" s="134">
        <f>'Pque N Mundo II'!G10</f>
        <v>473</v>
      </c>
      <c r="H61" s="147">
        <f t="shared" si="115"/>
        <v>1.2317708333333333</v>
      </c>
      <c r="I61" s="136">
        <f>SUM(C61,E61,G61)</f>
        <v>1247</v>
      </c>
      <c r="J61" s="691">
        <f t="shared" si="117"/>
        <v>1.0824652777777777</v>
      </c>
      <c r="K61" s="709">
        <f>'Pque N Mundo II'!K10</f>
        <v>498</v>
      </c>
      <c r="L61" s="673">
        <f t="shared" si="115"/>
        <v>1.296875</v>
      </c>
      <c r="M61" s="709">
        <f>'Pque N Mundo II'!M10</f>
        <v>499</v>
      </c>
      <c r="N61" s="673">
        <f t="shared" si="118"/>
        <v>1.2994791666666667</v>
      </c>
      <c r="O61" s="709">
        <f>'Pque N Mundo II'!O10</f>
        <v>346</v>
      </c>
      <c r="P61" s="673">
        <f t="shared" si="119"/>
        <v>0.90104166666666663</v>
      </c>
      <c r="Q61" s="136">
        <f t="shared" si="120"/>
        <v>1343</v>
      </c>
      <c r="R61" s="691">
        <f t="shared" si="121"/>
        <v>1.1657986111111112</v>
      </c>
      <c r="S61" s="709">
        <f>'Pque N Mundo II'!S10</f>
        <v>381</v>
      </c>
      <c r="T61" s="673">
        <f t="shared" si="122"/>
        <v>0.9921875</v>
      </c>
      <c r="U61" s="709">
        <f>'Pque N Mundo II'!U10</f>
        <v>467</v>
      </c>
      <c r="V61" s="673">
        <f t="shared" si="123"/>
        <v>1.2161458333333333</v>
      </c>
      <c r="W61" s="709">
        <f>'Pque N Mundo II'!W10</f>
        <v>0</v>
      </c>
      <c r="X61" s="673">
        <f t="shared" si="124"/>
        <v>0</v>
      </c>
      <c r="Y61" s="136">
        <f t="shared" si="125"/>
        <v>848</v>
      </c>
      <c r="Z61" s="691">
        <f t="shared" si="126"/>
        <v>0.73611111111111116</v>
      </c>
      <c r="AA61" s="709">
        <f>'Pque N Mundo II'!AA10</f>
        <v>0</v>
      </c>
      <c r="AB61" s="673">
        <f t="shared" si="127"/>
        <v>0</v>
      </c>
      <c r="AC61" s="709">
        <f>'Pque N Mundo II'!AC10</f>
        <v>0</v>
      </c>
      <c r="AD61" s="673">
        <f t="shared" si="128"/>
        <v>0</v>
      </c>
      <c r="AE61" s="709">
        <f>'Pque N Mundo II'!AE10</f>
        <v>0</v>
      </c>
      <c r="AF61" s="673">
        <f t="shared" si="129"/>
        <v>0</v>
      </c>
      <c r="AG61" s="136">
        <f t="shared" si="130"/>
        <v>0</v>
      </c>
      <c r="AH61" s="691">
        <f t="shared" si="131"/>
        <v>0</v>
      </c>
    </row>
    <row r="62" spans="1:34" x14ac:dyDescent="0.25">
      <c r="A62" s="113" t="s">
        <v>31</v>
      </c>
      <c r="B62" s="655">
        <f>'Pque N Mundo II'!B11</f>
        <v>1344</v>
      </c>
      <c r="C62" s="134">
        <f>'Pque N Mundo II'!C11</f>
        <v>1163</v>
      </c>
      <c r="D62" s="147">
        <f t="shared" si="113"/>
        <v>0.86532738095238093</v>
      </c>
      <c r="E62" s="134">
        <f>'Pque N Mundo II'!E11</f>
        <v>1476</v>
      </c>
      <c r="F62" s="147">
        <f t="shared" si="114"/>
        <v>1.0982142857142858</v>
      </c>
      <c r="G62" s="134">
        <f>'Pque N Mundo II'!G11</f>
        <v>1108</v>
      </c>
      <c r="H62" s="147">
        <f t="shared" si="115"/>
        <v>0.82440476190476186</v>
      </c>
      <c r="I62" s="136">
        <f>SUM(C62,E62,G62)</f>
        <v>3747</v>
      </c>
      <c r="J62" s="691">
        <f t="shared" si="117"/>
        <v>0.92931547619047616</v>
      </c>
      <c r="K62" s="709">
        <f>'Pque N Mundo II'!K11</f>
        <v>1524</v>
      </c>
      <c r="L62" s="673">
        <f t="shared" si="115"/>
        <v>1.1339285714285714</v>
      </c>
      <c r="M62" s="709">
        <f>'Pque N Mundo II'!M11</f>
        <v>1594</v>
      </c>
      <c r="N62" s="673">
        <f t="shared" si="118"/>
        <v>1.1860119047619047</v>
      </c>
      <c r="O62" s="709">
        <f>'Pque N Mundo II'!O11</f>
        <v>1019</v>
      </c>
      <c r="P62" s="673">
        <f t="shared" si="119"/>
        <v>0.75818452380952384</v>
      </c>
      <c r="Q62" s="136">
        <f t="shared" si="120"/>
        <v>4137</v>
      </c>
      <c r="R62" s="691">
        <f t="shared" si="121"/>
        <v>1.0260416666666667</v>
      </c>
      <c r="S62" s="709">
        <f>'Pque N Mundo II'!S11</f>
        <v>1078</v>
      </c>
      <c r="T62" s="673">
        <f t="shared" si="122"/>
        <v>0.80208333333333337</v>
      </c>
      <c r="U62" s="709">
        <f>'Pque N Mundo II'!U11</f>
        <v>1550</v>
      </c>
      <c r="V62" s="673">
        <f t="shared" si="123"/>
        <v>1.1532738095238095</v>
      </c>
      <c r="W62" s="709">
        <f>'Pque N Mundo II'!W11</f>
        <v>0</v>
      </c>
      <c r="X62" s="673">
        <f t="shared" si="124"/>
        <v>0</v>
      </c>
      <c r="Y62" s="136">
        <f t="shared" si="125"/>
        <v>2628</v>
      </c>
      <c r="Z62" s="691">
        <f t="shared" si="126"/>
        <v>0.6517857142857143</v>
      </c>
      <c r="AA62" s="709">
        <f>'Pque N Mundo II'!AA11</f>
        <v>0</v>
      </c>
      <c r="AB62" s="673">
        <f t="shared" si="127"/>
        <v>0</v>
      </c>
      <c r="AC62" s="709">
        <f>'Pque N Mundo II'!AC11</f>
        <v>0</v>
      </c>
      <c r="AD62" s="673">
        <f t="shared" si="128"/>
        <v>0</v>
      </c>
      <c r="AE62" s="709">
        <f>'Pque N Mundo II'!AE11</f>
        <v>0</v>
      </c>
      <c r="AF62" s="673">
        <f t="shared" si="129"/>
        <v>0</v>
      </c>
      <c r="AG62" s="136">
        <f t="shared" si="130"/>
        <v>0</v>
      </c>
      <c r="AH62" s="691">
        <f t="shared" si="131"/>
        <v>0</v>
      </c>
    </row>
    <row r="63" spans="1:34" x14ac:dyDescent="0.25">
      <c r="A63" s="113" t="s">
        <v>8</v>
      </c>
      <c r="B63" s="655">
        <f>'Pque N Mundo II'!B12</f>
        <v>192</v>
      </c>
      <c r="C63" s="134">
        <f>'Pque N Mundo II'!C12</f>
        <v>231</v>
      </c>
      <c r="D63" s="147">
        <f t="shared" si="113"/>
        <v>1.203125</v>
      </c>
      <c r="E63" s="134">
        <f>'Pque N Mundo II'!E12</f>
        <v>285</v>
      </c>
      <c r="F63" s="147">
        <f t="shared" si="114"/>
        <v>1.484375</v>
      </c>
      <c r="G63" s="134">
        <f>'Pque N Mundo II'!G12</f>
        <v>248</v>
      </c>
      <c r="H63" s="147">
        <f t="shared" si="115"/>
        <v>1.2916666666666667</v>
      </c>
      <c r="I63" s="136">
        <f t="shared" si="116"/>
        <v>764</v>
      </c>
      <c r="J63" s="691">
        <f t="shared" si="117"/>
        <v>1.3263888888888888</v>
      </c>
      <c r="K63" s="709">
        <f>'Pque N Mundo II'!K12</f>
        <v>248</v>
      </c>
      <c r="L63" s="673">
        <f t="shared" si="115"/>
        <v>1.2916666666666667</v>
      </c>
      <c r="M63" s="709">
        <f>'Pque N Mundo II'!M12</f>
        <v>166</v>
      </c>
      <c r="N63" s="673">
        <f t="shared" si="118"/>
        <v>0.86458333333333337</v>
      </c>
      <c r="O63" s="709">
        <f>'Pque N Mundo II'!O12</f>
        <v>247</v>
      </c>
      <c r="P63" s="673">
        <f t="shared" si="119"/>
        <v>1.2864583333333333</v>
      </c>
      <c r="Q63" s="136">
        <f t="shared" si="120"/>
        <v>661</v>
      </c>
      <c r="R63" s="691">
        <f t="shared" si="121"/>
        <v>1.1475694444444444</v>
      </c>
      <c r="S63" s="709">
        <f>'Pque N Mundo II'!S12</f>
        <v>306</v>
      </c>
      <c r="T63" s="673">
        <f t="shared" si="122"/>
        <v>1.59375</v>
      </c>
      <c r="U63" s="709">
        <f>'Pque N Mundo II'!U12</f>
        <v>322</v>
      </c>
      <c r="V63" s="673">
        <f t="shared" si="123"/>
        <v>1.6770833333333333</v>
      </c>
      <c r="W63" s="709">
        <f>'Pque N Mundo II'!W12</f>
        <v>0</v>
      </c>
      <c r="X63" s="673">
        <f t="shared" si="124"/>
        <v>0</v>
      </c>
      <c r="Y63" s="136">
        <f t="shared" si="125"/>
        <v>628</v>
      </c>
      <c r="Z63" s="691">
        <f t="shared" si="126"/>
        <v>1.0902777777777777</v>
      </c>
      <c r="AA63" s="709">
        <f>'Pque N Mundo II'!AA12</f>
        <v>0</v>
      </c>
      <c r="AB63" s="673">
        <f t="shared" si="127"/>
        <v>0</v>
      </c>
      <c r="AC63" s="709">
        <f>'Pque N Mundo II'!AC12</f>
        <v>0</v>
      </c>
      <c r="AD63" s="673">
        <f t="shared" si="128"/>
        <v>0</v>
      </c>
      <c r="AE63" s="709">
        <f>'Pque N Mundo II'!AE12</f>
        <v>0</v>
      </c>
      <c r="AF63" s="673">
        <f t="shared" si="129"/>
        <v>0</v>
      </c>
      <c r="AG63" s="136">
        <f t="shared" si="130"/>
        <v>0</v>
      </c>
      <c r="AH63" s="691">
        <f t="shared" si="131"/>
        <v>0</v>
      </c>
    </row>
    <row r="64" spans="1:34" x14ac:dyDescent="0.25">
      <c r="A64" s="113" t="s">
        <v>9</v>
      </c>
      <c r="B64" s="655">
        <f>'Pque N Mundo II'!B13</f>
        <v>672</v>
      </c>
      <c r="C64" s="134">
        <f>'Pque N Mundo II'!C13</f>
        <v>1007</v>
      </c>
      <c r="D64" s="147">
        <f t="shared" si="113"/>
        <v>1.4985119047619047</v>
      </c>
      <c r="E64" s="134">
        <f>'Pque N Mundo II'!E13</f>
        <v>976</v>
      </c>
      <c r="F64" s="147">
        <f t="shared" si="114"/>
        <v>1.4523809523809523</v>
      </c>
      <c r="G64" s="134">
        <f>'Pque N Mundo II'!G13</f>
        <v>866</v>
      </c>
      <c r="H64" s="147">
        <f t="shared" si="115"/>
        <v>1.2886904761904763</v>
      </c>
      <c r="I64" s="136">
        <f t="shared" si="116"/>
        <v>2849</v>
      </c>
      <c r="J64" s="691">
        <f t="shared" si="117"/>
        <v>1.4131944444444444</v>
      </c>
      <c r="K64" s="709">
        <f>'Pque N Mundo II'!K13</f>
        <v>998</v>
      </c>
      <c r="L64" s="673">
        <f t="shared" si="115"/>
        <v>1.4851190476190477</v>
      </c>
      <c r="M64" s="709">
        <f>'Pque N Mundo II'!M13</f>
        <v>548</v>
      </c>
      <c r="N64" s="673">
        <f t="shared" si="118"/>
        <v>0.81547619047619047</v>
      </c>
      <c r="O64" s="709">
        <f>'Pque N Mundo II'!O13</f>
        <v>819</v>
      </c>
      <c r="P64" s="673">
        <f t="shared" si="119"/>
        <v>1.21875</v>
      </c>
      <c r="Q64" s="136">
        <f t="shared" si="120"/>
        <v>2365</v>
      </c>
      <c r="R64" s="691">
        <f t="shared" si="121"/>
        <v>1.1731150793650793</v>
      </c>
      <c r="S64" s="709">
        <f>'Pque N Mundo II'!S13</f>
        <v>947</v>
      </c>
      <c r="T64" s="673">
        <f t="shared" si="122"/>
        <v>1.4092261904761905</v>
      </c>
      <c r="U64" s="709">
        <f>'Pque N Mundo II'!U13</f>
        <v>1113</v>
      </c>
      <c r="V64" s="673">
        <f t="shared" si="123"/>
        <v>1.65625</v>
      </c>
      <c r="W64" s="709">
        <f>'Pque N Mundo II'!W13</f>
        <v>0</v>
      </c>
      <c r="X64" s="673">
        <f t="shared" si="124"/>
        <v>0</v>
      </c>
      <c r="Y64" s="136">
        <f t="shared" si="125"/>
        <v>2060</v>
      </c>
      <c r="Z64" s="691">
        <f t="shared" si="126"/>
        <v>1.0218253968253967</v>
      </c>
      <c r="AA64" s="709">
        <f>'Pque N Mundo II'!AA13</f>
        <v>0</v>
      </c>
      <c r="AB64" s="673">
        <f t="shared" si="127"/>
        <v>0</v>
      </c>
      <c r="AC64" s="709">
        <f>'Pque N Mundo II'!AC13</f>
        <v>0</v>
      </c>
      <c r="AD64" s="673">
        <f t="shared" si="128"/>
        <v>0</v>
      </c>
      <c r="AE64" s="709">
        <f>'Pque N Mundo II'!AE13</f>
        <v>0</v>
      </c>
      <c r="AF64" s="673">
        <f t="shared" si="129"/>
        <v>0</v>
      </c>
      <c r="AG64" s="136">
        <f t="shared" si="130"/>
        <v>0</v>
      </c>
      <c r="AH64" s="691">
        <f t="shared" si="131"/>
        <v>0</v>
      </c>
    </row>
    <row r="65" spans="1:34" x14ac:dyDescent="0.25">
      <c r="A65" s="113" t="s">
        <v>10</v>
      </c>
      <c r="B65" s="655">
        <f>'Pque N Mundo II'!B14</f>
        <v>526</v>
      </c>
      <c r="C65" s="134">
        <f>'Pque N Mundo II'!C14</f>
        <v>307</v>
      </c>
      <c r="D65" s="147">
        <f t="shared" si="113"/>
        <v>0.58365019011406849</v>
      </c>
      <c r="E65" s="134">
        <f>'Pque N Mundo II'!E14</f>
        <v>366</v>
      </c>
      <c r="F65" s="147">
        <f t="shared" si="114"/>
        <v>0.69581749049429653</v>
      </c>
      <c r="G65" s="134">
        <f>'Pque N Mundo II'!G14</f>
        <v>449</v>
      </c>
      <c r="H65" s="147">
        <f t="shared" si="115"/>
        <v>0.85361216730038025</v>
      </c>
      <c r="I65" s="136">
        <f t="shared" si="116"/>
        <v>1122</v>
      </c>
      <c r="J65" s="691">
        <f t="shared" si="117"/>
        <v>0.71102661596958172</v>
      </c>
      <c r="K65" s="709">
        <f>'Pque N Mundo II'!K14</f>
        <v>538</v>
      </c>
      <c r="L65" s="673">
        <f t="shared" si="115"/>
        <v>1.0228136882129277</v>
      </c>
      <c r="M65" s="709">
        <f>'Pque N Mundo II'!M14</f>
        <v>566</v>
      </c>
      <c r="N65" s="673">
        <f t="shared" si="118"/>
        <v>1.0760456273764258</v>
      </c>
      <c r="O65" s="709">
        <f>'Pque N Mundo II'!O14</f>
        <v>385</v>
      </c>
      <c r="P65" s="673">
        <f t="shared" si="119"/>
        <v>0.73193916349809884</v>
      </c>
      <c r="Q65" s="136">
        <f t="shared" si="120"/>
        <v>1489</v>
      </c>
      <c r="R65" s="691">
        <f t="shared" si="121"/>
        <v>0.9435994930291508</v>
      </c>
      <c r="S65" s="709">
        <f>'Pque N Mundo II'!S14</f>
        <v>559</v>
      </c>
      <c r="T65" s="673">
        <f t="shared" si="122"/>
        <v>1.0627376425855513</v>
      </c>
      <c r="U65" s="709">
        <f>'Pque N Mundo II'!U14</f>
        <v>426</v>
      </c>
      <c r="V65" s="673">
        <f t="shared" si="123"/>
        <v>0.8098859315589354</v>
      </c>
      <c r="W65" s="709">
        <f>'Pque N Mundo II'!W14</f>
        <v>0</v>
      </c>
      <c r="X65" s="673">
        <f t="shared" si="124"/>
        <v>0</v>
      </c>
      <c r="Y65" s="136">
        <f t="shared" si="125"/>
        <v>985</v>
      </c>
      <c r="Z65" s="691">
        <f t="shared" si="126"/>
        <v>0.62420785804816226</v>
      </c>
      <c r="AA65" s="709">
        <f>'Pque N Mundo II'!AA14</f>
        <v>0</v>
      </c>
      <c r="AB65" s="673">
        <f t="shared" si="127"/>
        <v>0</v>
      </c>
      <c r="AC65" s="709">
        <f>'Pque N Mundo II'!AC14</f>
        <v>0</v>
      </c>
      <c r="AD65" s="673">
        <f t="shared" si="128"/>
        <v>0</v>
      </c>
      <c r="AE65" s="709">
        <f>'Pque N Mundo II'!AE14</f>
        <v>0</v>
      </c>
      <c r="AF65" s="673">
        <f t="shared" si="129"/>
        <v>0</v>
      </c>
      <c r="AG65" s="136">
        <f t="shared" si="130"/>
        <v>0</v>
      </c>
      <c r="AH65" s="691">
        <f t="shared" si="131"/>
        <v>0</v>
      </c>
    </row>
    <row r="66" spans="1:34" x14ac:dyDescent="0.25">
      <c r="A66" s="113" t="s">
        <v>42</v>
      </c>
      <c r="B66" s="655">
        <f>'Pque N Mundo II'!B15</f>
        <v>263</v>
      </c>
      <c r="C66" s="134">
        <f>'Pque N Mundo II'!C15</f>
        <v>248</v>
      </c>
      <c r="D66" s="147">
        <f t="shared" si="113"/>
        <v>0.94296577946768056</v>
      </c>
      <c r="E66" s="134">
        <f>'Pque N Mundo II'!E15</f>
        <v>234</v>
      </c>
      <c r="F66" s="147">
        <f t="shared" si="114"/>
        <v>0.88973384030418246</v>
      </c>
      <c r="G66" s="134">
        <f>'Pque N Mundo II'!G15</f>
        <v>65</v>
      </c>
      <c r="H66" s="147">
        <f t="shared" si="115"/>
        <v>0.24714828897338403</v>
      </c>
      <c r="I66" s="136">
        <f t="shared" si="116"/>
        <v>547</v>
      </c>
      <c r="J66" s="691">
        <f t="shared" si="117"/>
        <v>0.69328263624841568</v>
      </c>
      <c r="K66" s="709">
        <f>'Pque N Mundo II'!K15</f>
        <v>268</v>
      </c>
      <c r="L66" s="673">
        <f t="shared" si="115"/>
        <v>1.0190114068441065</v>
      </c>
      <c r="M66" s="709">
        <f>'Pque N Mundo II'!M15</f>
        <v>247</v>
      </c>
      <c r="N66" s="673">
        <f t="shared" si="118"/>
        <v>0.93916349809885935</v>
      </c>
      <c r="O66" s="709">
        <f>'Pque N Mundo II'!O15</f>
        <v>219</v>
      </c>
      <c r="P66" s="673">
        <f t="shared" si="119"/>
        <v>0.83269961977186313</v>
      </c>
      <c r="Q66" s="136">
        <f t="shared" si="120"/>
        <v>734</v>
      </c>
      <c r="R66" s="691">
        <f t="shared" si="121"/>
        <v>0.93029150823827633</v>
      </c>
      <c r="S66" s="709">
        <f>'Pque N Mundo II'!S15</f>
        <v>230</v>
      </c>
      <c r="T66" s="673">
        <f t="shared" si="122"/>
        <v>0.87452471482889738</v>
      </c>
      <c r="U66" s="709">
        <f>'Pque N Mundo II'!U15</f>
        <v>249</v>
      </c>
      <c r="V66" s="673">
        <f t="shared" si="123"/>
        <v>0.94676806083650189</v>
      </c>
      <c r="W66" s="709">
        <f>'Pque N Mundo II'!W15</f>
        <v>0</v>
      </c>
      <c r="X66" s="673">
        <f t="shared" si="124"/>
        <v>0</v>
      </c>
      <c r="Y66" s="136">
        <f t="shared" si="125"/>
        <v>479</v>
      </c>
      <c r="Z66" s="691">
        <f t="shared" si="126"/>
        <v>0.60709759188846646</v>
      </c>
      <c r="AA66" s="709">
        <f>'Pque N Mundo II'!AA15</f>
        <v>0</v>
      </c>
      <c r="AB66" s="673">
        <f t="shared" si="127"/>
        <v>0</v>
      </c>
      <c r="AC66" s="709">
        <f>'Pque N Mundo II'!AC15</f>
        <v>0</v>
      </c>
      <c r="AD66" s="673">
        <f t="shared" si="128"/>
        <v>0</v>
      </c>
      <c r="AE66" s="709">
        <f>'Pque N Mundo II'!AE15</f>
        <v>0</v>
      </c>
      <c r="AF66" s="673">
        <f t="shared" si="129"/>
        <v>0</v>
      </c>
      <c r="AG66" s="136">
        <f t="shared" si="130"/>
        <v>0</v>
      </c>
      <c r="AH66" s="691">
        <f t="shared" si="131"/>
        <v>0</v>
      </c>
    </row>
    <row r="67" spans="1:34" ht="16.5" thickBot="1" x14ac:dyDescent="0.3">
      <c r="A67" s="138" t="s">
        <v>13</v>
      </c>
      <c r="B67" s="656">
        <f>'Pque N Mundo II'!B16</f>
        <v>526</v>
      </c>
      <c r="C67" s="139">
        <f>'Pque N Mundo II'!C16</f>
        <v>285</v>
      </c>
      <c r="D67" s="151">
        <f t="shared" si="113"/>
        <v>0.54182509505703425</v>
      </c>
      <c r="E67" s="139">
        <f>'Pque N Mundo II'!E16</f>
        <v>476</v>
      </c>
      <c r="F67" s="151">
        <f t="shared" si="114"/>
        <v>0.90494296577946765</v>
      </c>
      <c r="G67" s="139">
        <f>'Pque N Mundo II'!G16</f>
        <v>250</v>
      </c>
      <c r="H67" s="151">
        <f t="shared" si="115"/>
        <v>0.47528517110266161</v>
      </c>
      <c r="I67" s="141">
        <f t="shared" si="116"/>
        <v>1011</v>
      </c>
      <c r="J67" s="692">
        <f t="shared" si="117"/>
        <v>0.64068441064638781</v>
      </c>
      <c r="K67" s="710">
        <f>'Pque N Mundo II'!K16</f>
        <v>422</v>
      </c>
      <c r="L67" s="674">
        <f t="shared" si="115"/>
        <v>0.80228136882129275</v>
      </c>
      <c r="M67" s="710">
        <f>'Pque N Mundo II'!M16</f>
        <v>426</v>
      </c>
      <c r="N67" s="674">
        <f t="shared" si="118"/>
        <v>0.8098859315589354</v>
      </c>
      <c r="O67" s="710">
        <f>'Pque N Mundo II'!O16</f>
        <v>404</v>
      </c>
      <c r="P67" s="674">
        <f t="shared" si="119"/>
        <v>0.76806083650190116</v>
      </c>
      <c r="Q67" s="141">
        <f t="shared" si="120"/>
        <v>1252</v>
      </c>
      <c r="R67" s="692">
        <f t="shared" si="121"/>
        <v>0.79340937896070973</v>
      </c>
      <c r="S67" s="710">
        <f>'Pque N Mundo II'!S16</f>
        <v>408</v>
      </c>
      <c r="T67" s="674">
        <f t="shared" si="122"/>
        <v>0.7756653992395437</v>
      </c>
      <c r="U67" s="710">
        <f>'Pque N Mundo II'!U16</f>
        <v>466</v>
      </c>
      <c r="V67" s="674">
        <f t="shared" si="123"/>
        <v>0.88593155893536124</v>
      </c>
      <c r="W67" s="710">
        <f>'Pque N Mundo II'!W16</f>
        <v>0</v>
      </c>
      <c r="X67" s="674">
        <f t="shared" si="124"/>
        <v>0</v>
      </c>
      <c r="Y67" s="141">
        <f t="shared" si="125"/>
        <v>874</v>
      </c>
      <c r="Z67" s="692">
        <f t="shared" si="126"/>
        <v>0.55386565272496835</v>
      </c>
      <c r="AA67" s="710">
        <f>'Pque N Mundo II'!AA16</f>
        <v>0</v>
      </c>
      <c r="AB67" s="674">
        <f t="shared" si="127"/>
        <v>0</v>
      </c>
      <c r="AC67" s="710">
        <f>'Pque N Mundo II'!AC16</f>
        <v>0</v>
      </c>
      <c r="AD67" s="674">
        <f t="shared" si="128"/>
        <v>0</v>
      </c>
      <c r="AE67" s="710">
        <f>'Pque N Mundo II'!AE16</f>
        <v>0</v>
      </c>
      <c r="AF67" s="674">
        <f t="shared" si="129"/>
        <v>0</v>
      </c>
      <c r="AG67" s="141">
        <f t="shared" si="130"/>
        <v>0</v>
      </c>
      <c r="AH67" s="692">
        <f t="shared" si="131"/>
        <v>0</v>
      </c>
    </row>
    <row r="68" spans="1:34" ht="16.5" thickBot="1" x14ac:dyDescent="0.3">
      <c r="A68" s="6" t="s">
        <v>373</v>
      </c>
      <c r="B68" s="722">
        <f>SUM(B58:B67)</f>
        <v>10995</v>
      </c>
      <c r="C68" s="8">
        <f>SUM(C58:C67)</f>
        <v>9813</v>
      </c>
      <c r="D68" s="22">
        <f t="shared" si="113"/>
        <v>0.8924965893587995</v>
      </c>
      <c r="E68" s="8">
        <f>SUM(E58:E67)</f>
        <v>9876</v>
      </c>
      <c r="F68" s="22">
        <f t="shared" si="114"/>
        <v>0.89822646657571625</v>
      </c>
      <c r="G68" s="8">
        <f>SUM(G58:G67)</f>
        <v>9490</v>
      </c>
      <c r="H68" s="22">
        <f t="shared" si="115"/>
        <v>0.86311959981809916</v>
      </c>
      <c r="I68" s="103">
        <f t="shared" si="116"/>
        <v>29179</v>
      </c>
      <c r="J68" s="721">
        <f t="shared" si="117"/>
        <v>0.88461421858420497</v>
      </c>
      <c r="K68" s="704">
        <f>SUM(K58:K67)</f>
        <v>11098</v>
      </c>
      <c r="L68" s="720">
        <f t="shared" si="115"/>
        <v>1.0093678944974989</v>
      </c>
      <c r="M68" s="704">
        <f t="shared" ref="M68" si="132">SUM(M58:M67)</f>
        <v>10233</v>
      </c>
      <c r="N68" s="720">
        <f t="shared" si="118"/>
        <v>0.93069577080491128</v>
      </c>
      <c r="O68" s="704">
        <f t="shared" ref="O68" si="133">SUM(O58:O67)</f>
        <v>8851</v>
      </c>
      <c r="P68" s="720">
        <f t="shared" si="119"/>
        <v>0.80500227376080036</v>
      </c>
      <c r="Q68" s="103">
        <f t="shared" si="120"/>
        <v>30182</v>
      </c>
      <c r="R68" s="721">
        <f t="shared" si="121"/>
        <v>0.9150219796877368</v>
      </c>
      <c r="S68" s="704">
        <f>SUM(S58:S67)</f>
        <v>9656</v>
      </c>
      <c r="T68" s="720">
        <f t="shared" si="122"/>
        <v>0.87821737153251478</v>
      </c>
      <c r="U68" s="704">
        <f t="shared" ref="U68" si="134">SUM(U58:U67)</f>
        <v>10771</v>
      </c>
      <c r="V68" s="720">
        <f t="shared" si="123"/>
        <v>0.97962710322874036</v>
      </c>
      <c r="W68" s="704">
        <f t="shared" ref="W68" si="135">SUM(W58:W67)</f>
        <v>0</v>
      </c>
      <c r="X68" s="720">
        <f t="shared" si="124"/>
        <v>0</v>
      </c>
      <c r="Y68" s="103">
        <f t="shared" si="125"/>
        <v>20427</v>
      </c>
      <c r="Z68" s="721">
        <f t="shared" si="126"/>
        <v>0.61928149158708501</v>
      </c>
      <c r="AA68" s="704">
        <f>SUM(AA58:AA67)</f>
        <v>0</v>
      </c>
      <c r="AB68" s="720">
        <f t="shared" si="127"/>
        <v>0</v>
      </c>
      <c r="AC68" s="704">
        <f t="shared" ref="AC68" si="136">SUM(AC58:AC67)</f>
        <v>0</v>
      </c>
      <c r="AD68" s="720">
        <f t="shared" si="128"/>
        <v>0</v>
      </c>
      <c r="AE68" s="704">
        <f t="shared" ref="AE68" si="137">SUM(AE58:AE67)</f>
        <v>0</v>
      </c>
      <c r="AF68" s="720">
        <f t="shared" si="129"/>
        <v>0</v>
      </c>
      <c r="AG68" s="103">
        <f t="shared" si="130"/>
        <v>0</v>
      </c>
      <c r="AH68" s="721">
        <f t="shared" si="131"/>
        <v>0</v>
      </c>
    </row>
    <row r="71" spans="1:34" x14ac:dyDescent="0.25">
      <c r="A71" s="1303" t="s">
        <v>540</v>
      </c>
      <c r="B71" s="1291"/>
      <c r="C71" s="1291"/>
      <c r="D71" s="1291"/>
      <c r="E71" s="1291"/>
      <c r="F71" s="1291"/>
      <c r="G71" s="1291"/>
      <c r="H71" s="1291"/>
      <c r="I71" s="1291"/>
      <c r="J71" s="1291"/>
      <c r="K71" s="1291"/>
      <c r="L71" s="1291"/>
      <c r="M71" s="1291"/>
      <c r="N71" s="1291"/>
      <c r="O71" s="1291"/>
      <c r="P71" s="1291"/>
      <c r="Q71" s="1291"/>
      <c r="R71" s="1291"/>
      <c r="S71" s="1291"/>
      <c r="T71" s="1291"/>
      <c r="U71" s="1291"/>
      <c r="V71" s="1291"/>
      <c r="W71" s="1291"/>
      <c r="X71" s="1291"/>
      <c r="Y71" s="1291"/>
      <c r="Z71" s="1291"/>
    </row>
    <row r="72" spans="1:34" ht="24.75" thickBot="1" x14ac:dyDescent="0.3">
      <c r="A72" s="1118" t="s">
        <v>14</v>
      </c>
      <c r="B72" s="12" t="s">
        <v>172</v>
      </c>
      <c r="C72" s="14" t="s">
        <v>505</v>
      </c>
      <c r="D72" s="15" t="s">
        <v>1</v>
      </c>
      <c r="E72" s="14" t="s">
        <v>506</v>
      </c>
      <c r="F72" s="15" t="s">
        <v>1</v>
      </c>
      <c r="G72" s="14" t="s">
        <v>507</v>
      </c>
      <c r="H72" s="15" t="s">
        <v>1</v>
      </c>
      <c r="I72" s="128" t="s">
        <v>454</v>
      </c>
      <c r="J72" s="13" t="s">
        <v>205</v>
      </c>
      <c r="K72" s="14" t="s">
        <v>508</v>
      </c>
      <c r="L72" s="15" t="s">
        <v>1</v>
      </c>
      <c r="M72" s="14" t="s">
        <v>509</v>
      </c>
      <c r="N72" s="15" t="s">
        <v>1</v>
      </c>
      <c r="O72" s="14" t="s">
        <v>510</v>
      </c>
      <c r="P72" s="15" t="s">
        <v>1</v>
      </c>
      <c r="Q72" s="128" t="s">
        <v>454</v>
      </c>
      <c r="R72" s="13" t="s">
        <v>205</v>
      </c>
      <c r="S72" s="14" t="s">
        <v>511</v>
      </c>
      <c r="T72" s="15" t="s">
        <v>1</v>
      </c>
      <c r="U72" s="14" t="s">
        <v>512</v>
      </c>
      <c r="V72" s="15" t="s">
        <v>1</v>
      </c>
      <c r="W72" s="14" t="s">
        <v>513</v>
      </c>
      <c r="X72" s="15" t="s">
        <v>1</v>
      </c>
      <c r="Y72" s="128" t="s">
        <v>454</v>
      </c>
      <c r="Z72" s="13" t="s">
        <v>205</v>
      </c>
      <c r="AA72" s="14" t="s">
        <v>514</v>
      </c>
      <c r="AB72" s="15" t="s">
        <v>1</v>
      </c>
      <c r="AC72" s="14" t="s">
        <v>515</v>
      </c>
      <c r="AD72" s="15" t="s">
        <v>1</v>
      </c>
      <c r="AE72" s="14" t="s">
        <v>516</v>
      </c>
      <c r="AF72" s="15" t="s">
        <v>1</v>
      </c>
      <c r="AG72" s="128" t="s">
        <v>454</v>
      </c>
      <c r="AH72" s="13" t="s">
        <v>205</v>
      </c>
    </row>
    <row r="73" spans="1:34" ht="16.5" thickTop="1" x14ac:dyDescent="0.25">
      <c r="A73" s="974" t="s">
        <v>27</v>
      </c>
      <c r="B73" s="1141">
        <f>'AMA_UBS J Brasil'!B7</f>
        <v>6000</v>
      </c>
      <c r="C73" s="1140">
        <f>'AMA_UBS J Brasil'!C7</f>
        <v>7020</v>
      </c>
      <c r="D73" s="968">
        <f t="shared" ref="D73:D75" si="138">C73/$B73</f>
        <v>1.17</v>
      </c>
      <c r="E73" s="1140">
        <f>'AMA_UBS J Brasil'!E7</f>
        <v>6359</v>
      </c>
      <c r="F73" s="968">
        <f t="shared" ref="F73:F75" si="139">E73/$B73</f>
        <v>1.0598333333333334</v>
      </c>
      <c r="G73" s="1140">
        <f>'AMA_UBS J Brasil'!G7</f>
        <v>6357</v>
      </c>
      <c r="H73" s="968">
        <f t="shared" ref="H73:H75" si="140">G73/$B73</f>
        <v>1.0595000000000001</v>
      </c>
      <c r="I73" s="970">
        <f t="shared" ref="I73:I75" si="141">SUM(C73,E73,G73)</f>
        <v>19736</v>
      </c>
      <c r="J73" s="1142">
        <f t="shared" ref="J73:J75" si="142">I73/($B73*3)</f>
        <v>1.0964444444444446</v>
      </c>
      <c r="K73" s="1143">
        <f>'AMA_UBS J Brasil'!K7</f>
        <v>6096</v>
      </c>
      <c r="L73" s="1144">
        <f t="shared" ref="L73:L75" si="143">K73/$B73</f>
        <v>1.016</v>
      </c>
      <c r="M73" s="1143">
        <f>'AMA_UBS J Brasil'!M7</f>
        <v>6581</v>
      </c>
      <c r="N73" s="1144">
        <f t="shared" ref="N73:N75" si="144">M73/$B73</f>
        <v>1.0968333333333333</v>
      </c>
      <c r="O73" s="1143">
        <f>'AMA_UBS J Brasil'!O7</f>
        <v>6068</v>
      </c>
      <c r="P73" s="1144">
        <f t="shared" ref="P73:P75" si="145">O73/$B73</f>
        <v>1.0113333333333334</v>
      </c>
      <c r="Q73" s="970">
        <f t="shared" ref="Q73:Q75" si="146">SUM(K73,M73,O73)</f>
        <v>18745</v>
      </c>
      <c r="R73" s="1142">
        <f t="shared" ref="R73:R75" si="147">Q73/($B73*3)</f>
        <v>1.0413888888888889</v>
      </c>
      <c r="S73" s="1143">
        <f>'AMA_UBS J Brasil'!S7</f>
        <v>5925</v>
      </c>
      <c r="T73" s="1144">
        <f t="shared" ref="T73:T82" si="148">S73/$B73</f>
        <v>0.98750000000000004</v>
      </c>
      <c r="U73" s="1143">
        <f>'AMA_UBS J Brasil'!U7</f>
        <v>5847</v>
      </c>
      <c r="V73" s="1144">
        <f t="shared" ref="V73:V82" si="149">U73/$B73</f>
        <v>0.97450000000000003</v>
      </c>
      <c r="W73" s="1143">
        <f>'AMA_UBS J Brasil'!W7</f>
        <v>0</v>
      </c>
      <c r="X73" s="1144">
        <f t="shared" ref="X73:X82" si="150">W73/$B73</f>
        <v>0</v>
      </c>
      <c r="Y73" s="970">
        <f t="shared" ref="Y73:Y82" si="151">SUM(S73,U73,W73)</f>
        <v>11772</v>
      </c>
      <c r="Z73" s="1142">
        <f t="shared" ref="Z73:Z82" si="152">Y73/($B73*3)</f>
        <v>0.65400000000000003</v>
      </c>
      <c r="AA73" s="1143">
        <f>'AMA_UBS J Brasil'!AA7</f>
        <v>0</v>
      </c>
      <c r="AB73" s="1144">
        <f t="shared" ref="AB73:AB82" si="153">AA73/$B73</f>
        <v>0</v>
      </c>
      <c r="AC73" s="1143">
        <f>'AMA_UBS J Brasil'!AC7</f>
        <v>0</v>
      </c>
      <c r="AD73" s="1144">
        <f t="shared" ref="AD73:AD82" si="154">AC73/$B73</f>
        <v>0</v>
      </c>
      <c r="AE73" s="1143">
        <f>'AMA_UBS J Brasil'!AE7</f>
        <v>0</v>
      </c>
      <c r="AF73" s="1144">
        <f t="shared" ref="AF73:AF82" si="155">AE73/$B73</f>
        <v>0</v>
      </c>
      <c r="AG73" s="970">
        <f t="shared" ref="AG73:AG82" si="156">SUM(AA73,AC73,AE73)</f>
        <v>0</v>
      </c>
      <c r="AH73" s="1142">
        <f t="shared" ref="AH73:AH82" si="157">AG73/($B73*3)</f>
        <v>0</v>
      </c>
    </row>
    <row r="74" spans="1:34" x14ac:dyDescent="0.25">
      <c r="A74" s="1121" t="s">
        <v>28</v>
      </c>
      <c r="B74" s="1141">
        <f>'AMA_UBS J Brasil'!B8</f>
        <v>2080</v>
      </c>
      <c r="C74" s="1140">
        <f>'AMA_UBS J Brasil'!C8</f>
        <v>1508</v>
      </c>
      <c r="D74" s="968">
        <f t="shared" si="138"/>
        <v>0.72499999999999998</v>
      </c>
      <c r="E74" s="1140">
        <f>'AMA_UBS J Brasil'!E8</f>
        <v>1561</v>
      </c>
      <c r="F74" s="968">
        <f t="shared" si="139"/>
        <v>0.75048076923076923</v>
      </c>
      <c r="G74" s="1140">
        <f>'AMA_UBS J Brasil'!G8</f>
        <v>1829</v>
      </c>
      <c r="H74" s="968">
        <f t="shared" si="140"/>
        <v>0.87932692307692306</v>
      </c>
      <c r="I74" s="970">
        <f t="shared" si="141"/>
        <v>4898</v>
      </c>
      <c r="J74" s="1142">
        <f t="shared" si="142"/>
        <v>0.78493589743589742</v>
      </c>
      <c r="K74" s="1143">
        <f>'AMA_UBS J Brasil'!K8</f>
        <v>2294</v>
      </c>
      <c r="L74" s="1144">
        <f t="shared" si="143"/>
        <v>1.1028846153846155</v>
      </c>
      <c r="M74" s="1143">
        <f>'AMA_UBS J Brasil'!M8</f>
        <v>1917</v>
      </c>
      <c r="N74" s="1144">
        <f t="shared" si="144"/>
        <v>0.92163461538461533</v>
      </c>
      <c r="O74" s="1143">
        <f>'AMA_UBS J Brasil'!O8</f>
        <v>1647</v>
      </c>
      <c r="P74" s="1144">
        <f t="shared" si="145"/>
        <v>0.79182692307692304</v>
      </c>
      <c r="Q74" s="970">
        <f t="shared" si="146"/>
        <v>5858</v>
      </c>
      <c r="R74" s="1142">
        <f t="shared" si="147"/>
        <v>0.93878205128205128</v>
      </c>
      <c r="S74" s="1143">
        <f>'AMA_UBS J Brasil'!S8</f>
        <v>1594</v>
      </c>
      <c r="T74" s="1144">
        <f t="shared" si="148"/>
        <v>0.7663461538461539</v>
      </c>
      <c r="U74" s="1143">
        <f>'AMA_UBS J Brasil'!U8</f>
        <v>1947</v>
      </c>
      <c r="V74" s="1144">
        <f t="shared" si="149"/>
        <v>0.93605769230769231</v>
      </c>
      <c r="W74" s="1143">
        <f>'AMA_UBS J Brasil'!W8</f>
        <v>0</v>
      </c>
      <c r="X74" s="1144">
        <f t="shared" si="150"/>
        <v>0</v>
      </c>
      <c r="Y74" s="970">
        <f t="shared" si="151"/>
        <v>3541</v>
      </c>
      <c r="Z74" s="1142">
        <f t="shared" si="152"/>
        <v>0.5674679487179487</v>
      </c>
      <c r="AA74" s="1143">
        <f>'AMA_UBS J Brasil'!AA8</f>
        <v>0</v>
      </c>
      <c r="AB74" s="1144">
        <f t="shared" si="153"/>
        <v>0</v>
      </c>
      <c r="AC74" s="1143">
        <f>'AMA_UBS J Brasil'!AC8</f>
        <v>0</v>
      </c>
      <c r="AD74" s="1144">
        <f t="shared" si="154"/>
        <v>0</v>
      </c>
      <c r="AE74" s="1143">
        <f>'AMA_UBS J Brasil'!AE8</f>
        <v>0</v>
      </c>
      <c r="AF74" s="1144">
        <f t="shared" si="155"/>
        <v>0</v>
      </c>
      <c r="AG74" s="970">
        <f t="shared" si="156"/>
        <v>0</v>
      </c>
      <c r="AH74" s="1142">
        <f t="shared" si="157"/>
        <v>0</v>
      </c>
    </row>
    <row r="75" spans="1:34" x14ac:dyDescent="0.25">
      <c r="A75" s="2" t="s">
        <v>29</v>
      </c>
      <c r="B75" s="1141">
        <f>'AMA_UBS J Brasil'!B9</f>
        <v>780</v>
      </c>
      <c r="C75" s="1140">
        <f>'AMA_UBS J Brasil'!C9</f>
        <v>860</v>
      </c>
      <c r="D75" s="968">
        <f t="shared" si="138"/>
        <v>1.1025641025641026</v>
      </c>
      <c r="E75" s="1140">
        <f>'AMA_UBS J Brasil'!E9</f>
        <v>861</v>
      </c>
      <c r="F75" s="968">
        <f t="shared" si="139"/>
        <v>1.1038461538461539</v>
      </c>
      <c r="G75" s="1140">
        <f>'AMA_UBS J Brasil'!G9</f>
        <v>911</v>
      </c>
      <c r="H75" s="968">
        <f t="shared" si="140"/>
        <v>1.167948717948718</v>
      </c>
      <c r="I75" s="970">
        <f t="shared" si="141"/>
        <v>2632</v>
      </c>
      <c r="J75" s="1142">
        <f t="shared" si="142"/>
        <v>1.1247863247863248</v>
      </c>
      <c r="K75" s="1143">
        <f>'AMA_UBS J Brasil'!K9</f>
        <v>768</v>
      </c>
      <c r="L75" s="1144">
        <f t="shared" si="143"/>
        <v>0.98461538461538467</v>
      </c>
      <c r="M75" s="1143">
        <f>'AMA_UBS J Brasil'!M9</f>
        <v>1157</v>
      </c>
      <c r="N75" s="1144">
        <f t="shared" si="144"/>
        <v>1.4833333333333334</v>
      </c>
      <c r="O75" s="1143">
        <f>'AMA_UBS J Brasil'!O9</f>
        <v>703</v>
      </c>
      <c r="P75" s="1144">
        <f t="shared" si="145"/>
        <v>0.9012820512820513</v>
      </c>
      <c r="Q75" s="970">
        <f t="shared" si="146"/>
        <v>2628</v>
      </c>
      <c r="R75" s="1142">
        <f t="shared" si="147"/>
        <v>1.1230769230769231</v>
      </c>
      <c r="S75" s="1143">
        <f>'AMA_UBS J Brasil'!S9</f>
        <v>882</v>
      </c>
      <c r="T75" s="1144">
        <f t="shared" si="148"/>
        <v>1.1307692307692307</v>
      </c>
      <c r="U75" s="1143">
        <f>'AMA_UBS J Brasil'!U9</f>
        <v>906</v>
      </c>
      <c r="V75" s="1144">
        <f t="shared" si="149"/>
        <v>1.1615384615384616</v>
      </c>
      <c r="W75" s="1143">
        <f>'AMA_UBS J Brasil'!W9</f>
        <v>0</v>
      </c>
      <c r="X75" s="1144">
        <f t="shared" si="150"/>
        <v>0</v>
      </c>
      <c r="Y75" s="970">
        <f t="shared" si="151"/>
        <v>1788</v>
      </c>
      <c r="Z75" s="1142">
        <f t="shared" si="152"/>
        <v>0.76410256410256405</v>
      </c>
      <c r="AA75" s="1143">
        <f>'AMA_UBS J Brasil'!AA9</f>
        <v>0</v>
      </c>
      <c r="AB75" s="1144">
        <f t="shared" si="153"/>
        <v>0</v>
      </c>
      <c r="AC75" s="1143">
        <f>'AMA_UBS J Brasil'!AC9</f>
        <v>0</v>
      </c>
      <c r="AD75" s="1144">
        <f t="shared" si="154"/>
        <v>0</v>
      </c>
      <c r="AE75" s="1143">
        <f>'AMA_UBS J Brasil'!AE9</f>
        <v>0</v>
      </c>
      <c r="AF75" s="1144">
        <f t="shared" si="155"/>
        <v>0</v>
      </c>
      <c r="AG75" s="970">
        <f t="shared" si="156"/>
        <v>0</v>
      </c>
      <c r="AH75" s="1142">
        <f t="shared" si="157"/>
        <v>0</v>
      </c>
    </row>
    <row r="76" spans="1:34" x14ac:dyDescent="0.25">
      <c r="A76" s="1121" t="s">
        <v>8</v>
      </c>
      <c r="B76" s="1127">
        <f>'AMA_UBS J Brasil'!B12</f>
        <v>384</v>
      </c>
      <c r="C76" s="1128">
        <f>'AMA_UBS J Brasil'!C12</f>
        <v>475</v>
      </c>
      <c r="D76" s="1123">
        <f t="shared" ref="D76:D82" si="158">C76/$B76</f>
        <v>1.2369791666666667</v>
      </c>
      <c r="E76" s="1128">
        <f>'AMA_UBS J Brasil'!E12</f>
        <v>452</v>
      </c>
      <c r="F76" s="1123">
        <f t="shared" ref="F76:F82" si="159">E76/$B76</f>
        <v>1.1770833333333333</v>
      </c>
      <c r="G76" s="1128">
        <f>'AMA_UBS J Brasil'!G12</f>
        <v>401</v>
      </c>
      <c r="H76" s="1123">
        <f t="shared" ref="H76:L82" si="160">G76/$B76</f>
        <v>1.0442708333333333</v>
      </c>
      <c r="I76" s="1124">
        <f t="shared" ref="I76:I82" si="161">SUM(C76,E76,G76)</f>
        <v>1328</v>
      </c>
      <c r="J76" s="1129">
        <f t="shared" ref="J76:J82" si="162">I76/($B76*3)</f>
        <v>1.1527777777777777</v>
      </c>
      <c r="K76" s="1130">
        <f>'AMA_UBS J Brasil'!K12</f>
        <v>395</v>
      </c>
      <c r="L76" s="1131">
        <f t="shared" si="160"/>
        <v>1.0286458333333333</v>
      </c>
      <c r="M76" s="1130">
        <f>'AMA_UBS J Brasil'!M12</f>
        <v>483</v>
      </c>
      <c r="N76" s="1131">
        <f t="shared" ref="N76:N82" si="163">M76/$B76</f>
        <v>1.2578125</v>
      </c>
      <c r="O76" s="1130">
        <f>'AMA_UBS J Brasil'!O12</f>
        <v>381</v>
      </c>
      <c r="P76" s="1131">
        <f t="shared" ref="P76:P82" si="164">O76/$B76</f>
        <v>0.9921875</v>
      </c>
      <c r="Q76" s="1124">
        <f t="shared" ref="Q76:Q82" si="165">SUM(K76,M76,O76)</f>
        <v>1259</v>
      </c>
      <c r="R76" s="1129">
        <f t="shared" ref="R76:R82" si="166">Q76/($B76*3)</f>
        <v>1.0928819444444444</v>
      </c>
      <c r="S76" s="1130">
        <f>'AMA_UBS J Brasil'!S12</f>
        <v>537</v>
      </c>
      <c r="T76" s="1131">
        <f t="shared" si="148"/>
        <v>1.3984375</v>
      </c>
      <c r="U76" s="1130">
        <f>'AMA_UBS J Brasil'!U12</f>
        <v>413</v>
      </c>
      <c r="V76" s="1131">
        <f t="shared" si="149"/>
        <v>1.0755208333333333</v>
      </c>
      <c r="W76" s="1130">
        <f>'AMA_UBS J Brasil'!W12</f>
        <v>0</v>
      </c>
      <c r="X76" s="1131">
        <f t="shared" si="150"/>
        <v>0</v>
      </c>
      <c r="Y76" s="1124">
        <f t="shared" si="151"/>
        <v>950</v>
      </c>
      <c r="Z76" s="1129">
        <f t="shared" si="152"/>
        <v>0.82465277777777779</v>
      </c>
      <c r="AA76" s="1130">
        <f>'AMA_UBS J Brasil'!AA12</f>
        <v>0</v>
      </c>
      <c r="AB76" s="1131">
        <f t="shared" si="153"/>
        <v>0</v>
      </c>
      <c r="AC76" s="1130">
        <f>'AMA_UBS J Brasil'!AC12</f>
        <v>0</v>
      </c>
      <c r="AD76" s="1131">
        <f t="shared" si="154"/>
        <v>0</v>
      </c>
      <c r="AE76" s="1130">
        <f>'AMA_UBS J Brasil'!AE12</f>
        <v>0</v>
      </c>
      <c r="AF76" s="1131">
        <f t="shared" si="155"/>
        <v>0</v>
      </c>
      <c r="AG76" s="1124">
        <f t="shared" si="156"/>
        <v>0</v>
      </c>
      <c r="AH76" s="1129">
        <f t="shared" si="157"/>
        <v>0</v>
      </c>
    </row>
    <row r="77" spans="1:34" x14ac:dyDescent="0.25">
      <c r="A77" s="113" t="s">
        <v>9</v>
      </c>
      <c r="B77" s="655">
        <f>'AMA_UBS J Brasil'!B13</f>
        <v>1344</v>
      </c>
      <c r="C77" s="134">
        <f>'AMA_UBS J Brasil'!C13</f>
        <v>1439</v>
      </c>
      <c r="D77" s="147">
        <f t="shared" si="158"/>
        <v>1.0706845238095237</v>
      </c>
      <c r="E77" s="134">
        <f>'AMA_UBS J Brasil'!E13</f>
        <v>1301</v>
      </c>
      <c r="F77" s="147">
        <f t="shared" si="159"/>
        <v>0.96800595238095233</v>
      </c>
      <c r="G77" s="134">
        <f>'AMA_UBS J Brasil'!G13</f>
        <v>1224</v>
      </c>
      <c r="H77" s="147">
        <f t="shared" si="160"/>
        <v>0.9107142857142857</v>
      </c>
      <c r="I77" s="136">
        <f t="shared" si="161"/>
        <v>3964</v>
      </c>
      <c r="J77" s="691">
        <f t="shared" si="162"/>
        <v>0.98313492063492058</v>
      </c>
      <c r="K77" s="709">
        <f>'AMA_UBS J Brasil'!K13</f>
        <v>2045</v>
      </c>
      <c r="L77" s="673">
        <f t="shared" si="160"/>
        <v>1.5215773809523809</v>
      </c>
      <c r="M77" s="709">
        <f>'AMA_UBS J Brasil'!M13</f>
        <v>1651</v>
      </c>
      <c r="N77" s="673">
        <f t="shared" si="163"/>
        <v>1.2284226190476191</v>
      </c>
      <c r="O77" s="709">
        <f>'AMA_UBS J Brasil'!O13</f>
        <v>1293</v>
      </c>
      <c r="P77" s="673">
        <f t="shared" si="164"/>
        <v>0.9620535714285714</v>
      </c>
      <c r="Q77" s="136">
        <f t="shared" si="165"/>
        <v>4989</v>
      </c>
      <c r="R77" s="691">
        <f t="shared" si="166"/>
        <v>1.2373511904761905</v>
      </c>
      <c r="S77" s="709">
        <f>'AMA_UBS J Brasil'!S13</f>
        <v>1516</v>
      </c>
      <c r="T77" s="673">
        <f t="shared" si="148"/>
        <v>1.1279761904761905</v>
      </c>
      <c r="U77" s="709">
        <f>'AMA_UBS J Brasil'!U13</f>
        <v>1145</v>
      </c>
      <c r="V77" s="673">
        <f t="shared" si="149"/>
        <v>0.85193452380952384</v>
      </c>
      <c r="W77" s="709">
        <f>'AMA_UBS J Brasil'!W13</f>
        <v>0</v>
      </c>
      <c r="X77" s="673">
        <f t="shared" si="150"/>
        <v>0</v>
      </c>
      <c r="Y77" s="136">
        <f t="shared" si="151"/>
        <v>2661</v>
      </c>
      <c r="Z77" s="691">
        <f t="shared" si="152"/>
        <v>0.65997023809523814</v>
      </c>
      <c r="AA77" s="709">
        <f>'AMA_UBS J Brasil'!AA13</f>
        <v>0</v>
      </c>
      <c r="AB77" s="673">
        <f t="shared" si="153"/>
        <v>0</v>
      </c>
      <c r="AC77" s="709">
        <f>'AMA_UBS J Brasil'!AC13</f>
        <v>0</v>
      </c>
      <c r="AD77" s="673">
        <f t="shared" si="154"/>
        <v>0</v>
      </c>
      <c r="AE77" s="709">
        <f>'AMA_UBS J Brasil'!AE13</f>
        <v>0</v>
      </c>
      <c r="AF77" s="673">
        <f t="shared" si="155"/>
        <v>0</v>
      </c>
      <c r="AG77" s="136">
        <f t="shared" si="156"/>
        <v>0</v>
      </c>
      <c r="AH77" s="691">
        <f t="shared" si="157"/>
        <v>0</v>
      </c>
    </row>
    <row r="78" spans="1:34" x14ac:dyDescent="0.25">
      <c r="A78" s="113" t="s">
        <v>10</v>
      </c>
      <c r="B78" s="655">
        <f>'AMA_UBS J Brasil'!B14</f>
        <v>789</v>
      </c>
      <c r="C78" s="134">
        <f>'AMA_UBS J Brasil'!C14</f>
        <v>930</v>
      </c>
      <c r="D78" s="147">
        <f t="shared" si="158"/>
        <v>1.1787072243346008</v>
      </c>
      <c r="E78" s="134">
        <f>'AMA_UBS J Brasil'!E14</f>
        <v>809</v>
      </c>
      <c r="F78" s="147">
        <f t="shared" si="159"/>
        <v>1.0253485424588087</v>
      </c>
      <c r="G78" s="134">
        <f>'AMA_UBS J Brasil'!G14</f>
        <v>1024</v>
      </c>
      <c r="H78" s="147">
        <f t="shared" si="160"/>
        <v>1.2978453738910012</v>
      </c>
      <c r="I78" s="136">
        <f t="shared" si="161"/>
        <v>2763</v>
      </c>
      <c r="J78" s="691">
        <f t="shared" si="162"/>
        <v>1.167300380228137</v>
      </c>
      <c r="K78" s="709">
        <f>'AMA_UBS J Brasil'!K14</f>
        <v>807</v>
      </c>
      <c r="L78" s="673">
        <f t="shared" si="160"/>
        <v>1.0228136882129277</v>
      </c>
      <c r="M78" s="709">
        <f>'AMA_UBS J Brasil'!M14</f>
        <v>855</v>
      </c>
      <c r="N78" s="673">
        <f t="shared" si="163"/>
        <v>1.0836501901140685</v>
      </c>
      <c r="O78" s="709">
        <f>'AMA_UBS J Brasil'!O14</f>
        <v>731</v>
      </c>
      <c r="P78" s="673">
        <f t="shared" si="164"/>
        <v>0.92648922686945501</v>
      </c>
      <c r="Q78" s="136">
        <f t="shared" si="165"/>
        <v>2393</v>
      </c>
      <c r="R78" s="691">
        <f t="shared" si="166"/>
        <v>1.0109843683988171</v>
      </c>
      <c r="S78" s="709">
        <f>'AMA_UBS J Brasil'!S14</f>
        <v>830</v>
      </c>
      <c r="T78" s="673">
        <f t="shared" si="148"/>
        <v>1.0519645120405576</v>
      </c>
      <c r="U78" s="709">
        <f>'AMA_UBS J Brasil'!U14</f>
        <v>1102</v>
      </c>
      <c r="V78" s="673">
        <f t="shared" si="149"/>
        <v>1.396704689480355</v>
      </c>
      <c r="W78" s="709">
        <f>'AMA_UBS J Brasil'!W14</f>
        <v>0</v>
      </c>
      <c r="X78" s="673">
        <f t="shared" si="150"/>
        <v>0</v>
      </c>
      <c r="Y78" s="136">
        <f t="shared" si="151"/>
        <v>1932</v>
      </c>
      <c r="Z78" s="691">
        <f t="shared" si="152"/>
        <v>0.81622306717363746</v>
      </c>
      <c r="AA78" s="709">
        <f>'AMA_UBS J Brasil'!AA14</f>
        <v>0</v>
      </c>
      <c r="AB78" s="673">
        <f t="shared" si="153"/>
        <v>0</v>
      </c>
      <c r="AC78" s="709">
        <f>'AMA_UBS J Brasil'!AC14</f>
        <v>0</v>
      </c>
      <c r="AD78" s="673">
        <f t="shared" si="154"/>
        <v>0</v>
      </c>
      <c r="AE78" s="709">
        <f>'AMA_UBS J Brasil'!AE14</f>
        <v>0</v>
      </c>
      <c r="AF78" s="673">
        <f t="shared" si="155"/>
        <v>0</v>
      </c>
      <c r="AG78" s="136">
        <f t="shared" si="156"/>
        <v>0</v>
      </c>
      <c r="AH78" s="691">
        <f t="shared" si="157"/>
        <v>0</v>
      </c>
    </row>
    <row r="79" spans="1:34" x14ac:dyDescent="0.25">
      <c r="A79" s="113" t="s">
        <v>42</v>
      </c>
      <c r="B79" s="655">
        <f>'AMA_UBS J Brasil'!B16</f>
        <v>789</v>
      </c>
      <c r="C79" s="134">
        <f>'AMA_UBS J Brasil'!C16</f>
        <v>440</v>
      </c>
      <c r="D79" s="147">
        <f t="shared" si="158"/>
        <v>0.55766793409378956</v>
      </c>
      <c r="E79" s="134">
        <f>'AMA_UBS J Brasil'!E16</f>
        <v>400</v>
      </c>
      <c r="F79" s="147">
        <f t="shared" si="159"/>
        <v>0.50697084917617241</v>
      </c>
      <c r="G79" s="134">
        <f>'AMA_UBS J Brasil'!G16</f>
        <v>369</v>
      </c>
      <c r="H79" s="147">
        <f t="shared" si="160"/>
        <v>0.46768060836501901</v>
      </c>
      <c r="I79" s="136">
        <f t="shared" si="161"/>
        <v>1209</v>
      </c>
      <c r="J79" s="691">
        <f t="shared" si="162"/>
        <v>0.51077313054499363</v>
      </c>
      <c r="K79" s="709">
        <f>'AMA_UBS J Brasil'!K16</f>
        <v>501</v>
      </c>
      <c r="L79" s="673">
        <f t="shared" si="160"/>
        <v>0.63498098859315588</v>
      </c>
      <c r="M79" s="709">
        <f>'AMA_UBS J Brasil'!M16</f>
        <v>800</v>
      </c>
      <c r="N79" s="673">
        <f t="shared" si="163"/>
        <v>1.0139416983523448</v>
      </c>
      <c r="O79" s="709">
        <f>'AMA_UBS J Brasil'!O16</f>
        <v>681</v>
      </c>
      <c r="P79" s="673">
        <f t="shared" si="164"/>
        <v>0.86311787072243351</v>
      </c>
      <c r="Q79" s="136">
        <f t="shared" si="165"/>
        <v>1982</v>
      </c>
      <c r="R79" s="691">
        <f t="shared" si="166"/>
        <v>0.83734685255597807</v>
      </c>
      <c r="S79" s="709">
        <f>'AMA_UBS J Brasil'!S16</f>
        <v>419</v>
      </c>
      <c r="T79" s="673">
        <f t="shared" si="148"/>
        <v>0.53105196451204051</v>
      </c>
      <c r="U79" s="709">
        <f>'AMA_UBS J Brasil'!U16</f>
        <v>423</v>
      </c>
      <c r="V79" s="673">
        <f t="shared" si="149"/>
        <v>0.53612167300380231</v>
      </c>
      <c r="W79" s="709">
        <f>'AMA_UBS J Brasil'!W16</f>
        <v>0</v>
      </c>
      <c r="X79" s="673">
        <f t="shared" si="150"/>
        <v>0</v>
      </c>
      <c r="Y79" s="136">
        <f t="shared" si="151"/>
        <v>842</v>
      </c>
      <c r="Z79" s="691">
        <f t="shared" si="152"/>
        <v>0.35572454583861429</v>
      </c>
      <c r="AA79" s="709">
        <f>'AMA_UBS J Brasil'!AA16</f>
        <v>0</v>
      </c>
      <c r="AB79" s="673">
        <f t="shared" si="153"/>
        <v>0</v>
      </c>
      <c r="AC79" s="709">
        <f>'AMA_UBS J Brasil'!AC16</f>
        <v>0</v>
      </c>
      <c r="AD79" s="673">
        <f t="shared" si="154"/>
        <v>0</v>
      </c>
      <c r="AE79" s="709">
        <f>'AMA_UBS J Brasil'!AE16</f>
        <v>0</v>
      </c>
      <c r="AF79" s="673">
        <f t="shared" si="155"/>
        <v>0</v>
      </c>
      <c r="AG79" s="136">
        <f t="shared" si="156"/>
        <v>0</v>
      </c>
      <c r="AH79" s="691">
        <f t="shared" si="157"/>
        <v>0</v>
      </c>
    </row>
    <row r="80" spans="1:34" x14ac:dyDescent="0.25">
      <c r="A80" s="113" t="s">
        <v>12</v>
      </c>
      <c r="B80" s="655">
        <f>'AMA_UBS J Brasil'!B18</f>
        <v>125</v>
      </c>
      <c r="C80" s="134">
        <f>'AMA_UBS J Brasil'!C18</f>
        <v>0</v>
      </c>
      <c r="D80" s="147">
        <f t="shared" si="158"/>
        <v>0</v>
      </c>
      <c r="E80" s="134">
        <f>'AMA_UBS J Brasil'!E18</f>
        <v>0</v>
      </c>
      <c r="F80" s="147">
        <f t="shared" si="159"/>
        <v>0</v>
      </c>
      <c r="G80" s="134">
        <f>'AMA_UBS J Brasil'!G18</f>
        <v>83</v>
      </c>
      <c r="H80" s="147">
        <f t="shared" si="160"/>
        <v>0.66400000000000003</v>
      </c>
      <c r="I80" s="136">
        <f t="shared" si="161"/>
        <v>83</v>
      </c>
      <c r="J80" s="691">
        <f t="shared" si="162"/>
        <v>0.22133333333333333</v>
      </c>
      <c r="K80" s="709">
        <f>'AMA_UBS J Brasil'!K18</f>
        <v>94</v>
      </c>
      <c r="L80" s="673">
        <f t="shared" si="160"/>
        <v>0.752</v>
      </c>
      <c r="M80" s="709">
        <f>'AMA_UBS J Brasil'!M18</f>
        <v>82</v>
      </c>
      <c r="N80" s="673">
        <f t="shared" si="163"/>
        <v>0.65600000000000003</v>
      </c>
      <c r="O80" s="709">
        <f>'AMA_UBS J Brasil'!O18</f>
        <v>103</v>
      </c>
      <c r="P80" s="673">
        <f t="shared" si="164"/>
        <v>0.82399999999999995</v>
      </c>
      <c r="Q80" s="136">
        <f t="shared" si="165"/>
        <v>279</v>
      </c>
      <c r="R80" s="691">
        <f t="shared" si="166"/>
        <v>0.74399999999999999</v>
      </c>
      <c r="S80" s="709">
        <f>'AMA_UBS J Brasil'!S18</f>
        <v>169</v>
      </c>
      <c r="T80" s="673">
        <f t="shared" si="148"/>
        <v>1.3520000000000001</v>
      </c>
      <c r="U80" s="709">
        <f>'AMA_UBS J Brasil'!U18</f>
        <v>140</v>
      </c>
      <c r="V80" s="673">
        <f t="shared" si="149"/>
        <v>1.1200000000000001</v>
      </c>
      <c r="W80" s="709">
        <f>'AMA_UBS J Brasil'!W18</f>
        <v>0</v>
      </c>
      <c r="X80" s="673">
        <f t="shared" si="150"/>
        <v>0</v>
      </c>
      <c r="Y80" s="136">
        <f t="shared" si="151"/>
        <v>309</v>
      </c>
      <c r="Z80" s="691">
        <f t="shared" si="152"/>
        <v>0.82399999999999995</v>
      </c>
      <c r="AA80" s="709">
        <f>'AMA_UBS J Brasil'!AA18</f>
        <v>0</v>
      </c>
      <c r="AB80" s="673">
        <f t="shared" si="153"/>
        <v>0</v>
      </c>
      <c r="AC80" s="709">
        <f>'AMA_UBS J Brasil'!AC18</f>
        <v>0</v>
      </c>
      <c r="AD80" s="673">
        <f t="shared" si="154"/>
        <v>0</v>
      </c>
      <c r="AE80" s="709">
        <f>'AMA_UBS J Brasil'!AE18</f>
        <v>0</v>
      </c>
      <c r="AF80" s="673">
        <f t="shared" si="155"/>
        <v>0</v>
      </c>
      <c r="AG80" s="136">
        <f t="shared" si="156"/>
        <v>0</v>
      </c>
      <c r="AH80" s="691">
        <f t="shared" si="157"/>
        <v>0</v>
      </c>
    </row>
    <row r="81" spans="1:34" ht="16.5" thickBot="1" x14ac:dyDescent="0.3">
      <c r="A81" s="138" t="s">
        <v>13</v>
      </c>
      <c r="B81" s="656">
        <f>'AMA_UBS J Brasil'!B19</f>
        <v>789</v>
      </c>
      <c r="C81" s="139">
        <f>'AMA_UBS J Brasil'!C19</f>
        <v>604</v>
      </c>
      <c r="D81" s="151">
        <f t="shared" si="158"/>
        <v>0.76552598225602031</v>
      </c>
      <c r="E81" s="139">
        <f>'AMA_UBS J Brasil'!E19</f>
        <v>836</v>
      </c>
      <c r="F81" s="151">
        <f t="shared" si="159"/>
        <v>1.0595690747782003</v>
      </c>
      <c r="G81" s="139">
        <f>'AMA_UBS J Brasil'!G19</f>
        <v>522</v>
      </c>
      <c r="H81" s="151">
        <f t="shared" si="160"/>
        <v>0.66159695817490494</v>
      </c>
      <c r="I81" s="141">
        <f t="shared" si="161"/>
        <v>1962</v>
      </c>
      <c r="J81" s="692">
        <f t="shared" si="162"/>
        <v>0.82889733840304181</v>
      </c>
      <c r="K81" s="710">
        <f>'AMA_UBS J Brasil'!K19</f>
        <v>753</v>
      </c>
      <c r="L81" s="674">
        <f t="shared" si="160"/>
        <v>0.95437262357414454</v>
      </c>
      <c r="M81" s="710">
        <f>'AMA_UBS J Brasil'!M19</f>
        <v>739</v>
      </c>
      <c r="N81" s="674">
        <f t="shared" si="163"/>
        <v>0.9366286438529785</v>
      </c>
      <c r="O81" s="710">
        <f>'AMA_UBS J Brasil'!O19</f>
        <v>495</v>
      </c>
      <c r="P81" s="674">
        <f t="shared" si="164"/>
        <v>0.62737642585551334</v>
      </c>
      <c r="Q81" s="141">
        <f t="shared" si="165"/>
        <v>1987</v>
      </c>
      <c r="R81" s="692">
        <f t="shared" si="166"/>
        <v>0.83945923109421205</v>
      </c>
      <c r="S81" s="710">
        <f>'AMA_UBS J Brasil'!S19</f>
        <v>594</v>
      </c>
      <c r="T81" s="674">
        <f t="shared" si="148"/>
        <v>0.75285171102661597</v>
      </c>
      <c r="U81" s="710">
        <f>'AMA_UBS J Brasil'!U19</f>
        <v>640</v>
      </c>
      <c r="V81" s="674">
        <f t="shared" si="149"/>
        <v>0.81115335868187577</v>
      </c>
      <c r="W81" s="710">
        <f>'AMA_UBS J Brasil'!W19</f>
        <v>0</v>
      </c>
      <c r="X81" s="674">
        <f t="shared" si="150"/>
        <v>0</v>
      </c>
      <c r="Y81" s="141">
        <f t="shared" si="151"/>
        <v>1234</v>
      </c>
      <c r="Z81" s="692">
        <f t="shared" si="152"/>
        <v>0.52133502323616387</v>
      </c>
      <c r="AA81" s="710">
        <f>'AMA_UBS J Brasil'!AA19</f>
        <v>0</v>
      </c>
      <c r="AB81" s="674">
        <f t="shared" si="153"/>
        <v>0</v>
      </c>
      <c r="AC81" s="710">
        <f>'AMA_UBS J Brasil'!AC19</f>
        <v>0</v>
      </c>
      <c r="AD81" s="674">
        <f t="shared" si="154"/>
        <v>0</v>
      </c>
      <c r="AE81" s="710">
        <f>'AMA_UBS J Brasil'!AE19</f>
        <v>0</v>
      </c>
      <c r="AF81" s="674">
        <f t="shared" si="155"/>
        <v>0</v>
      </c>
      <c r="AG81" s="141">
        <f t="shared" si="156"/>
        <v>0</v>
      </c>
      <c r="AH81" s="692">
        <f t="shared" si="157"/>
        <v>0</v>
      </c>
    </row>
    <row r="82" spans="1:34" ht="16.5" thickBot="1" x14ac:dyDescent="0.3">
      <c r="A82" s="6" t="s">
        <v>321</v>
      </c>
      <c r="B82" s="722">
        <f>SUM(B73:B81)</f>
        <v>13080</v>
      </c>
      <c r="C82" s="722">
        <f>SUM(C73:C81)</f>
        <v>13276</v>
      </c>
      <c r="D82" s="22">
        <f t="shared" si="158"/>
        <v>1.0149847094801223</v>
      </c>
      <c r="E82" s="8">
        <f>SUM(E73:E81)</f>
        <v>12579</v>
      </c>
      <c r="F82" s="22">
        <f t="shared" si="159"/>
        <v>0.96169724770642206</v>
      </c>
      <c r="G82" s="8">
        <f>SUM(G73:G81)</f>
        <v>12720</v>
      </c>
      <c r="H82" s="22">
        <f t="shared" si="160"/>
        <v>0.97247706422018354</v>
      </c>
      <c r="I82" s="103">
        <f t="shared" si="161"/>
        <v>38575</v>
      </c>
      <c r="J82" s="721">
        <f t="shared" si="162"/>
        <v>0.98305300713557597</v>
      </c>
      <c r="K82" s="704">
        <f>SUM(K73:K81)</f>
        <v>13753</v>
      </c>
      <c r="L82" s="720">
        <f t="shared" si="160"/>
        <v>1.0514525993883792</v>
      </c>
      <c r="M82" s="704">
        <f>SUM(M73:M81)</f>
        <v>14265</v>
      </c>
      <c r="N82" s="720">
        <f t="shared" si="163"/>
        <v>1.0905963302752293</v>
      </c>
      <c r="O82" s="704">
        <f>SUM(O73:O81)</f>
        <v>12102</v>
      </c>
      <c r="P82" s="720">
        <f t="shared" si="164"/>
        <v>0.92522935779816518</v>
      </c>
      <c r="Q82" s="103">
        <f t="shared" si="165"/>
        <v>40120</v>
      </c>
      <c r="R82" s="721">
        <f t="shared" si="166"/>
        <v>1.0224260958205913</v>
      </c>
      <c r="S82" s="704">
        <f>SUM(S73:S81)</f>
        <v>12466</v>
      </c>
      <c r="T82" s="720">
        <f t="shared" si="148"/>
        <v>0.95305810397553514</v>
      </c>
      <c r="U82" s="704">
        <f>SUM(U73:U81)</f>
        <v>12563</v>
      </c>
      <c r="V82" s="720">
        <f t="shared" si="149"/>
        <v>0.96047400611620792</v>
      </c>
      <c r="W82" s="704">
        <f>SUM(W73:W81)</f>
        <v>0</v>
      </c>
      <c r="X82" s="720">
        <f t="shared" si="150"/>
        <v>0</v>
      </c>
      <c r="Y82" s="103">
        <f t="shared" si="151"/>
        <v>25029</v>
      </c>
      <c r="Z82" s="721">
        <f t="shared" si="152"/>
        <v>0.63784403669724765</v>
      </c>
      <c r="AA82" s="704">
        <f>SUM(AA73:AA81)</f>
        <v>0</v>
      </c>
      <c r="AB82" s="720">
        <f t="shared" si="153"/>
        <v>0</v>
      </c>
      <c r="AC82" s="704">
        <f>SUM(AC73:AC81)</f>
        <v>0</v>
      </c>
      <c r="AD82" s="720">
        <f t="shared" si="154"/>
        <v>0</v>
      </c>
      <c r="AE82" s="704">
        <f>SUM(AE73:AE81)</f>
        <v>0</v>
      </c>
      <c r="AF82" s="720">
        <f t="shared" si="155"/>
        <v>0</v>
      </c>
      <c r="AG82" s="103">
        <f t="shared" si="156"/>
        <v>0</v>
      </c>
      <c r="AH82" s="721">
        <f t="shared" si="157"/>
        <v>0</v>
      </c>
    </row>
    <row r="84" spans="1:34" x14ac:dyDescent="0.25">
      <c r="A84" s="1303" t="s">
        <v>541</v>
      </c>
      <c r="B84" s="1291"/>
      <c r="C84" s="1291"/>
      <c r="D84" s="1291"/>
      <c r="E84" s="1291"/>
      <c r="F84" s="1291"/>
      <c r="G84" s="1291"/>
      <c r="H84" s="1291"/>
      <c r="I84" s="1291"/>
      <c r="J84" s="1291"/>
      <c r="K84" s="1291"/>
      <c r="L84" s="1291"/>
      <c r="M84" s="1291"/>
      <c r="N84" s="1291"/>
      <c r="O84" s="1291"/>
      <c r="P84" s="1291"/>
      <c r="Q84" s="1291"/>
      <c r="R84" s="1291"/>
      <c r="S84" s="1291"/>
      <c r="T84" s="1291"/>
      <c r="U84" s="1291"/>
      <c r="V84" s="1291"/>
      <c r="W84" s="1291"/>
      <c r="X84" s="1291"/>
      <c r="Y84" s="1291"/>
      <c r="Z84" s="1291"/>
    </row>
    <row r="85" spans="1:34" ht="24.75" thickBot="1" x14ac:dyDescent="0.3">
      <c r="A85" s="14" t="s">
        <v>14</v>
      </c>
      <c r="B85" s="12" t="s">
        <v>172</v>
      </c>
      <c r="C85" s="14" t="s">
        <v>505</v>
      </c>
      <c r="D85" s="15" t="s">
        <v>1</v>
      </c>
      <c r="E85" s="14" t="s">
        <v>506</v>
      </c>
      <c r="F85" s="15" t="s">
        <v>1</v>
      </c>
      <c r="G85" s="14" t="s">
        <v>507</v>
      </c>
      <c r="H85" s="15" t="s">
        <v>1</v>
      </c>
      <c r="I85" s="128" t="s">
        <v>454</v>
      </c>
      <c r="J85" s="13" t="s">
        <v>205</v>
      </c>
      <c r="K85" s="14" t="s">
        <v>508</v>
      </c>
      <c r="L85" s="15" t="s">
        <v>1</v>
      </c>
      <c r="M85" s="14" t="s">
        <v>509</v>
      </c>
      <c r="N85" s="15" t="s">
        <v>1</v>
      </c>
      <c r="O85" s="14" t="s">
        <v>510</v>
      </c>
      <c r="P85" s="15" t="s">
        <v>1</v>
      </c>
      <c r="Q85" s="128" t="s">
        <v>454</v>
      </c>
      <c r="R85" s="13" t="s">
        <v>205</v>
      </c>
      <c r="S85" s="14" t="s">
        <v>511</v>
      </c>
      <c r="T85" s="15" t="s">
        <v>1</v>
      </c>
      <c r="U85" s="14" t="s">
        <v>512</v>
      </c>
      <c r="V85" s="15" t="s">
        <v>1</v>
      </c>
      <c r="W85" s="14" t="s">
        <v>513</v>
      </c>
      <c r="X85" s="15" t="s">
        <v>1</v>
      </c>
      <c r="Y85" s="128" t="s">
        <v>454</v>
      </c>
      <c r="Z85" s="13" t="s">
        <v>205</v>
      </c>
      <c r="AA85" s="14" t="s">
        <v>514</v>
      </c>
      <c r="AB85" s="15" t="s">
        <v>1</v>
      </c>
      <c r="AC85" s="14" t="s">
        <v>515</v>
      </c>
      <c r="AD85" s="15" t="s">
        <v>1</v>
      </c>
      <c r="AE85" s="14" t="s">
        <v>516</v>
      </c>
      <c r="AF85" s="15" t="s">
        <v>1</v>
      </c>
      <c r="AG85" s="128" t="s">
        <v>454</v>
      </c>
      <c r="AH85" s="13" t="s">
        <v>205</v>
      </c>
    </row>
    <row r="86" spans="1:34" ht="16.5" thickTop="1" x14ac:dyDescent="0.25">
      <c r="A86" s="113" t="s">
        <v>10</v>
      </c>
      <c r="B86" s="655">
        <f>'AMA_UBS V Guilherme'!B9</f>
        <v>789</v>
      </c>
      <c r="C86" s="134">
        <f>'AMA_UBS V Guilherme'!C9</f>
        <v>579</v>
      </c>
      <c r="D86" s="147">
        <f t="shared" ref="D86:D90" si="167">C86/$B86</f>
        <v>0.73384030418250945</v>
      </c>
      <c r="E86" s="134">
        <f>'AMA_UBS V Guilherme'!E9</f>
        <v>265</v>
      </c>
      <c r="F86" s="147">
        <f t="shared" ref="F86:F90" si="168">E86/$B86</f>
        <v>0.33586818757921422</v>
      </c>
      <c r="G86" s="134">
        <f>'AMA_UBS V Guilherme'!G9</f>
        <v>448</v>
      </c>
      <c r="H86" s="147">
        <f t="shared" ref="H86:L90" si="169">G86/$B86</f>
        <v>0.56780735107731306</v>
      </c>
      <c r="I86" s="136">
        <f>SUM(C86,E86,G86)</f>
        <v>1292</v>
      </c>
      <c r="J86" s="691">
        <f>I86/($B86*3)</f>
        <v>0.54583861427967895</v>
      </c>
      <c r="K86" s="709">
        <f>'AMA_UBS V Guilherme'!K9</f>
        <v>577</v>
      </c>
      <c r="L86" s="673">
        <f t="shared" si="169"/>
        <v>0.7313054499366286</v>
      </c>
      <c r="M86" s="709">
        <f>'AMA_UBS V Guilherme'!M9</f>
        <v>525</v>
      </c>
      <c r="N86" s="673">
        <f t="shared" ref="N86:N90" si="170">M86/$B86</f>
        <v>0.66539923954372626</v>
      </c>
      <c r="O86" s="709">
        <f>'AMA_UBS V Guilherme'!O9</f>
        <v>418</v>
      </c>
      <c r="P86" s="673">
        <f t="shared" ref="P86:P90" si="171">O86/$B86</f>
        <v>0.52978453738910014</v>
      </c>
      <c r="Q86" s="136">
        <f>SUM(K86,M86,O86)</f>
        <v>1520</v>
      </c>
      <c r="R86" s="691">
        <f>Q86/($B86*3)</f>
        <v>0.64216307562315167</v>
      </c>
      <c r="S86" s="709">
        <f>'AMA_UBS V Guilherme'!S9</f>
        <v>273</v>
      </c>
      <c r="T86" s="673">
        <f t="shared" ref="T86" si="172">S86/$B86</f>
        <v>0.34600760456273766</v>
      </c>
      <c r="U86" s="709">
        <f>'AMA_UBS V Guilherme'!U9</f>
        <v>514</v>
      </c>
      <c r="V86" s="673">
        <f t="shared" ref="V86:V90" si="173">U86/$B86</f>
        <v>0.65145754119138155</v>
      </c>
      <c r="W86" s="709">
        <f>'AMA_UBS V Guilherme'!W9</f>
        <v>0</v>
      </c>
      <c r="X86" s="673">
        <f t="shared" ref="X86:X90" si="174">W86/$B86</f>
        <v>0</v>
      </c>
      <c r="Y86" s="136">
        <f>SUM(S86,U86,W86)</f>
        <v>787</v>
      </c>
      <c r="Z86" s="691">
        <f>Y86/($B86*3)</f>
        <v>0.3324883819180397</v>
      </c>
      <c r="AA86" s="709">
        <f>'AMA_UBS V Guilherme'!AA9</f>
        <v>0</v>
      </c>
      <c r="AB86" s="673">
        <f t="shared" ref="AB86" si="175">AA86/$B86</f>
        <v>0</v>
      </c>
      <c r="AC86" s="709">
        <f>'AMA_UBS V Guilherme'!AC9</f>
        <v>0</v>
      </c>
      <c r="AD86" s="673">
        <f t="shared" ref="AD86:AD90" si="176">AC86/$B86</f>
        <v>0</v>
      </c>
      <c r="AE86" s="709">
        <f>'AMA_UBS V Guilherme'!AE9</f>
        <v>0</v>
      </c>
      <c r="AF86" s="673">
        <f t="shared" ref="AF86:AF90" si="177">AE86/$B86</f>
        <v>0</v>
      </c>
      <c r="AG86" s="136">
        <f>SUM(AA86,AC86,AE86)</f>
        <v>0</v>
      </c>
      <c r="AH86" s="691">
        <f>AG86/($B86*3)</f>
        <v>0</v>
      </c>
    </row>
    <row r="87" spans="1:34" x14ac:dyDescent="0.25">
      <c r="A87" s="113" t="s">
        <v>42</v>
      </c>
      <c r="B87" s="655">
        <f>'AMA_UBS V Guilherme'!B11</f>
        <v>526</v>
      </c>
      <c r="C87" s="134">
        <f>'AMA_UBS V Guilherme'!C11</f>
        <v>337</v>
      </c>
      <c r="D87" s="147">
        <f>C87/$B87</f>
        <v>0.64068441064638781</v>
      </c>
      <c r="E87" s="134">
        <f>'AMA_UBS V Guilherme'!E11</f>
        <v>341</v>
      </c>
      <c r="F87" s="147">
        <f>E87/$B87</f>
        <v>0.64828897338403046</v>
      </c>
      <c r="G87" s="134">
        <f>'AMA_UBS V Guilherme'!G11</f>
        <v>459</v>
      </c>
      <c r="H87" s="147">
        <f>G87/$B87</f>
        <v>0.87262357414448666</v>
      </c>
      <c r="I87" s="136">
        <f>SUM(C87,E87,G87)</f>
        <v>1137</v>
      </c>
      <c r="J87" s="691">
        <f>I87/($B87*3)</f>
        <v>0.72053231939163498</v>
      </c>
      <c r="K87" s="709">
        <f>'AMA_UBS V Guilherme'!K11</f>
        <v>497</v>
      </c>
      <c r="L87" s="673">
        <f>K87/$B87</f>
        <v>0.94486692015209128</v>
      </c>
      <c r="M87" s="709">
        <f>'AMA_UBS V Guilherme'!M11</f>
        <v>461</v>
      </c>
      <c r="N87" s="673">
        <f t="shared" si="170"/>
        <v>0.87642585551330798</v>
      </c>
      <c r="O87" s="709">
        <f>'AMA_UBS V Guilherme'!O11</f>
        <v>334</v>
      </c>
      <c r="P87" s="673">
        <f t="shared" si="171"/>
        <v>0.63498098859315588</v>
      </c>
      <c r="Q87" s="136">
        <f>SUM(K87,M87,O87)</f>
        <v>1292</v>
      </c>
      <c r="R87" s="691">
        <f>Q87/($B87*3)</f>
        <v>0.81875792141951842</v>
      </c>
      <c r="S87" s="709">
        <f>'AMA_UBS V Guilherme'!S11</f>
        <v>361</v>
      </c>
      <c r="T87" s="673">
        <f>S87/$B87</f>
        <v>0.68631178707224338</v>
      </c>
      <c r="U87" s="709">
        <f>'AMA_UBS V Guilherme'!U11</f>
        <v>367</v>
      </c>
      <c r="V87" s="673">
        <f t="shared" si="173"/>
        <v>0.69771863117870725</v>
      </c>
      <c r="W87" s="709">
        <f>'AMA_UBS V Guilherme'!W11</f>
        <v>0</v>
      </c>
      <c r="X87" s="673">
        <f t="shared" si="174"/>
        <v>0</v>
      </c>
      <c r="Y87" s="136">
        <f>SUM(S87,U87,W87)</f>
        <v>728</v>
      </c>
      <c r="Z87" s="691">
        <f>Y87/($B87*3)</f>
        <v>0.46134347275031684</v>
      </c>
      <c r="AA87" s="709">
        <f>'AMA_UBS V Guilherme'!AA11</f>
        <v>0</v>
      </c>
      <c r="AB87" s="673">
        <f>AA87/$B87</f>
        <v>0</v>
      </c>
      <c r="AC87" s="709">
        <f>'AMA_UBS V Guilherme'!AC11</f>
        <v>0</v>
      </c>
      <c r="AD87" s="673">
        <f t="shared" si="176"/>
        <v>0</v>
      </c>
      <c r="AE87" s="709">
        <f>'AMA_UBS V Guilherme'!AE11</f>
        <v>0</v>
      </c>
      <c r="AF87" s="673">
        <f t="shared" si="177"/>
        <v>0</v>
      </c>
      <c r="AG87" s="136">
        <f>SUM(AA87,AC87,AE87)</f>
        <v>0</v>
      </c>
      <c r="AH87" s="691">
        <f>AG87/($B87*3)</f>
        <v>0</v>
      </c>
    </row>
    <row r="88" spans="1:34" x14ac:dyDescent="0.25">
      <c r="A88" s="113" t="s">
        <v>12</v>
      </c>
      <c r="B88" s="655">
        <f>'AMA_UBS V Guilherme'!B13</f>
        <v>125</v>
      </c>
      <c r="C88" s="134">
        <f>'AMA_UBS V Guilherme'!C13</f>
        <v>111</v>
      </c>
      <c r="D88" s="147">
        <f t="shared" si="167"/>
        <v>0.88800000000000001</v>
      </c>
      <c r="E88" s="134">
        <f>'AMA_UBS V Guilherme'!E13</f>
        <v>243</v>
      </c>
      <c r="F88" s="147">
        <f t="shared" si="168"/>
        <v>1.944</v>
      </c>
      <c r="G88" s="134">
        <f>'AMA_UBS V Guilherme'!G13</f>
        <v>145</v>
      </c>
      <c r="H88" s="147">
        <f t="shared" si="169"/>
        <v>1.1599999999999999</v>
      </c>
      <c r="I88" s="136">
        <f>SUM(C88,E88,G88)</f>
        <v>499</v>
      </c>
      <c r="J88" s="691">
        <f>I88/($B88*3)</f>
        <v>1.3306666666666667</v>
      </c>
      <c r="K88" s="709">
        <f>'AMA_UBS V Guilherme'!K13</f>
        <v>213</v>
      </c>
      <c r="L88" s="673">
        <f t="shared" si="169"/>
        <v>1.704</v>
      </c>
      <c r="M88" s="709">
        <f>'AMA_UBS V Guilherme'!M13</f>
        <v>270</v>
      </c>
      <c r="N88" s="673">
        <f t="shared" si="170"/>
        <v>2.16</v>
      </c>
      <c r="O88" s="709">
        <f>'AMA_UBS V Guilherme'!O13</f>
        <v>181</v>
      </c>
      <c r="P88" s="673">
        <f t="shared" si="171"/>
        <v>1.448</v>
      </c>
      <c r="Q88" s="136">
        <f>SUM(K88,M88,O88)</f>
        <v>664</v>
      </c>
      <c r="R88" s="691">
        <f>Q88/($B88*3)</f>
        <v>1.7706666666666666</v>
      </c>
      <c r="S88" s="709">
        <f>'AMA_UBS V Guilherme'!S13</f>
        <v>226</v>
      </c>
      <c r="T88" s="673">
        <f t="shared" ref="T88:T90" si="178">S88/$B88</f>
        <v>1.8080000000000001</v>
      </c>
      <c r="U88" s="709">
        <f>'AMA_UBS V Guilherme'!U13</f>
        <v>221</v>
      </c>
      <c r="V88" s="673">
        <f t="shared" si="173"/>
        <v>1.768</v>
      </c>
      <c r="W88" s="709">
        <f>'AMA_UBS V Guilherme'!W13</f>
        <v>0</v>
      </c>
      <c r="X88" s="673">
        <f t="shared" si="174"/>
        <v>0</v>
      </c>
      <c r="Y88" s="136">
        <f>SUM(S88,U88,W88)</f>
        <v>447</v>
      </c>
      <c r="Z88" s="691">
        <f>Y88/($B88*3)</f>
        <v>1.1919999999999999</v>
      </c>
      <c r="AA88" s="709">
        <f>'AMA_UBS V Guilherme'!AA13</f>
        <v>0</v>
      </c>
      <c r="AB88" s="673">
        <f t="shared" ref="AB88:AB90" si="179">AA88/$B88</f>
        <v>0</v>
      </c>
      <c r="AC88" s="709">
        <f>'AMA_UBS V Guilherme'!AC13</f>
        <v>0</v>
      </c>
      <c r="AD88" s="673">
        <f t="shared" si="176"/>
        <v>0</v>
      </c>
      <c r="AE88" s="709">
        <f>'AMA_UBS V Guilherme'!AE13</f>
        <v>0</v>
      </c>
      <c r="AF88" s="673">
        <f t="shared" si="177"/>
        <v>0</v>
      </c>
      <c r="AG88" s="136">
        <f>SUM(AA88,AC88,AE88)</f>
        <v>0</v>
      </c>
      <c r="AH88" s="691">
        <f>AG88/($B88*3)</f>
        <v>0</v>
      </c>
    </row>
    <row r="89" spans="1:34" ht="16.5" thickBot="1" x14ac:dyDescent="0.3">
      <c r="A89" s="138" t="s">
        <v>13</v>
      </c>
      <c r="B89" s="656">
        <f>'AMA_UBS V Guilherme'!B14</f>
        <v>421</v>
      </c>
      <c r="C89" s="139">
        <f>'AMA_UBS V Guilherme'!C14</f>
        <v>447</v>
      </c>
      <c r="D89" s="151">
        <f t="shared" si="167"/>
        <v>1.0617577197149644</v>
      </c>
      <c r="E89" s="139">
        <f>'AMA_UBS V Guilherme'!E14</f>
        <v>445</v>
      </c>
      <c r="F89" s="151">
        <f t="shared" si="168"/>
        <v>1.0570071258907363</v>
      </c>
      <c r="G89" s="139">
        <f>'AMA_UBS V Guilherme'!G14</f>
        <v>279</v>
      </c>
      <c r="H89" s="151">
        <f t="shared" si="169"/>
        <v>0.66270783847980996</v>
      </c>
      <c r="I89" s="141">
        <f>SUM(C89,E89,G89)</f>
        <v>1171</v>
      </c>
      <c r="J89" s="692">
        <f>I89/($B89*3)</f>
        <v>0.92715756136183691</v>
      </c>
      <c r="K89" s="710">
        <f>'AMA_UBS V Guilherme'!K14</f>
        <v>425</v>
      </c>
      <c r="L89" s="674">
        <f t="shared" si="169"/>
        <v>1.0095011876484561</v>
      </c>
      <c r="M89" s="710">
        <f>'AMA_UBS V Guilherme'!M14</f>
        <v>422</v>
      </c>
      <c r="N89" s="674">
        <f t="shared" si="170"/>
        <v>1.002375296912114</v>
      </c>
      <c r="O89" s="710">
        <f>'AMA_UBS V Guilherme'!O14</f>
        <v>333</v>
      </c>
      <c r="P89" s="674">
        <f t="shared" si="171"/>
        <v>0.79097387173396672</v>
      </c>
      <c r="Q89" s="141">
        <f>SUM(K89,M89,O89)</f>
        <v>1180</v>
      </c>
      <c r="R89" s="692">
        <f>Q89/($B89*3)</f>
        <v>0.93428345209817898</v>
      </c>
      <c r="S89" s="710">
        <f>'AMA_UBS V Guilherme'!S14</f>
        <v>359</v>
      </c>
      <c r="T89" s="674">
        <f t="shared" si="178"/>
        <v>0.85273159144893107</v>
      </c>
      <c r="U89" s="710">
        <f>'AMA_UBS V Guilherme'!U14</f>
        <v>462</v>
      </c>
      <c r="V89" s="674">
        <f t="shared" si="173"/>
        <v>1.0973871733966747</v>
      </c>
      <c r="W89" s="710">
        <f>'AMA_UBS V Guilherme'!W14</f>
        <v>0</v>
      </c>
      <c r="X89" s="674">
        <f t="shared" si="174"/>
        <v>0</v>
      </c>
      <c r="Y89" s="141">
        <f>SUM(S89,U89,W89)</f>
        <v>821</v>
      </c>
      <c r="Z89" s="692">
        <f>Y89/($B89*3)</f>
        <v>0.65003958828186859</v>
      </c>
      <c r="AA89" s="710">
        <f>'AMA_UBS V Guilherme'!AA14</f>
        <v>0</v>
      </c>
      <c r="AB89" s="674">
        <f t="shared" si="179"/>
        <v>0</v>
      </c>
      <c r="AC89" s="710">
        <f>'AMA_UBS V Guilherme'!AC14</f>
        <v>0</v>
      </c>
      <c r="AD89" s="674">
        <f t="shared" si="176"/>
        <v>0</v>
      </c>
      <c r="AE89" s="710">
        <f>'AMA_UBS V Guilherme'!AE14</f>
        <v>0</v>
      </c>
      <c r="AF89" s="674">
        <f t="shared" si="177"/>
        <v>0</v>
      </c>
      <c r="AG89" s="141">
        <f>SUM(AA89,AC89,AE89)</f>
        <v>0</v>
      </c>
      <c r="AH89" s="692">
        <f>AG89/($B89*3)</f>
        <v>0</v>
      </c>
    </row>
    <row r="90" spans="1:34" ht="16.5" thickBot="1" x14ac:dyDescent="0.3">
      <c r="A90" s="6" t="s">
        <v>374</v>
      </c>
      <c r="B90" s="722">
        <f>SUM(B86:B89)</f>
        <v>1861</v>
      </c>
      <c r="C90" s="8">
        <f>SUM(C86:C89)</f>
        <v>1474</v>
      </c>
      <c r="D90" s="22">
        <f t="shared" si="167"/>
        <v>0.79204728640515853</v>
      </c>
      <c r="E90" s="8">
        <f>SUM(E86:E89)</f>
        <v>1294</v>
      </c>
      <c r="F90" s="22">
        <f t="shared" si="168"/>
        <v>0.69532509403546483</v>
      </c>
      <c r="G90" s="8">
        <f>SUM(G86:G89)</f>
        <v>1331</v>
      </c>
      <c r="H90" s="22">
        <f t="shared" si="169"/>
        <v>0.71520687802256855</v>
      </c>
      <c r="I90" s="103">
        <f>SUM(C90,E90,G90)</f>
        <v>4099</v>
      </c>
      <c r="J90" s="721">
        <f>I90/($B90*3)</f>
        <v>0.73419308615439727</v>
      </c>
      <c r="K90" s="704">
        <f>SUM(K86:K89)</f>
        <v>1712</v>
      </c>
      <c r="L90" s="720">
        <f t="shared" si="169"/>
        <v>0.91993551853842015</v>
      </c>
      <c r="M90" s="704">
        <f t="shared" ref="M90" si="180">SUM(M86:M89)</f>
        <v>1678</v>
      </c>
      <c r="N90" s="720">
        <f t="shared" si="170"/>
        <v>0.90166577109081136</v>
      </c>
      <c r="O90" s="704">
        <f t="shared" ref="O90" si="181">SUM(O86:O89)</f>
        <v>1266</v>
      </c>
      <c r="P90" s="720">
        <f t="shared" si="171"/>
        <v>0.6802794196668458</v>
      </c>
      <c r="Q90" s="103">
        <f>SUM(K90,M90,O90)</f>
        <v>4656</v>
      </c>
      <c r="R90" s="721">
        <f>Q90/($B90*3)</f>
        <v>0.83396023643202577</v>
      </c>
      <c r="S90" s="704">
        <f>SUM(S86:S89)</f>
        <v>1219</v>
      </c>
      <c r="T90" s="720">
        <f t="shared" si="178"/>
        <v>0.65502418054809242</v>
      </c>
      <c r="U90" s="704">
        <f t="shared" ref="U90" si="182">SUM(U86:U89)</f>
        <v>1564</v>
      </c>
      <c r="V90" s="720">
        <f t="shared" si="173"/>
        <v>0.84040838259000539</v>
      </c>
      <c r="W90" s="704">
        <f t="shared" ref="W90" si="183">SUM(W86:W89)</f>
        <v>0</v>
      </c>
      <c r="X90" s="720">
        <f t="shared" si="174"/>
        <v>0</v>
      </c>
      <c r="Y90" s="103">
        <f>SUM(S90,U90,W90)</f>
        <v>2783</v>
      </c>
      <c r="Z90" s="721">
        <f>Y90/($B90*3)</f>
        <v>0.4984775210460326</v>
      </c>
      <c r="AA90" s="704">
        <f>SUM(AA86:AA89)</f>
        <v>0</v>
      </c>
      <c r="AB90" s="720">
        <f t="shared" si="179"/>
        <v>0</v>
      </c>
      <c r="AC90" s="704">
        <f t="shared" ref="AC90" si="184">SUM(AC86:AC89)</f>
        <v>0</v>
      </c>
      <c r="AD90" s="720">
        <f t="shared" si="176"/>
        <v>0</v>
      </c>
      <c r="AE90" s="704">
        <f t="shared" ref="AE90" si="185">SUM(AE86:AE89)</f>
        <v>0</v>
      </c>
      <c r="AF90" s="720">
        <f t="shared" si="177"/>
        <v>0</v>
      </c>
      <c r="AG90" s="103">
        <f>SUM(AA90,AC90,AE90)</f>
        <v>0</v>
      </c>
      <c r="AH90" s="721">
        <f>AG90/($B90*3)</f>
        <v>0</v>
      </c>
    </row>
    <row r="92" spans="1:34" x14ac:dyDescent="0.25">
      <c r="A92" s="1303" t="s">
        <v>542</v>
      </c>
      <c r="B92" s="1291"/>
      <c r="C92" s="1291"/>
      <c r="D92" s="1291"/>
      <c r="E92" s="1291"/>
      <c r="F92" s="1291"/>
      <c r="G92" s="1291"/>
      <c r="H92" s="1291"/>
      <c r="I92" s="1291"/>
      <c r="J92" s="1291"/>
      <c r="K92" s="1291"/>
      <c r="L92" s="1291"/>
      <c r="M92" s="1291"/>
      <c r="N92" s="1291"/>
      <c r="O92" s="1291"/>
      <c r="P92" s="1291"/>
      <c r="Q92" s="1291"/>
      <c r="R92" s="1291"/>
      <c r="S92" s="1291"/>
      <c r="T92" s="1291"/>
      <c r="U92" s="1291"/>
      <c r="V92" s="1291"/>
      <c r="W92" s="1291"/>
      <c r="X92" s="1291"/>
      <c r="Y92" s="1291"/>
      <c r="Z92" s="1291"/>
    </row>
    <row r="93" spans="1:34" ht="24.75" thickBot="1" x14ac:dyDescent="0.3">
      <c r="A93" s="14" t="s">
        <v>14</v>
      </c>
      <c r="B93" s="12" t="s">
        <v>172</v>
      </c>
      <c r="C93" s="14" t="s">
        <v>505</v>
      </c>
      <c r="D93" s="15" t="s">
        <v>1</v>
      </c>
      <c r="E93" s="14" t="s">
        <v>506</v>
      </c>
      <c r="F93" s="15" t="s">
        <v>1</v>
      </c>
      <c r="G93" s="14" t="s">
        <v>507</v>
      </c>
      <c r="H93" s="15" t="s">
        <v>1</v>
      </c>
      <c r="I93" s="128" t="s">
        <v>454</v>
      </c>
      <c r="J93" s="13" t="s">
        <v>205</v>
      </c>
      <c r="K93" s="14" t="s">
        <v>508</v>
      </c>
      <c r="L93" s="15" t="s">
        <v>1</v>
      </c>
      <c r="M93" s="14" t="s">
        <v>509</v>
      </c>
      <c r="N93" s="15" t="s">
        <v>1</v>
      </c>
      <c r="O93" s="14" t="s">
        <v>510</v>
      </c>
      <c r="P93" s="15" t="s">
        <v>1</v>
      </c>
      <c r="Q93" s="128" t="s">
        <v>454</v>
      </c>
      <c r="R93" s="13" t="s">
        <v>205</v>
      </c>
      <c r="S93" s="14" t="s">
        <v>511</v>
      </c>
      <c r="T93" s="15" t="s">
        <v>1</v>
      </c>
      <c r="U93" s="14" t="s">
        <v>512</v>
      </c>
      <c r="V93" s="15" t="s">
        <v>1</v>
      </c>
      <c r="W93" s="14" t="s">
        <v>513</v>
      </c>
      <c r="X93" s="15" t="s">
        <v>1</v>
      </c>
      <c r="Y93" s="128" t="s">
        <v>454</v>
      </c>
      <c r="Z93" s="13" t="s">
        <v>205</v>
      </c>
      <c r="AA93" s="14" t="s">
        <v>514</v>
      </c>
      <c r="AB93" s="15" t="s">
        <v>1</v>
      </c>
      <c r="AC93" s="14" t="s">
        <v>515</v>
      </c>
      <c r="AD93" s="15" t="s">
        <v>1</v>
      </c>
      <c r="AE93" s="14" t="s">
        <v>516</v>
      </c>
      <c r="AF93" s="15" t="s">
        <v>1</v>
      </c>
      <c r="AG93" s="128" t="s">
        <v>454</v>
      </c>
      <c r="AH93" s="13" t="s">
        <v>205</v>
      </c>
    </row>
    <row r="94" spans="1:34" ht="16.5" thickTop="1" x14ac:dyDescent="0.25">
      <c r="A94" s="33" t="s">
        <v>52</v>
      </c>
      <c r="B94" s="654">
        <f>'CEO II V EDE'!B7</f>
        <v>120</v>
      </c>
      <c r="C94" s="133">
        <f>'CEO II V EDE'!C7</f>
        <v>367</v>
      </c>
      <c r="D94" s="19">
        <f t="shared" ref="D94:D102" si="186">C94/$B94</f>
        <v>3.0583333333333331</v>
      </c>
      <c r="E94" s="133">
        <f>'CEO II V EDE'!E7</f>
        <v>351</v>
      </c>
      <c r="F94" s="19">
        <f>E94/$B94</f>
        <v>2.9249999999999998</v>
      </c>
      <c r="G94" s="133">
        <f>'CEO II V EDE'!G7</f>
        <v>360</v>
      </c>
      <c r="H94" s="19">
        <f>G94/$B94</f>
        <v>3</v>
      </c>
      <c r="I94" s="98">
        <f t="shared" ref="I94:I102" si="187">SUM(C94,E94,G94)</f>
        <v>1078</v>
      </c>
      <c r="J94" s="693">
        <f t="shared" ref="J94:J102" si="188">I94/($B94*3)</f>
        <v>2.9944444444444445</v>
      </c>
      <c r="K94" s="708">
        <f>'CEO II V EDE'!K7</f>
        <v>406</v>
      </c>
      <c r="L94" s="675">
        <f>K94/$B94</f>
        <v>3.3833333333333333</v>
      </c>
      <c r="M94" s="708">
        <f>'CEO II V EDE'!M7</f>
        <v>251</v>
      </c>
      <c r="N94" s="675">
        <f t="shared" ref="N94" si="189">M94/$B94</f>
        <v>2.0916666666666668</v>
      </c>
      <c r="O94" s="708">
        <f>'CEO II V EDE'!O7</f>
        <v>317</v>
      </c>
      <c r="P94" s="675">
        <f t="shared" ref="P94" si="190">O94/$B94</f>
        <v>2.6416666666666666</v>
      </c>
      <c r="Q94" s="98">
        <f t="shared" ref="Q94:Q102" si="191">SUM(K94,M94,O94)</f>
        <v>974</v>
      </c>
      <c r="R94" s="693">
        <f t="shared" ref="R94:R102" si="192">Q94/($B94*3)</f>
        <v>2.7055555555555557</v>
      </c>
      <c r="S94" s="708">
        <f>'CEO II V EDE'!S7</f>
        <v>267</v>
      </c>
      <c r="T94" s="675">
        <f>S94/$B94</f>
        <v>2.2250000000000001</v>
      </c>
      <c r="U94" s="708">
        <f>'CEO II V EDE'!U7</f>
        <v>402</v>
      </c>
      <c r="V94" s="675">
        <f t="shared" ref="V94" si="193">U94/$B94</f>
        <v>3.35</v>
      </c>
      <c r="W94" s="708">
        <f>'CEO II V EDE'!W7</f>
        <v>0</v>
      </c>
      <c r="X94" s="675">
        <f t="shared" ref="X94" si="194">W94/$B94</f>
        <v>0</v>
      </c>
      <c r="Y94" s="98">
        <f t="shared" ref="Y94:Y102" si="195">SUM(S94,U94,W94)</f>
        <v>669</v>
      </c>
      <c r="Z94" s="693">
        <f t="shared" ref="Z94:Z102" si="196">Y94/($B94*3)</f>
        <v>1.8583333333333334</v>
      </c>
      <c r="AA94" s="708">
        <f>'CEO II V EDE'!AA7</f>
        <v>0</v>
      </c>
      <c r="AB94" s="675">
        <f>AA94/$B94</f>
        <v>0</v>
      </c>
      <c r="AC94" s="708">
        <f>'CEO II V EDE'!AC7</f>
        <v>0</v>
      </c>
      <c r="AD94" s="675">
        <f t="shared" ref="AD94" si="197">AC94/$B94</f>
        <v>0</v>
      </c>
      <c r="AE94" s="708">
        <f>'CEO II V EDE'!AE7</f>
        <v>0</v>
      </c>
      <c r="AF94" s="675">
        <f t="shared" ref="AF94" si="198">AE94/$B94</f>
        <v>0</v>
      </c>
      <c r="AG94" s="98">
        <f t="shared" ref="AG94:AG102" si="199">SUM(AA94,AC94,AE94)</f>
        <v>0</v>
      </c>
      <c r="AH94" s="693">
        <f t="shared" ref="AH94:AH102" si="200">AG94/($B94*3)</f>
        <v>0</v>
      </c>
    </row>
    <row r="95" spans="1:34" x14ac:dyDescent="0.25">
      <c r="A95" s="149" t="s">
        <v>53</v>
      </c>
      <c r="B95" s="655">
        <f>'CEO II V EDE'!B8</f>
        <v>0</v>
      </c>
      <c r="C95" s="134">
        <f>'CEO II V EDE'!C8</f>
        <v>60</v>
      </c>
      <c r="D95" s="19" t="s">
        <v>199</v>
      </c>
      <c r="E95" s="134">
        <f>'CEO II V EDE'!E8</f>
        <v>62</v>
      </c>
      <c r="F95" s="19" t="s">
        <v>199</v>
      </c>
      <c r="G95" s="134">
        <f>'CEO II V EDE'!G8</f>
        <v>53</v>
      </c>
      <c r="H95" s="19" t="s">
        <v>199</v>
      </c>
      <c r="I95" s="136">
        <f t="shared" si="187"/>
        <v>175</v>
      </c>
      <c r="J95" s="693" t="e">
        <f t="shared" si="188"/>
        <v>#DIV/0!</v>
      </c>
      <c r="K95" s="709">
        <f>'CEO II V EDE'!K8</f>
        <v>53</v>
      </c>
      <c r="L95" s="675" t="e">
        <f>K95/$B95</f>
        <v>#DIV/0!</v>
      </c>
      <c r="M95" s="709">
        <f>'CEO II V EDE'!M8</f>
        <v>67</v>
      </c>
      <c r="N95" s="675" t="s">
        <v>199</v>
      </c>
      <c r="O95" s="709">
        <f>'CEO II V EDE'!O8</f>
        <v>82</v>
      </c>
      <c r="P95" s="675" t="s">
        <v>199</v>
      </c>
      <c r="Q95" s="136">
        <f t="shared" si="191"/>
        <v>202</v>
      </c>
      <c r="R95" s="693" t="e">
        <f t="shared" si="192"/>
        <v>#DIV/0!</v>
      </c>
      <c r="S95" s="709">
        <f>'CEO II V EDE'!S8</f>
        <v>46</v>
      </c>
      <c r="T95" s="675" t="e">
        <f>S95/$B95</f>
        <v>#DIV/0!</v>
      </c>
      <c r="U95" s="709">
        <f>'CEO II V EDE'!U8</f>
        <v>82</v>
      </c>
      <c r="V95" s="675" t="s">
        <v>199</v>
      </c>
      <c r="W95" s="709">
        <f>'CEO II V EDE'!W8</f>
        <v>0</v>
      </c>
      <c r="X95" s="675" t="s">
        <v>199</v>
      </c>
      <c r="Y95" s="136">
        <f t="shared" si="195"/>
        <v>128</v>
      </c>
      <c r="Z95" s="693" t="e">
        <f t="shared" si="196"/>
        <v>#DIV/0!</v>
      </c>
      <c r="AA95" s="709">
        <f>'CEO II V EDE'!AA8</f>
        <v>0</v>
      </c>
      <c r="AB95" s="675" t="e">
        <f>AA95/$B95</f>
        <v>#DIV/0!</v>
      </c>
      <c r="AC95" s="709">
        <f>'CEO II V EDE'!AC8</f>
        <v>0</v>
      </c>
      <c r="AD95" s="675" t="s">
        <v>199</v>
      </c>
      <c r="AE95" s="709">
        <f>'CEO II V EDE'!AE8</f>
        <v>0</v>
      </c>
      <c r="AF95" s="675" t="s">
        <v>199</v>
      </c>
      <c r="AG95" s="136">
        <f t="shared" si="199"/>
        <v>0</v>
      </c>
      <c r="AH95" s="693" t="e">
        <f t="shared" si="200"/>
        <v>#DIV/0!</v>
      </c>
    </row>
    <row r="96" spans="1:34" x14ac:dyDescent="0.25">
      <c r="A96" s="149" t="s">
        <v>54</v>
      </c>
      <c r="B96" s="655">
        <f>'CEO II V EDE'!B9</f>
        <v>80</v>
      </c>
      <c r="C96" s="134">
        <f>'CEO II V EDE'!C9</f>
        <v>19</v>
      </c>
      <c r="D96" s="19">
        <f t="shared" si="186"/>
        <v>0.23749999999999999</v>
      </c>
      <c r="E96" s="134">
        <f>'CEO II V EDE'!E9</f>
        <v>90</v>
      </c>
      <c r="F96" s="19">
        <f t="shared" ref="F96:F102" si="201">E96/$B96</f>
        <v>1.125</v>
      </c>
      <c r="G96" s="134">
        <f>'CEO II V EDE'!G9</f>
        <v>94</v>
      </c>
      <c r="H96" s="19">
        <f t="shared" ref="H96:L102" si="202">G96/$B96</f>
        <v>1.175</v>
      </c>
      <c r="I96" s="136">
        <f t="shared" si="187"/>
        <v>203</v>
      </c>
      <c r="J96" s="693">
        <f t="shared" si="188"/>
        <v>0.84583333333333333</v>
      </c>
      <c r="K96" s="709">
        <f>'CEO II V EDE'!K9</f>
        <v>65</v>
      </c>
      <c r="L96" s="675">
        <f t="shared" si="202"/>
        <v>0.8125</v>
      </c>
      <c r="M96" s="709">
        <f>'CEO II V EDE'!M9</f>
        <v>148</v>
      </c>
      <c r="N96" s="675">
        <f t="shared" ref="N96:N102" si="203">M96/$B96</f>
        <v>1.85</v>
      </c>
      <c r="O96" s="709">
        <f>'CEO II V EDE'!O9</f>
        <v>71</v>
      </c>
      <c r="P96" s="675">
        <f t="shared" ref="P96:P102" si="204">O96/$B96</f>
        <v>0.88749999999999996</v>
      </c>
      <c r="Q96" s="136">
        <f t="shared" si="191"/>
        <v>284</v>
      </c>
      <c r="R96" s="693">
        <f t="shared" si="192"/>
        <v>1.1833333333333333</v>
      </c>
      <c r="S96" s="709">
        <f>'CEO II V EDE'!S9</f>
        <v>125</v>
      </c>
      <c r="T96" s="675">
        <f t="shared" ref="T96:T102" si="205">S96/$B96</f>
        <v>1.5625</v>
      </c>
      <c r="U96" s="709">
        <f>'CEO II V EDE'!U9</f>
        <v>190</v>
      </c>
      <c r="V96" s="675">
        <f t="shared" ref="V96:V102" si="206">U96/$B96</f>
        <v>2.375</v>
      </c>
      <c r="W96" s="709">
        <f>'CEO II V EDE'!W9</f>
        <v>0</v>
      </c>
      <c r="X96" s="675">
        <f t="shared" ref="X96:X102" si="207">W96/$B96</f>
        <v>0</v>
      </c>
      <c r="Y96" s="136">
        <f t="shared" si="195"/>
        <v>315</v>
      </c>
      <c r="Z96" s="693">
        <f t="shared" si="196"/>
        <v>1.3125</v>
      </c>
      <c r="AA96" s="709">
        <f>'CEO II V EDE'!AA9</f>
        <v>0</v>
      </c>
      <c r="AB96" s="675">
        <f t="shared" ref="AB96:AB102" si="208">AA96/$B96</f>
        <v>0</v>
      </c>
      <c r="AC96" s="709">
        <f>'CEO II V EDE'!AC9</f>
        <v>0</v>
      </c>
      <c r="AD96" s="675">
        <f t="shared" ref="AD96:AD102" si="209">AC96/$B96</f>
        <v>0</v>
      </c>
      <c r="AE96" s="709">
        <f>'CEO II V EDE'!AE9</f>
        <v>0</v>
      </c>
      <c r="AF96" s="675">
        <f t="shared" ref="AF96:AF102" si="210">AE96/$B96</f>
        <v>0</v>
      </c>
      <c r="AG96" s="136">
        <f t="shared" si="199"/>
        <v>0</v>
      </c>
      <c r="AH96" s="693">
        <f t="shared" si="200"/>
        <v>0</v>
      </c>
    </row>
    <row r="97" spans="1:34" x14ac:dyDescent="0.25">
      <c r="A97" s="149" t="s">
        <v>55</v>
      </c>
      <c r="B97" s="655">
        <f>'CEO II V EDE'!B10</f>
        <v>120</v>
      </c>
      <c r="C97" s="134">
        <f>'CEO II V EDE'!C10</f>
        <v>56</v>
      </c>
      <c r="D97" s="19">
        <f t="shared" si="186"/>
        <v>0.46666666666666667</v>
      </c>
      <c r="E97" s="134">
        <f>'CEO II V EDE'!E10</f>
        <v>94</v>
      </c>
      <c r="F97" s="19">
        <f t="shared" si="201"/>
        <v>0.78333333333333333</v>
      </c>
      <c r="G97" s="134">
        <f>'CEO II V EDE'!G10</f>
        <v>83</v>
      </c>
      <c r="H97" s="19">
        <f t="shared" si="202"/>
        <v>0.69166666666666665</v>
      </c>
      <c r="I97" s="136">
        <f t="shared" si="187"/>
        <v>233</v>
      </c>
      <c r="J97" s="693">
        <f t="shared" si="188"/>
        <v>0.64722222222222225</v>
      </c>
      <c r="K97" s="709">
        <f>'CEO II V EDE'!K10</f>
        <v>68</v>
      </c>
      <c r="L97" s="675">
        <f t="shared" si="202"/>
        <v>0.56666666666666665</v>
      </c>
      <c r="M97" s="709">
        <f>'CEO II V EDE'!M10</f>
        <v>87</v>
      </c>
      <c r="N97" s="675">
        <f t="shared" si="203"/>
        <v>0.72499999999999998</v>
      </c>
      <c r="O97" s="709">
        <f>'CEO II V EDE'!O10</f>
        <v>90</v>
      </c>
      <c r="P97" s="675">
        <f t="shared" si="204"/>
        <v>0.75</v>
      </c>
      <c r="Q97" s="136">
        <f t="shared" si="191"/>
        <v>245</v>
      </c>
      <c r="R97" s="693">
        <f t="shared" si="192"/>
        <v>0.68055555555555558</v>
      </c>
      <c r="S97" s="709">
        <f>'CEO II V EDE'!S10</f>
        <v>81</v>
      </c>
      <c r="T97" s="675">
        <f t="shared" si="205"/>
        <v>0.67500000000000004</v>
      </c>
      <c r="U97" s="709">
        <f>'CEO II V EDE'!U10</f>
        <v>61</v>
      </c>
      <c r="V97" s="675">
        <f t="shared" si="206"/>
        <v>0.5083333333333333</v>
      </c>
      <c r="W97" s="709">
        <f>'CEO II V EDE'!W10</f>
        <v>0</v>
      </c>
      <c r="X97" s="675">
        <f t="shared" si="207"/>
        <v>0</v>
      </c>
      <c r="Y97" s="136">
        <f t="shared" si="195"/>
        <v>142</v>
      </c>
      <c r="Z97" s="693">
        <f t="shared" si="196"/>
        <v>0.39444444444444443</v>
      </c>
      <c r="AA97" s="709">
        <f>'CEO II V EDE'!AA10</f>
        <v>0</v>
      </c>
      <c r="AB97" s="675">
        <f t="shared" si="208"/>
        <v>0</v>
      </c>
      <c r="AC97" s="709">
        <f>'CEO II V EDE'!AC10</f>
        <v>0</v>
      </c>
      <c r="AD97" s="675">
        <f t="shared" si="209"/>
        <v>0</v>
      </c>
      <c r="AE97" s="709">
        <f>'CEO II V EDE'!AE10</f>
        <v>0</v>
      </c>
      <c r="AF97" s="675">
        <f t="shared" si="210"/>
        <v>0</v>
      </c>
      <c r="AG97" s="136">
        <f t="shared" si="199"/>
        <v>0</v>
      </c>
      <c r="AH97" s="693">
        <f t="shared" si="200"/>
        <v>0</v>
      </c>
    </row>
    <row r="98" spans="1:34" x14ac:dyDescent="0.25">
      <c r="A98" s="149" t="s">
        <v>56</v>
      </c>
      <c r="B98" s="655">
        <f>'CEO II V EDE'!B11</f>
        <v>80</v>
      </c>
      <c r="C98" s="134">
        <f>'CEO II V EDE'!C11</f>
        <v>8</v>
      </c>
      <c r="D98" s="19">
        <f t="shared" si="186"/>
        <v>0.1</v>
      </c>
      <c r="E98" s="134">
        <f>'CEO II V EDE'!E11</f>
        <v>6</v>
      </c>
      <c r="F98" s="19">
        <f t="shared" si="201"/>
        <v>7.4999999999999997E-2</v>
      </c>
      <c r="G98" s="134">
        <f>'CEO II V EDE'!G11</f>
        <v>14</v>
      </c>
      <c r="H98" s="19">
        <f t="shared" si="202"/>
        <v>0.17499999999999999</v>
      </c>
      <c r="I98" s="136">
        <f t="shared" si="187"/>
        <v>28</v>
      </c>
      <c r="J98" s="693">
        <f t="shared" si="188"/>
        <v>0.11666666666666667</v>
      </c>
      <c r="K98" s="709">
        <f>'CEO II V EDE'!K11</f>
        <v>14</v>
      </c>
      <c r="L98" s="675">
        <f t="shared" si="202"/>
        <v>0.17499999999999999</v>
      </c>
      <c r="M98" s="709">
        <f>'CEO II V EDE'!M11</f>
        <v>0</v>
      </c>
      <c r="N98" s="675">
        <f t="shared" si="203"/>
        <v>0</v>
      </c>
      <c r="O98" s="709">
        <f>'CEO II V EDE'!O11</f>
        <v>212</v>
      </c>
      <c r="P98" s="675">
        <f t="shared" si="204"/>
        <v>2.65</v>
      </c>
      <c r="Q98" s="136">
        <f t="shared" si="191"/>
        <v>226</v>
      </c>
      <c r="R98" s="693">
        <f t="shared" si="192"/>
        <v>0.94166666666666665</v>
      </c>
      <c r="S98" s="709">
        <f>'CEO II V EDE'!S11</f>
        <v>340</v>
      </c>
      <c r="T98" s="675">
        <f t="shared" si="205"/>
        <v>4.25</v>
      </c>
      <c r="U98" s="709">
        <f>'CEO II V EDE'!U11</f>
        <v>272</v>
      </c>
      <c r="V98" s="675">
        <f t="shared" si="206"/>
        <v>3.4</v>
      </c>
      <c r="W98" s="709">
        <f>'CEO II V EDE'!W11</f>
        <v>0</v>
      </c>
      <c r="X98" s="675">
        <f t="shared" si="207"/>
        <v>0</v>
      </c>
      <c r="Y98" s="136">
        <f t="shared" si="195"/>
        <v>612</v>
      </c>
      <c r="Z98" s="693">
        <f t="shared" si="196"/>
        <v>2.5499999999999998</v>
      </c>
      <c r="AA98" s="709">
        <f>'CEO II V EDE'!AA11</f>
        <v>0</v>
      </c>
      <c r="AB98" s="675">
        <f t="shared" si="208"/>
        <v>0</v>
      </c>
      <c r="AC98" s="709">
        <f>'CEO II V EDE'!AC11</f>
        <v>0</v>
      </c>
      <c r="AD98" s="675">
        <f t="shared" si="209"/>
        <v>0</v>
      </c>
      <c r="AE98" s="709">
        <f>'CEO II V EDE'!AE11</f>
        <v>0</v>
      </c>
      <c r="AF98" s="675">
        <f t="shared" si="210"/>
        <v>0</v>
      </c>
      <c r="AG98" s="136">
        <f t="shared" si="199"/>
        <v>0</v>
      </c>
      <c r="AH98" s="693">
        <f t="shared" si="200"/>
        <v>0</v>
      </c>
    </row>
    <row r="99" spans="1:34" x14ac:dyDescent="0.25">
      <c r="A99" s="192" t="s">
        <v>57</v>
      </c>
      <c r="B99" s="655">
        <f>'CEO II V EDE'!B12</f>
        <v>360</v>
      </c>
      <c r="C99" s="134">
        <f>'CEO II V EDE'!C12</f>
        <v>161</v>
      </c>
      <c r="D99" s="19">
        <f t="shared" si="186"/>
        <v>0.44722222222222224</v>
      </c>
      <c r="E99" s="134">
        <f>'CEO II V EDE'!E12</f>
        <v>278</v>
      </c>
      <c r="F99" s="19">
        <f t="shared" si="201"/>
        <v>0.77222222222222225</v>
      </c>
      <c r="G99" s="134">
        <f>'CEO II V EDE'!G12</f>
        <v>331</v>
      </c>
      <c r="H99" s="19">
        <f t="shared" si="202"/>
        <v>0.9194444444444444</v>
      </c>
      <c r="I99" s="136">
        <f t="shared" si="187"/>
        <v>770</v>
      </c>
      <c r="J99" s="693">
        <f t="shared" si="188"/>
        <v>0.71296296296296291</v>
      </c>
      <c r="K99" s="709">
        <f>'CEO II V EDE'!K12</f>
        <v>345</v>
      </c>
      <c r="L99" s="675">
        <f t="shared" si="202"/>
        <v>0.95833333333333337</v>
      </c>
      <c r="M99" s="709">
        <f>'CEO II V EDE'!M12</f>
        <v>433</v>
      </c>
      <c r="N99" s="675">
        <f t="shared" si="203"/>
        <v>1.2027777777777777</v>
      </c>
      <c r="O99" s="709">
        <f>'CEO II V EDE'!O12</f>
        <v>483</v>
      </c>
      <c r="P99" s="675">
        <f t="shared" si="204"/>
        <v>1.3416666666666666</v>
      </c>
      <c r="Q99" s="136">
        <f t="shared" si="191"/>
        <v>1261</v>
      </c>
      <c r="R99" s="693">
        <f t="shared" si="192"/>
        <v>1.1675925925925925</v>
      </c>
      <c r="S99" s="709">
        <f>'CEO II V EDE'!S12</f>
        <v>486</v>
      </c>
      <c r="T99" s="675">
        <f t="shared" si="205"/>
        <v>1.35</v>
      </c>
      <c r="U99" s="709">
        <f>'CEO II V EDE'!U12</f>
        <v>540</v>
      </c>
      <c r="V99" s="675">
        <f t="shared" si="206"/>
        <v>1.5</v>
      </c>
      <c r="W99" s="709">
        <f>'CEO II V EDE'!W12</f>
        <v>0</v>
      </c>
      <c r="X99" s="675">
        <f t="shared" si="207"/>
        <v>0</v>
      </c>
      <c r="Y99" s="136">
        <f t="shared" si="195"/>
        <v>1026</v>
      </c>
      <c r="Z99" s="693">
        <f t="shared" si="196"/>
        <v>0.95</v>
      </c>
      <c r="AA99" s="709">
        <f>'CEO II V EDE'!AA12</f>
        <v>0</v>
      </c>
      <c r="AB99" s="675">
        <f t="shared" si="208"/>
        <v>0</v>
      </c>
      <c r="AC99" s="709">
        <f>'CEO II V EDE'!AC12</f>
        <v>0</v>
      </c>
      <c r="AD99" s="675">
        <f t="shared" si="209"/>
        <v>0</v>
      </c>
      <c r="AE99" s="709">
        <f>'CEO II V EDE'!AE12</f>
        <v>0</v>
      </c>
      <c r="AF99" s="675">
        <f t="shared" si="210"/>
        <v>0</v>
      </c>
      <c r="AG99" s="136">
        <f t="shared" si="199"/>
        <v>0</v>
      </c>
      <c r="AH99" s="693">
        <f t="shared" si="200"/>
        <v>0</v>
      </c>
    </row>
    <row r="100" spans="1:34" ht="24" x14ac:dyDescent="0.25">
      <c r="A100" s="192" t="s">
        <v>58</v>
      </c>
      <c r="B100" s="655">
        <f>'CEO II V EDE'!B13</f>
        <v>160</v>
      </c>
      <c r="C100" s="134">
        <f>'CEO II V EDE'!C13</f>
        <v>93</v>
      </c>
      <c r="D100" s="19">
        <f t="shared" si="186"/>
        <v>0.58125000000000004</v>
      </c>
      <c r="E100" s="134">
        <f>'CEO II V EDE'!E13</f>
        <v>186</v>
      </c>
      <c r="F100" s="19">
        <f t="shared" si="201"/>
        <v>1.1625000000000001</v>
      </c>
      <c r="G100" s="134">
        <f>'CEO II V EDE'!G13</f>
        <v>215</v>
      </c>
      <c r="H100" s="19">
        <f t="shared" si="202"/>
        <v>1.34375</v>
      </c>
      <c r="I100" s="136">
        <f t="shared" si="187"/>
        <v>494</v>
      </c>
      <c r="J100" s="693">
        <f t="shared" si="188"/>
        <v>1.0291666666666666</v>
      </c>
      <c r="K100" s="709">
        <f>'CEO II V EDE'!K13</f>
        <v>210</v>
      </c>
      <c r="L100" s="675">
        <f t="shared" si="202"/>
        <v>1.3125</v>
      </c>
      <c r="M100" s="709">
        <f>'CEO II V EDE'!M13</f>
        <v>214</v>
      </c>
      <c r="N100" s="675">
        <f t="shared" si="203"/>
        <v>1.3374999999999999</v>
      </c>
      <c r="O100" s="709">
        <f>'CEO II V EDE'!O13</f>
        <v>161</v>
      </c>
      <c r="P100" s="675">
        <f t="shared" si="204"/>
        <v>1.0062500000000001</v>
      </c>
      <c r="Q100" s="136">
        <f t="shared" si="191"/>
        <v>585</v>
      </c>
      <c r="R100" s="693">
        <f t="shared" si="192"/>
        <v>1.21875</v>
      </c>
      <c r="S100" s="709">
        <f>'CEO II V EDE'!S13</f>
        <v>138</v>
      </c>
      <c r="T100" s="675">
        <f t="shared" si="205"/>
        <v>0.86250000000000004</v>
      </c>
      <c r="U100" s="709">
        <f>'CEO II V EDE'!U13</f>
        <v>62</v>
      </c>
      <c r="V100" s="675">
        <f t="shared" si="206"/>
        <v>0.38750000000000001</v>
      </c>
      <c r="W100" s="709">
        <f>'CEO II V EDE'!W13</f>
        <v>0</v>
      </c>
      <c r="X100" s="675">
        <f t="shared" si="207"/>
        <v>0</v>
      </c>
      <c r="Y100" s="136">
        <f t="shared" si="195"/>
        <v>200</v>
      </c>
      <c r="Z100" s="693">
        <f t="shared" si="196"/>
        <v>0.41666666666666669</v>
      </c>
      <c r="AA100" s="709">
        <f>'CEO II V EDE'!AA13</f>
        <v>0</v>
      </c>
      <c r="AB100" s="675">
        <f t="shared" si="208"/>
        <v>0</v>
      </c>
      <c r="AC100" s="709">
        <f>'CEO II V EDE'!AC13</f>
        <v>0</v>
      </c>
      <c r="AD100" s="675">
        <f t="shared" si="209"/>
        <v>0</v>
      </c>
      <c r="AE100" s="709">
        <f>'CEO II V EDE'!AE13</f>
        <v>0</v>
      </c>
      <c r="AF100" s="675">
        <f t="shared" si="210"/>
        <v>0</v>
      </c>
      <c r="AG100" s="136">
        <f t="shared" si="199"/>
        <v>0</v>
      </c>
      <c r="AH100" s="693">
        <f t="shared" si="200"/>
        <v>0</v>
      </c>
    </row>
    <row r="101" spans="1:34" ht="24.75" thickBot="1" x14ac:dyDescent="0.3">
      <c r="A101" s="150" t="s">
        <v>59</v>
      </c>
      <c r="B101" s="656">
        <f>'CEO II V EDE'!B14</f>
        <v>40</v>
      </c>
      <c r="C101" s="139">
        <f>'CEO II V EDE'!C14</f>
        <v>20</v>
      </c>
      <c r="D101" s="151">
        <f t="shared" si="186"/>
        <v>0.5</v>
      </c>
      <c r="E101" s="139">
        <f>'CEO II V EDE'!E14</f>
        <v>69</v>
      </c>
      <c r="F101" s="151">
        <f t="shared" si="201"/>
        <v>1.7250000000000001</v>
      </c>
      <c r="G101" s="139">
        <f>'CEO II V EDE'!G14</f>
        <v>55</v>
      </c>
      <c r="H101" s="151">
        <f t="shared" si="202"/>
        <v>1.375</v>
      </c>
      <c r="I101" s="141">
        <f t="shared" si="187"/>
        <v>144</v>
      </c>
      <c r="J101" s="692">
        <f t="shared" si="188"/>
        <v>1.2</v>
      </c>
      <c r="K101" s="710">
        <f>'CEO II V EDE'!K14</f>
        <v>100</v>
      </c>
      <c r="L101" s="674">
        <f t="shared" si="202"/>
        <v>2.5</v>
      </c>
      <c r="M101" s="710">
        <f>'CEO II V EDE'!M14</f>
        <v>111</v>
      </c>
      <c r="N101" s="674">
        <f t="shared" si="203"/>
        <v>2.7749999999999999</v>
      </c>
      <c r="O101" s="710">
        <f>'CEO II V EDE'!O14</f>
        <v>75</v>
      </c>
      <c r="P101" s="674">
        <f t="shared" si="204"/>
        <v>1.875</v>
      </c>
      <c r="Q101" s="141">
        <f t="shared" si="191"/>
        <v>286</v>
      </c>
      <c r="R101" s="692">
        <f t="shared" si="192"/>
        <v>2.3833333333333333</v>
      </c>
      <c r="S101" s="710">
        <f>'CEO II V EDE'!S14</f>
        <v>70</v>
      </c>
      <c r="T101" s="674">
        <f t="shared" si="205"/>
        <v>1.75</v>
      </c>
      <c r="U101" s="710">
        <f>'CEO II V EDE'!U14</f>
        <v>128</v>
      </c>
      <c r="V101" s="674">
        <f t="shared" si="206"/>
        <v>3.2</v>
      </c>
      <c r="W101" s="710">
        <f>'CEO II V EDE'!W14</f>
        <v>0</v>
      </c>
      <c r="X101" s="674">
        <f t="shared" si="207"/>
        <v>0</v>
      </c>
      <c r="Y101" s="141">
        <f t="shared" si="195"/>
        <v>198</v>
      </c>
      <c r="Z101" s="692">
        <f t="shared" si="196"/>
        <v>1.65</v>
      </c>
      <c r="AA101" s="710">
        <f>'CEO II V EDE'!AA14</f>
        <v>0</v>
      </c>
      <c r="AB101" s="674">
        <f t="shared" si="208"/>
        <v>0</v>
      </c>
      <c r="AC101" s="710">
        <f>'CEO II V EDE'!AC14</f>
        <v>0</v>
      </c>
      <c r="AD101" s="674">
        <f t="shared" si="209"/>
        <v>0</v>
      </c>
      <c r="AE101" s="710">
        <f>'CEO II V EDE'!AE14</f>
        <v>0</v>
      </c>
      <c r="AF101" s="674">
        <f t="shared" si="210"/>
        <v>0</v>
      </c>
      <c r="AG101" s="141">
        <f t="shared" si="199"/>
        <v>0</v>
      </c>
      <c r="AH101" s="692">
        <f t="shared" si="200"/>
        <v>0</v>
      </c>
    </row>
    <row r="102" spans="1:34" ht="16.5" thickBot="1" x14ac:dyDescent="0.3">
      <c r="A102" s="6" t="s">
        <v>375</v>
      </c>
      <c r="B102" s="722">
        <f>SUM(B94:B101)</f>
        <v>960</v>
      </c>
      <c r="C102" s="8">
        <f>SUM(C94:C101)</f>
        <v>784</v>
      </c>
      <c r="D102" s="22">
        <f t="shared" si="186"/>
        <v>0.81666666666666665</v>
      </c>
      <c r="E102" s="8">
        <f>SUM(E94:E101)</f>
        <v>1136</v>
      </c>
      <c r="F102" s="22">
        <f t="shared" si="201"/>
        <v>1.1833333333333333</v>
      </c>
      <c r="G102" s="8">
        <f>SUM(G94:G101)</f>
        <v>1205</v>
      </c>
      <c r="H102" s="22">
        <f t="shared" si="202"/>
        <v>1.2552083333333333</v>
      </c>
      <c r="I102" s="103">
        <f t="shared" si="187"/>
        <v>3125</v>
      </c>
      <c r="J102" s="721">
        <f t="shared" si="188"/>
        <v>1.0850694444444444</v>
      </c>
      <c r="K102" s="704">
        <f>SUM(K94:K101)</f>
        <v>1261</v>
      </c>
      <c r="L102" s="720">
        <f t="shared" si="202"/>
        <v>1.3135416666666666</v>
      </c>
      <c r="M102" s="704">
        <f t="shared" ref="M102" si="211">SUM(M94:M101)</f>
        <v>1311</v>
      </c>
      <c r="N102" s="720">
        <f t="shared" si="203"/>
        <v>1.3656250000000001</v>
      </c>
      <c r="O102" s="704">
        <f t="shared" ref="O102" si="212">SUM(O94:O101)</f>
        <v>1491</v>
      </c>
      <c r="P102" s="720">
        <f t="shared" si="204"/>
        <v>1.5531250000000001</v>
      </c>
      <c r="Q102" s="103">
        <f t="shared" si="191"/>
        <v>4063</v>
      </c>
      <c r="R102" s="721">
        <f t="shared" si="192"/>
        <v>1.4107638888888889</v>
      </c>
      <c r="S102" s="704">
        <f>SUM(S94:S101)</f>
        <v>1553</v>
      </c>
      <c r="T102" s="720">
        <f t="shared" si="205"/>
        <v>1.6177083333333333</v>
      </c>
      <c r="U102" s="704">
        <f t="shared" ref="U102" si="213">SUM(U94:U101)</f>
        <v>1737</v>
      </c>
      <c r="V102" s="720">
        <f t="shared" si="206"/>
        <v>1.809375</v>
      </c>
      <c r="W102" s="704">
        <f t="shared" ref="W102" si="214">SUM(W94:W101)</f>
        <v>0</v>
      </c>
      <c r="X102" s="720">
        <f t="shared" si="207"/>
        <v>0</v>
      </c>
      <c r="Y102" s="103">
        <f t="shared" si="195"/>
        <v>3290</v>
      </c>
      <c r="Z102" s="721">
        <f t="shared" si="196"/>
        <v>1.1423611111111112</v>
      </c>
      <c r="AA102" s="704">
        <f>SUM(AA94:AA101)</f>
        <v>0</v>
      </c>
      <c r="AB102" s="720">
        <f t="shared" si="208"/>
        <v>0</v>
      </c>
      <c r="AC102" s="704">
        <f t="shared" ref="AC102" si="215">SUM(AC94:AC101)</f>
        <v>0</v>
      </c>
      <c r="AD102" s="720">
        <f t="shared" si="209"/>
        <v>0</v>
      </c>
      <c r="AE102" s="704">
        <f t="shared" ref="AE102" si="216">SUM(AE94:AE101)</f>
        <v>0</v>
      </c>
      <c r="AF102" s="720">
        <f t="shared" si="210"/>
        <v>0</v>
      </c>
      <c r="AG102" s="103">
        <f t="shared" si="199"/>
        <v>0</v>
      </c>
      <c r="AH102" s="721">
        <f t="shared" si="200"/>
        <v>0</v>
      </c>
    </row>
    <row r="104" spans="1:34" x14ac:dyDescent="0.25">
      <c r="A104" s="1303" t="s">
        <v>543</v>
      </c>
      <c r="B104" s="1291"/>
      <c r="C104" s="1291"/>
      <c r="D104" s="1291"/>
      <c r="E104" s="1291"/>
      <c r="F104" s="1291"/>
      <c r="G104" s="1291"/>
      <c r="H104" s="1291"/>
      <c r="I104" s="1291"/>
      <c r="J104" s="1291"/>
      <c r="K104" s="1291"/>
      <c r="L104" s="1291"/>
      <c r="M104" s="1291"/>
      <c r="N104" s="1291"/>
      <c r="O104" s="1291"/>
      <c r="P104" s="1291"/>
      <c r="Q104" s="1291"/>
      <c r="R104" s="1291"/>
      <c r="S104" s="1291"/>
      <c r="T104" s="1291"/>
      <c r="U104" s="1291"/>
      <c r="V104" s="1291"/>
      <c r="W104" s="1291"/>
      <c r="X104" s="1291"/>
      <c r="Y104" s="1291"/>
      <c r="Z104" s="1291"/>
    </row>
    <row r="105" spans="1:34" ht="24.75" thickBot="1" x14ac:dyDescent="0.3">
      <c r="A105" s="14" t="s">
        <v>14</v>
      </c>
      <c r="B105" s="12" t="s">
        <v>172</v>
      </c>
      <c r="C105" s="14" t="s">
        <v>505</v>
      </c>
      <c r="D105" s="15" t="s">
        <v>1</v>
      </c>
      <c r="E105" s="14" t="s">
        <v>506</v>
      </c>
      <c r="F105" s="15" t="s">
        <v>1</v>
      </c>
      <c r="G105" s="14" t="s">
        <v>507</v>
      </c>
      <c r="H105" s="15" t="s">
        <v>1</v>
      </c>
      <c r="I105" s="128" t="s">
        <v>454</v>
      </c>
      <c r="J105" s="13" t="s">
        <v>205</v>
      </c>
      <c r="K105" s="14" t="s">
        <v>508</v>
      </c>
      <c r="L105" s="15" t="s">
        <v>1</v>
      </c>
      <c r="M105" s="14" t="s">
        <v>509</v>
      </c>
      <c r="N105" s="15" t="s">
        <v>1</v>
      </c>
      <c r="O105" s="14" t="s">
        <v>510</v>
      </c>
      <c r="P105" s="15" t="s">
        <v>1</v>
      </c>
      <c r="Q105" s="128" t="s">
        <v>454</v>
      </c>
      <c r="R105" s="13" t="s">
        <v>205</v>
      </c>
      <c r="S105" s="14" t="s">
        <v>511</v>
      </c>
      <c r="T105" s="15" t="s">
        <v>1</v>
      </c>
      <c r="U105" s="14" t="s">
        <v>512</v>
      </c>
      <c r="V105" s="15" t="s">
        <v>1</v>
      </c>
      <c r="W105" s="14" t="s">
        <v>513</v>
      </c>
      <c r="X105" s="15" t="s">
        <v>1</v>
      </c>
      <c r="Y105" s="128" t="s">
        <v>454</v>
      </c>
      <c r="Z105" s="13" t="s">
        <v>205</v>
      </c>
      <c r="AA105" s="14" t="s">
        <v>514</v>
      </c>
      <c r="AB105" s="15" t="s">
        <v>1</v>
      </c>
      <c r="AC105" s="14" t="s">
        <v>515</v>
      </c>
      <c r="AD105" s="15" t="s">
        <v>1</v>
      </c>
      <c r="AE105" s="14" t="s">
        <v>516</v>
      </c>
      <c r="AF105" s="15" t="s">
        <v>1</v>
      </c>
      <c r="AG105" s="128" t="s">
        <v>454</v>
      </c>
      <c r="AH105" s="13" t="s">
        <v>205</v>
      </c>
    </row>
    <row r="106" spans="1:34" ht="16.5" thickTop="1" x14ac:dyDescent="0.25">
      <c r="A106" s="113" t="s">
        <v>8</v>
      </c>
      <c r="B106" s="654">
        <f>'AMA_UBS V Medeiros'!B7</f>
        <v>480</v>
      </c>
      <c r="C106" s="133">
        <f>'AMA_UBS V Medeiros'!C7</f>
        <v>594</v>
      </c>
      <c r="D106" s="19">
        <f t="shared" ref="D106:D112" si="217">C106/$B106</f>
        <v>1.2375</v>
      </c>
      <c r="E106" s="133">
        <f>'AMA_UBS V Medeiros'!E7</f>
        <v>523</v>
      </c>
      <c r="F106" s="19">
        <f t="shared" ref="F106:F112" si="218">E106/$B106</f>
        <v>1.0895833333333333</v>
      </c>
      <c r="G106" s="133">
        <f>'AMA_UBS V Medeiros'!G7</f>
        <v>431</v>
      </c>
      <c r="H106" s="19">
        <f t="shared" ref="H106:L112" si="219">G106/$B106</f>
        <v>0.8979166666666667</v>
      </c>
      <c r="I106" s="98">
        <f t="shared" ref="I106:I112" si="220">SUM(C106,E106,G106)</f>
        <v>1548</v>
      </c>
      <c r="J106" s="693">
        <f t="shared" ref="J106:J112" si="221">I106/($B106*3)</f>
        <v>1.075</v>
      </c>
      <c r="K106" s="708">
        <f>'AMA_UBS V Medeiros'!K7</f>
        <v>596</v>
      </c>
      <c r="L106" s="675">
        <f t="shared" si="219"/>
        <v>1.2416666666666667</v>
      </c>
      <c r="M106" s="708">
        <f>'AMA_UBS V Medeiros'!M7</f>
        <v>554</v>
      </c>
      <c r="N106" s="675">
        <f t="shared" ref="N106:N112" si="222">M106/$B106</f>
        <v>1.1541666666666666</v>
      </c>
      <c r="O106" s="708">
        <f>'AMA_UBS V Medeiros'!O7</f>
        <v>462</v>
      </c>
      <c r="P106" s="675">
        <f t="shared" ref="P106:P112" si="223">O106/$B106</f>
        <v>0.96250000000000002</v>
      </c>
      <c r="Q106" s="98">
        <f t="shared" ref="Q106:Q112" si="224">SUM(K106,M106,O106)</f>
        <v>1612</v>
      </c>
      <c r="R106" s="693">
        <f t="shared" ref="R106:R112" si="225">Q106/($B106*3)</f>
        <v>1.1194444444444445</v>
      </c>
      <c r="S106" s="708">
        <f>'AMA_UBS V Medeiros'!S7</f>
        <v>591</v>
      </c>
      <c r="T106" s="675">
        <f t="shared" ref="T106:T112" si="226">S106/$B106</f>
        <v>1.23125</v>
      </c>
      <c r="U106" s="708">
        <f>'AMA_UBS V Medeiros'!U7</f>
        <v>703</v>
      </c>
      <c r="V106" s="675">
        <f t="shared" ref="V106:V112" si="227">U106/$B106</f>
        <v>1.4645833333333333</v>
      </c>
      <c r="W106" s="708">
        <f>'AMA_UBS V Medeiros'!W7</f>
        <v>0</v>
      </c>
      <c r="X106" s="675">
        <f t="shared" ref="X106:X112" si="228">W106/$B106</f>
        <v>0</v>
      </c>
      <c r="Y106" s="98">
        <f t="shared" ref="Y106:Y112" si="229">SUM(S106,U106,W106)</f>
        <v>1294</v>
      </c>
      <c r="Z106" s="693">
        <f t="shared" ref="Z106:Z112" si="230">Y106/($B106*3)</f>
        <v>0.89861111111111114</v>
      </c>
      <c r="AA106" s="708">
        <f>'AMA_UBS V Medeiros'!AA7</f>
        <v>0</v>
      </c>
      <c r="AB106" s="675">
        <f t="shared" ref="AB106:AB112" si="231">AA106/$B106</f>
        <v>0</v>
      </c>
      <c r="AC106" s="708">
        <f>'AMA_UBS V Medeiros'!AC7</f>
        <v>0</v>
      </c>
      <c r="AD106" s="675">
        <f t="shared" ref="AD106:AD112" si="232">AC106/$B106</f>
        <v>0</v>
      </c>
      <c r="AE106" s="708">
        <f>'AMA_UBS V Medeiros'!AE7</f>
        <v>0</v>
      </c>
      <c r="AF106" s="675">
        <f t="shared" ref="AF106:AF112" si="233">AE106/$B106</f>
        <v>0</v>
      </c>
      <c r="AG106" s="98">
        <f t="shared" ref="AG106:AG112" si="234">SUM(AA106,AC106,AE106)</f>
        <v>0</v>
      </c>
      <c r="AH106" s="693">
        <f t="shared" ref="AH106:AH112" si="235">AG106/($B106*3)</f>
        <v>0</v>
      </c>
    </row>
    <row r="107" spans="1:34" x14ac:dyDescent="0.25">
      <c r="A107" s="113" t="s">
        <v>9</v>
      </c>
      <c r="B107" s="655">
        <f>'AMA_UBS V Medeiros'!B8</f>
        <v>1680</v>
      </c>
      <c r="C107" s="134">
        <f>'AMA_UBS V Medeiros'!C8</f>
        <v>1721</v>
      </c>
      <c r="D107" s="147">
        <f t="shared" si="217"/>
        <v>1.0244047619047618</v>
      </c>
      <c r="E107" s="134">
        <f>'AMA_UBS V Medeiros'!E8</f>
        <v>1807</v>
      </c>
      <c r="F107" s="147">
        <f t="shared" si="218"/>
        <v>1.075595238095238</v>
      </c>
      <c r="G107" s="134">
        <f>'AMA_UBS V Medeiros'!G8</f>
        <v>1393</v>
      </c>
      <c r="H107" s="147">
        <f t="shared" si="219"/>
        <v>0.82916666666666672</v>
      </c>
      <c r="I107" s="136">
        <f t="shared" si="220"/>
        <v>4921</v>
      </c>
      <c r="J107" s="691">
        <f t="shared" si="221"/>
        <v>0.97638888888888886</v>
      </c>
      <c r="K107" s="709">
        <f>'AMA_UBS V Medeiros'!K8</f>
        <v>2942</v>
      </c>
      <c r="L107" s="673">
        <f t="shared" si="219"/>
        <v>1.7511904761904762</v>
      </c>
      <c r="M107" s="709">
        <f>'AMA_UBS V Medeiros'!M8</f>
        <v>1981</v>
      </c>
      <c r="N107" s="673">
        <f t="shared" si="222"/>
        <v>1.1791666666666667</v>
      </c>
      <c r="O107" s="709">
        <f>'AMA_UBS V Medeiros'!O8</f>
        <v>1558</v>
      </c>
      <c r="P107" s="673">
        <f t="shared" si="223"/>
        <v>0.92738095238095242</v>
      </c>
      <c r="Q107" s="136">
        <f t="shared" si="224"/>
        <v>6481</v>
      </c>
      <c r="R107" s="691">
        <f t="shared" si="225"/>
        <v>1.2859126984126985</v>
      </c>
      <c r="S107" s="709">
        <f>'AMA_UBS V Medeiros'!S8</f>
        <v>1825</v>
      </c>
      <c r="T107" s="673">
        <f t="shared" si="226"/>
        <v>1.0863095238095237</v>
      </c>
      <c r="U107" s="709">
        <f>'AMA_UBS V Medeiros'!U8</f>
        <v>2425</v>
      </c>
      <c r="V107" s="673">
        <f t="shared" si="227"/>
        <v>1.4434523809523809</v>
      </c>
      <c r="W107" s="709">
        <f>'AMA_UBS V Medeiros'!W8</f>
        <v>0</v>
      </c>
      <c r="X107" s="673">
        <f t="shared" si="228"/>
        <v>0</v>
      </c>
      <c r="Y107" s="136">
        <f t="shared" si="229"/>
        <v>4250</v>
      </c>
      <c r="Z107" s="691">
        <f t="shared" si="230"/>
        <v>0.84325396825396826</v>
      </c>
      <c r="AA107" s="709">
        <f>'AMA_UBS V Medeiros'!AA8</f>
        <v>0</v>
      </c>
      <c r="AB107" s="673">
        <f t="shared" si="231"/>
        <v>0</v>
      </c>
      <c r="AC107" s="709">
        <f>'AMA_UBS V Medeiros'!AC8</f>
        <v>0</v>
      </c>
      <c r="AD107" s="673">
        <f t="shared" si="232"/>
        <v>0</v>
      </c>
      <c r="AE107" s="709">
        <f>'AMA_UBS V Medeiros'!AE8</f>
        <v>0</v>
      </c>
      <c r="AF107" s="673">
        <f t="shared" si="233"/>
        <v>0</v>
      </c>
      <c r="AG107" s="136">
        <f t="shared" si="234"/>
        <v>0</v>
      </c>
      <c r="AH107" s="691">
        <f t="shared" si="235"/>
        <v>0</v>
      </c>
    </row>
    <row r="108" spans="1:34" x14ac:dyDescent="0.25">
      <c r="A108" s="113" t="s">
        <v>10</v>
      </c>
      <c r="B108" s="655">
        <f>'AMA_UBS V Medeiros'!B9</f>
        <v>1052</v>
      </c>
      <c r="C108" s="134">
        <f>'AMA_UBS V Medeiros'!C9</f>
        <v>949</v>
      </c>
      <c r="D108" s="147">
        <f t="shared" si="217"/>
        <v>0.90209125475285168</v>
      </c>
      <c r="E108" s="134">
        <f>'AMA_UBS V Medeiros'!E9</f>
        <v>553</v>
      </c>
      <c r="F108" s="147">
        <f t="shared" si="218"/>
        <v>0.5256653992395437</v>
      </c>
      <c r="G108" s="134">
        <f>'AMA_UBS V Medeiros'!G9</f>
        <v>769</v>
      </c>
      <c r="H108" s="147">
        <f t="shared" si="219"/>
        <v>0.73098859315589348</v>
      </c>
      <c r="I108" s="136">
        <f t="shared" si="220"/>
        <v>2271</v>
      </c>
      <c r="J108" s="691">
        <f t="shared" si="221"/>
        <v>0.71958174904942962</v>
      </c>
      <c r="K108" s="709">
        <f>'AMA_UBS V Medeiros'!K9</f>
        <v>779</v>
      </c>
      <c r="L108" s="673">
        <f t="shared" si="219"/>
        <v>0.74049429657794674</v>
      </c>
      <c r="M108" s="709">
        <f>'AMA_UBS V Medeiros'!M9</f>
        <v>870</v>
      </c>
      <c r="N108" s="673">
        <f t="shared" si="222"/>
        <v>0.8269961977186312</v>
      </c>
      <c r="O108" s="709">
        <f>'AMA_UBS V Medeiros'!O9</f>
        <v>939</v>
      </c>
      <c r="P108" s="673">
        <f t="shared" si="223"/>
        <v>0.89258555133079853</v>
      </c>
      <c r="Q108" s="136">
        <f t="shared" si="224"/>
        <v>2588</v>
      </c>
      <c r="R108" s="691">
        <f t="shared" si="225"/>
        <v>0.82002534854245879</v>
      </c>
      <c r="S108" s="709">
        <f>'AMA_UBS V Medeiros'!S9</f>
        <v>942</v>
      </c>
      <c r="T108" s="673">
        <f t="shared" si="226"/>
        <v>0.8954372623574145</v>
      </c>
      <c r="U108" s="709">
        <f>'AMA_UBS V Medeiros'!U9</f>
        <v>932</v>
      </c>
      <c r="V108" s="673">
        <f t="shared" si="227"/>
        <v>0.88593155893536124</v>
      </c>
      <c r="W108" s="709">
        <f>'AMA_UBS V Medeiros'!W9</f>
        <v>0</v>
      </c>
      <c r="X108" s="673">
        <f t="shared" si="228"/>
        <v>0</v>
      </c>
      <c r="Y108" s="136">
        <f t="shared" si="229"/>
        <v>1874</v>
      </c>
      <c r="Z108" s="691">
        <f t="shared" si="230"/>
        <v>0.59378960709759188</v>
      </c>
      <c r="AA108" s="709">
        <f>'AMA_UBS V Medeiros'!AA9</f>
        <v>0</v>
      </c>
      <c r="AB108" s="673">
        <f t="shared" si="231"/>
        <v>0</v>
      </c>
      <c r="AC108" s="709">
        <f>'AMA_UBS V Medeiros'!AC9</f>
        <v>0</v>
      </c>
      <c r="AD108" s="673">
        <f t="shared" si="232"/>
        <v>0</v>
      </c>
      <c r="AE108" s="709">
        <f>'AMA_UBS V Medeiros'!AE9</f>
        <v>0</v>
      </c>
      <c r="AF108" s="673">
        <f t="shared" si="233"/>
        <v>0</v>
      </c>
      <c r="AG108" s="136">
        <f t="shared" si="234"/>
        <v>0</v>
      </c>
      <c r="AH108" s="691">
        <f t="shared" si="235"/>
        <v>0</v>
      </c>
    </row>
    <row r="109" spans="1:34" x14ac:dyDescent="0.25">
      <c r="A109" s="113" t="s">
        <v>11</v>
      </c>
      <c r="B109" s="655">
        <f>'AMA_UBS V Medeiros'!B11</f>
        <v>789</v>
      </c>
      <c r="C109" s="134">
        <f>'AMA_UBS V Medeiros'!C11</f>
        <v>219</v>
      </c>
      <c r="D109" s="147">
        <f t="shared" si="217"/>
        <v>0.27756653992395436</v>
      </c>
      <c r="E109" s="134">
        <f>'AMA_UBS V Medeiros'!E11</f>
        <v>422</v>
      </c>
      <c r="F109" s="147">
        <f t="shared" si="218"/>
        <v>0.53485424588086183</v>
      </c>
      <c r="G109" s="134">
        <f>'AMA_UBS V Medeiros'!G11</f>
        <v>358</v>
      </c>
      <c r="H109" s="147">
        <f t="shared" si="219"/>
        <v>0.45373891001267425</v>
      </c>
      <c r="I109" s="136">
        <f t="shared" si="220"/>
        <v>999</v>
      </c>
      <c r="J109" s="691">
        <f t="shared" si="221"/>
        <v>0.4220532319391635</v>
      </c>
      <c r="K109" s="709">
        <f>'AMA_UBS V Medeiros'!K11</f>
        <v>472</v>
      </c>
      <c r="L109" s="673">
        <f t="shared" si="219"/>
        <v>0.59822560202788344</v>
      </c>
      <c r="M109" s="709">
        <f>'AMA_UBS V Medeiros'!M11</f>
        <v>375</v>
      </c>
      <c r="N109" s="673">
        <f t="shared" si="222"/>
        <v>0.47528517110266161</v>
      </c>
      <c r="O109" s="709">
        <f>'AMA_UBS V Medeiros'!O11</f>
        <v>279</v>
      </c>
      <c r="P109" s="673">
        <f t="shared" si="223"/>
        <v>0.35361216730038025</v>
      </c>
      <c r="Q109" s="136">
        <f t="shared" si="224"/>
        <v>1126</v>
      </c>
      <c r="R109" s="691">
        <f t="shared" si="225"/>
        <v>0.47570764681030842</v>
      </c>
      <c r="S109" s="709">
        <f>'AMA_UBS V Medeiros'!S11</f>
        <v>399</v>
      </c>
      <c r="T109" s="673">
        <f t="shared" si="226"/>
        <v>0.50570342205323193</v>
      </c>
      <c r="U109" s="709">
        <f>'AMA_UBS V Medeiros'!U11</f>
        <v>510</v>
      </c>
      <c r="V109" s="673">
        <f t="shared" si="227"/>
        <v>0.64638783269961975</v>
      </c>
      <c r="W109" s="709">
        <f>'AMA_UBS V Medeiros'!W11</f>
        <v>0</v>
      </c>
      <c r="X109" s="673">
        <f t="shared" si="228"/>
        <v>0</v>
      </c>
      <c r="Y109" s="136">
        <f t="shared" si="229"/>
        <v>909</v>
      </c>
      <c r="Z109" s="691">
        <f t="shared" si="230"/>
        <v>0.38403041825095058</v>
      </c>
      <c r="AA109" s="709">
        <f>'AMA_UBS V Medeiros'!AA11</f>
        <v>0</v>
      </c>
      <c r="AB109" s="673">
        <f t="shared" si="231"/>
        <v>0</v>
      </c>
      <c r="AC109" s="709">
        <f>'AMA_UBS V Medeiros'!AC11</f>
        <v>0</v>
      </c>
      <c r="AD109" s="673">
        <f t="shared" si="232"/>
        <v>0</v>
      </c>
      <c r="AE109" s="709">
        <f>'AMA_UBS V Medeiros'!AE11</f>
        <v>0</v>
      </c>
      <c r="AF109" s="673">
        <f t="shared" si="233"/>
        <v>0</v>
      </c>
      <c r="AG109" s="136">
        <f t="shared" si="234"/>
        <v>0</v>
      </c>
      <c r="AH109" s="691">
        <f t="shared" si="235"/>
        <v>0</v>
      </c>
    </row>
    <row r="110" spans="1:34" x14ac:dyDescent="0.25">
      <c r="A110" s="113" t="s">
        <v>12</v>
      </c>
      <c r="B110" s="655">
        <f>'AMA_UBS V Medeiros'!B13</f>
        <v>125</v>
      </c>
      <c r="C110" s="134">
        <f>'AMA_UBS V Medeiros'!C13</f>
        <v>296</v>
      </c>
      <c r="D110" s="147">
        <f t="shared" si="217"/>
        <v>2.3679999999999999</v>
      </c>
      <c r="E110" s="134">
        <f>'AMA_UBS V Medeiros'!E13</f>
        <v>299</v>
      </c>
      <c r="F110" s="147">
        <f t="shared" si="218"/>
        <v>2.3919999999999999</v>
      </c>
      <c r="G110" s="134">
        <f>'AMA_UBS V Medeiros'!G13</f>
        <v>257</v>
      </c>
      <c r="H110" s="147">
        <f t="shared" si="219"/>
        <v>2.056</v>
      </c>
      <c r="I110" s="136">
        <f t="shared" si="220"/>
        <v>852</v>
      </c>
      <c r="J110" s="691">
        <f t="shared" si="221"/>
        <v>2.2719999999999998</v>
      </c>
      <c r="K110" s="709">
        <f>'AMA_UBS V Medeiros'!K13</f>
        <v>272</v>
      </c>
      <c r="L110" s="673">
        <f t="shared" si="219"/>
        <v>2.1760000000000002</v>
      </c>
      <c r="M110" s="709">
        <f>'AMA_UBS V Medeiros'!M13</f>
        <v>282</v>
      </c>
      <c r="N110" s="673">
        <f t="shared" si="222"/>
        <v>2.2559999999999998</v>
      </c>
      <c r="O110" s="709">
        <f>'AMA_UBS V Medeiros'!O13</f>
        <v>247</v>
      </c>
      <c r="P110" s="673">
        <f t="shared" si="223"/>
        <v>1.976</v>
      </c>
      <c r="Q110" s="136">
        <f t="shared" si="224"/>
        <v>801</v>
      </c>
      <c r="R110" s="691">
        <f t="shared" si="225"/>
        <v>2.1360000000000001</v>
      </c>
      <c r="S110" s="709">
        <f>'AMA_UBS V Medeiros'!S13</f>
        <v>301</v>
      </c>
      <c r="T110" s="673">
        <f t="shared" si="226"/>
        <v>2.4079999999999999</v>
      </c>
      <c r="U110" s="709">
        <f>'AMA_UBS V Medeiros'!U13</f>
        <v>61</v>
      </c>
      <c r="V110" s="673">
        <f t="shared" si="227"/>
        <v>0.48799999999999999</v>
      </c>
      <c r="W110" s="709">
        <f>'AMA_UBS V Medeiros'!W13</f>
        <v>0</v>
      </c>
      <c r="X110" s="673">
        <f t="shared" si="228"/>
        <v>0</v>
      </c>
      <c r="Y110" s="136">
        <f t="shared" si="229"/>
        <v>362</v>
      </c>
      <c r="Z110" s="691">
        <f t="shared" si="230"/>
        <v>0.96533333333333338</v>
      </c>
      <c r="AA110" s="709">
        <f>'AMA_UBS V Medeiros'!AA13</f>
        <v>0</v>
      </c>
      <c r="AB110" s="673">
        <f t="shared" si="231"/>
        <v>0</v>
      </c>
      <c r="AC110" s="709">
        <f>'AMA_UBS V Medeiros'!AC13</f>
        <v>0</v>
      </c>
      <c r="AD110" s="673">
        <f t="shared" si="232"/>
        <v>0</v>
      </c>
      <c r="AE110" s="709">
        <f>'AMA_UBS V Medeiros'!AE13</f>
        <v>0</v>
      </c>
      <c r="AF110" s="673">
        <f t="shared" si="233"/>
        <v>0</v>
      </c>
      <c r="AG110" s="136">
        <f t="shared" si="234"/>
        <v>0</v>
      </c>
      <c r="AH110" s="691">
        <f t="shared" si="235"/>
        <v>0</v>
      </c>
    </row>
    <row r="111" spans="1:34" ht="16.5" thickBot="1" x14ac:dyDescent="0.3">
      <c r="A111" s="138" t="s">
        <v>13</v>
      </c>
      <c r="B111" s="656">
        <f>'AMA_UBS V Medeiros'!B14</f>
        <v>658</v>
      </c>
      <c r="C111" s="139">
        <f>'AMA_UBS V Medeiros'!C14</f>
        <v>384</v>
      </c>
      <c r="D111" s="151">
        <f t="shared" si="217"/>
        <v>0.5835866261398176</v>
      </c>
      <c r="E111" s="139">
        <f>'AMA_UBS V Medeiros'!E14</f>
        <v>636</v>
      </c>
      <c r="F111" s="151">
        <f t="shared" si="218"/>
        <v>0.96656534954407292</v>
      </c>
      <c r="G111" s="139">
        <f>'AMA_UBS V Medeiros'!G14</f>
        <v>578</v>
      </c>
      <c r="H111" s="151">
        <f t="shared" si="219"/>
        <v>0.87841945288753798</v>
      </c>
      <c r="I111" s="141">
        <f t="shared" si="220"/>
        <v>1598</v>
      </c>
      <c r="J111" s="692">
        <f t="shared" si="221"/>
        <v>0.80952380952380953</v>
      </c>
      <c r="K111" s="710">
        <f>'AMA_UBS V Medeiros'!K14</f>
        <v>444</v>
      </c>
      <c r="L111" s="674">
        <f t="shared" si="219"/>
        <v>0.67477203647416417</v>
      </c>
      <c r="M111" s="710">
        <f>'AMA_UBS V Medeiros'!M14</f>
        <v>658</v>
      </c>
      <c r="N111" s="674">
        <f t="shared" si="222"/>
        <v>1</v>
      </c>
      <c r="O111" s="710">
        <f>'AMA_UBS V Medeiros'!O14</f>
        <v>532</v>
      </c>
      <c r="P111" s="674">
        <f t="shared" si="223"/>
        <v>0.80851063829787229</v>
      </c>
      <c r="Q111" s="141">
        <f t="shared" si="224"/>
        <v>1634</v>
      </c>
      <c r="R111" s="692">
        <f t="shared" si="225"/>
        <v>0.82776089159067878</v>
      </c>
      <c r="S111" s="710">
        <f>'AMA_UBS V Medeiros'!S14</f>
        <v>581</v>
      </c>
      <c r="T111" s="674">
        <f t="shared" si="226"/>
        <v>0.88297872340425532</v>
      </c>
      <c r="U111" s="710">
        <f>'AMA_UBS V Medeiros'!U14</f>
        <v>699</v>
      </c>
      <c r="V111" s="674">
        <f t="shared" si="227"/>
        <v>1.0623100303951367</v>
      </c>
      <c r="W111" s="710">
        <f>'AMA_UBS V Medeiros'!W14</f>
        <v>0</v>
      </c>
      <c r="X111" s="674">
        <f t="shared" si="228"/>
        <v>0</v>
      </c>
      <c r="Y111" s="141">
        <f t="shared" si="229"/>
        <v>1280</v>
      </c>
      <c r="Z111" s="692">
        <f t="shared" si="230"/>
        <v>0.64842958459979738</v>
      </c>
      <c r="AA111" s="710">
        <f>'AMA_UBS V Medeiros'!AA14</f>
        <v>0</v>
      </c>
      <c r="AB111" s="674">
        <f t="shared" si="231"/>
        <v>0</v>
      </c>
      <c r="AC111" s="710">
        <f>'AMA_UBS V Medeiros'!AC14</f>
        <v>0</v>
      </c>
      <c r="AD111" s="674">
        <f t="shared" si="232"/>
        <v>0</v>
      </c>
      <c r="AE111" s="710">
        <f>'AMA_UBS V Medeiros'!AE14</f>
        <v>0</v>
      </c>
      <c r="AF111" s="674">
        <f t="shared" si="233"/>
        <v>0</v>
      </c>
      <c r="AG111" s="141">
        <f t="shared" si="234"/>
        <v>0</v>
      </c>
      <c r="AH111" s="692">
        <f t="shared" si="235"/>
        <v>0</v>
      </c>
    </row>
    <row r="112" spans="1:34" ht="16.5" thickBot="1" x14ac:dyDescent="0.3">
      <c r="A112" s="6" t="s">
        <v>322</v>
      </c>
      <c r="B112" s="722">
        <f>SUM(B106:B111)</f>
        <v>4784</v>
      </c>
      <c r="C112" s="8">
        <f>SUM(C106:C111)</f>
        <v>4163</v>
      </c>
      <c r="D112" s="22">
        <f t="shared" si="217"/>
        <v>0.87019230769230771</v>
      </c>
      <c r="E112" s="8">
        <f>SUM(E106:E111)</f>
        <v>4240</v>
      </c>
      <c r="F112" s="22">
        <f t="shared" si="218"/>
        <v>0.88628762541806017</v>
      </c>
      <c r="G112" s="8">
        <f>SUM(G106:G111)</f>
        <v>3786</v>
      </c>
      <c r="H112" s="22">
        <f t="shared" si="219"/>
        <v>0.79138795986622068</v>
      </c>
      <c r="I112" s="103">
        <f t="shared" si="220"/>
        <v>12189</v>
      </c>
      <c r="J112" s="721">
        <f t="shared" si="221"/>
        <v>0.84928929765886285</v>
      </c>
      <c r="K112" s="704">
        <f>SUM(K106:K111)</f>
        <v>5505</v>
      </c>
      <c r="L112" s="720">
        <f t="shared" si="219"/>
        <v>1.1507107023411371</v>
      </c>
      <c r="M112" s="704">
        <f t="shared" ref="M112" si="236">SUM(M106:M111)</f>
        <v>4720</v>
      </c>
      <c r="N112" s="720">
        <f t="shared" si="222"/>
        <v>0.98662207357859533</v>
      </c>
      <c r="O112" s="704">
        <f t="shared" ref="O112" si="237">SUM(O106:O111)</f>
        <v>4017</v>
      </c>
      <c r="P112" s="720">
        <f t="shared" si="223"/>
        <v>0.83967391304347827</v>
      </c>
      <c r="Q112" s="103">
        <f t="shared" si="224"/>
        <v>14242</v>
      </c>
      <c r="R112" s="721">
        <f t="shared" si="225"/>
        <v>0.99233556298773695</v>
      </c>
      <c r="S112" s="704">
        <f>SUM(S106:S111)</f>
        <v>4639</v>
      </c>
      <c r="T112" s="720">
        <f t="shared" si="226"/>
        <v>0.96969063545150502</v>
      </c>
      <c r="U112" s="704">
        <f t="shared" ref="U112" si="238">SUM(U106:U111)</f>
        <v>5330</v>
      </c>
      <c r="V112" s="720">
        <f t="shared" si="227"/>
        <v>1.1141304347826086</v>
      </c>
      <c r="W112" s="704">
        <f t="shared" ref="W112" si="239">SUM(W106:W111)</f>
        <v>0</v>
      </c>
      <c r="X112" s="720">
        <f t="shared" si="228"/>
        <v>0</v>
      </c>
      <c r="Y112" s="103">
        <f t="shared" si="229"/>
        <v>9969</v>
      </c>
      <c r="Z112" s="721">
        <f t="shared" si="230"/>
        <v>0.69460702341137126</v>
      </c>
      <c r="AA112" s="704">
        <f>SUM(AA106:AA111)</f>
        <v>0</v>
      </c>
      <c r="AB112" s="720">
        <f t="shared" si="231"/>
        <v>0</v>
      </c>
      <c r="AC112" s="704">
        <f t="shared" ref="AC112" si="240">SUM(AC106:AC111)</f>
        <v>0</v>
      </c>
      <c r="AD112" s="720">
        <f t="shared" si="232"/>
        <v>0</v>
      </c>
      <c r="AE112" s="704">
        <f t="shared" ref="AE112" si="241">SUM(AE106:AE111)</f>
        <v>0</v>
      </c>
      <c r="AF112" s="720">
        <f t="shared" si="233"/>
        <v>0</v>
      </c>
      <c r="AG112" s="103">
        <f t="shared" si="234"/>
        <v>0</v>
      </c>
      <c r="AH112" s="721">
        <f t="shared" si="235"/>
        <v>0</v>
      </c>
    </row>
    <row r="114" spans="1:34" x14ac:dyDescent="0.25">
      <c r="A114" s="1303" t="s">
        <v>544</v>
      </c>
      <c r="B114" s="1291"/>
      <c r="C114" s="1291"/>
      <c r="D114" s="1291"/>
      <c r="E114" s="1291"/>
      <c r="F114" s="1291"/>
      <c r="G114" s="1291"/>
      <c r="H114" s="1291"/>
      <c r="I114" s="1291"/>
      <c r="J114" s="1291"/>
      <c r="K114" s="1291"/>
      <c r="L114" s="1291"/>
      <c r="M114" s="1291"/>
      <c r="N114" s="1291"/>
      <c r="O114" s="1291"/>
      <c r="P114" s="1291"/>
      <c r="Q114" s="1291"/>
      <c r="R114" s="1291"/>
      <c r="S114" s="1291"/>
      <c r="T114" s="1291"/>
      <c r="U114" s="1291"/>
      <c r="V114" s="1291"/>
      <c r="W114" s="1291"/>
      <c r="X114" s="1291"/>
      <c r="Y114" s="1291"/>
      <c r="Z114" s="1291"/>
    </row>
    <row r="115" spans="1:34" ht="24.75" thickBot="1" x14ac:dyDescent="0.3">
      <c r="A115" s="14" t="s">
        <v>14</v>
      </c>
      <c r="B115" s="12" t="s">
        <v>172</v>
      </c>
      <c r="C115" s="14" t="s">
        <v>505</v>
      </c>
      <c r="D115" s="15" t="s">
        <v>1</v>
      </c>
      <c r="E115" s="14" t="s">
        <v>506</v>
      </c>
      <c r="F115" s="15" t="s">
        <v>1</v>
      </c>
      <c r="G115" s="14" t="s">
        <v>507</v>
      </c>
      <c r="H115" s="15" t="s">
        <v>1</v>
      </c>
      <c r="I115" s="128" t="s">
        <v>454</v>
      </c>
      <c r="J115" s="13" t="s">
        <v>205</v>
      </c>
      <c r="K115" s="14" t="s">
        <v>508</v>
      </c>
      <c r="L115" s="15" t="s">
        <v>1</v>
      </c>
      <c r="M115" s="14" t="s">
        <v>509</v>
      </c>
      <c r="N115" s="15" t="s">
        <v>1</v>
      </c>
      <c r="O115" s="14" t="s">
        <v>510</v>
      </c>
      <c r="P115" s="15" t="s">
        <v>1</v>
      </c>
      <c r="Q115" s="128" t="s">
        <v>454</v>
      </c>
      <c r="R115" s="13" t="s">
        <v>205</v>
      </c>
      <c r="S115" s="14" t="s">
        <v>511</v>
      </c>
      <c r="T115" s="15" t="s">
        <v>1</v>
      </c>
      <c r="U115" s="14" t="s">
        <v>512</v>
      </c>
      <c r="V115" s="15" t="s">
        <v>1</v>
      </c>
      <c r="W115" s="14" t="s">
        <v>513</v>
      </c>
      <c r="X115" s="15" t="s">
        <v>1</v>
      </c>
      <c r="Y115" s="128" t="s">
        <v>454</v>
      </c>
      <c r="Z115" s="13" t="s">
        <v>205</v>
      </c>
      <c r="AA115" s="14" t="s">
        <v>514</v>
      </c>
      <c r="AB115" s="15" t="s">
        <v>1</v>
      </c>
      <c r="AC115" s="14" t="s">
        <v>515</v>
      </c>
      <c r="AD115" s="15" t="s">
        <v>1</v>
      </c>
      <c r="AE115" s="14" t="s">
        <v>516</v>
      </c>
      <c r="AF115" s="15" t="s">
        <v>1</v>
      </c>
      <c r="AG115" s="128" t="s">
        <v>454</v>
      </c>
      <c r="AH115" s="13" t="s">
        <v>205</v>
      </c>
    </row>
    <row r="116" spans="1:34" ht="16.5" thickTop="1" x14ac:dyDescent="0.25">
      <c r="A116" s="113" t="s">
        <v>8</v>
      </c>
      <c r="B116" s="654">
        <f>'UBS Izolina Mazzei'!B7</f>
        <v>768</v>
      </c>
      <c r="C116" s="133">
        <f>'UBS Izolina Mazzei'!C7</f>
        <v>929</v>
      </c>
      <c r="D116" s="19">
        <f t="shared" ref="D116:D124" si="242">C116/$B116</f>
        <v>1.2096354166666667</v>
      </c>
      <c r="E116" s="133">
        <f>'UBS Izolina Mazzei'!E7</f>
        <v>887</v>
      </c>
      <c r="F116" s="19">
        <f t="shared" ref="F116:F124" si="243">E116/$B116</f>
        <v>1.1549479166666667</v>
      </c>
      <c r="G116" s="133">
        <f>'UBS Izolina Mazzei'!G7</f>
        <v>598</v>
      </c>
      <c r="H116" s="19">
        <f t="shared" ref="H116:L124" si="244">G116/$B116</f>
        <v>0.77864583333333337</v>
      </c>
      <c r="I116" s="98">
        <f t="shared" ref="I116:I124" si="245">SUM(C116,E116,G116)</f>
        <v>2414</v>
      </c>
      <c r="J116" s="693">
        <f t="shared" ref="J116:J124" si="246">I116/($B116*3)</f>
        <v>1.0477430555555556</v>
      </c>
      <c r="K116" s="708">
        <f>'UBS Izolina Mazzei'!K7</f>
        <v>744</v>
      </c>
      <c r="L116" s="675">
        <f t="shared" si="244"/>
        <v>0.96875</v>
      </c>
      <c r="M116" s="708">
        <f>'UBS Izolina Mazzei'!M7</f>
        <v>369</v>
      </c>
      <c r="N116" s="675">
        <f t="shared" ref="N116:N124" si="247">M116/$B116</f>
        <v>0.48046875</v>
      </c>
      <c r="O116" s="708">
        <f>'UBS Izolina Mazzei'!O7</f>
        <v>508</v>
      </c>
      <c r="P116" s="675">
        <f t="shared" ref="P116:P124" si="248">O116/$B116</f>
        <v>0.66145833333333337</v>
      </c>
      <c r="Q116" s="98">
        <f t="shared" ref="Q116:Q124" si="249">SUM(K116,M116,O116)</f>
        <v>1621</v>
      </c>
      <c r="R116" s="693">
        <f t="shared" ref="R116:R124" si="250">Q116/($B116*3)</f>
        <v>0.70355902777777779</v>
      </c>
      <c r="S116" s="708">
        <f>'UBS Izolina Mazzei'!S7</f>
        <v>617</v>
      </c>
      <c r="T116" s="675">
        <f t="shared" ref="T116:T124" si="251">S116/$B116</f>
        <v>0.80338541666666663</v>
      </c>
      <c r="U116" s="708">
        <f>'UBS Izolina Mazzei'!U7</f>
        <v>887</v>
      </c>
      <c r="V116" s="675">
        <f t="shared" ref="V116:V124" si="252">U116/$B116</f>
        <v>1.1549479166666667</v>
      </c>
      <c r="W116" s="708">
        <f>'UBS Izolina Mazzei'!W7</f>
        <v>0</v>
      </c>
      <c r="X116" s="675">
        <f t="shared" ref="X116:X124" si="253">W116/$B116</f>
        <v>0</v>
      </c>
      <c r="Y116" s="98">
        <f t="shared" ref="Y116:Y124" si="254">SUM(S116,U116,W116)</f>
        <v>1504</v>
      </c>
      <c r="Z116" s="693">
        <f t="shared" ref="Z116:Z124" si="255">Y116/($B116*3)</f>
        <v>0.65277777777777779</v>
      </c>
      <c r="AA116" s="708">
        <f>'UBS Izolina Mazzei'!AA7</f>
        <v>0</v>
      </c>
      <c r="AB116" s="675">
        <f t="shared" ref="AB116:AB124" si="256">AA116/$B116</f>
        <v>0</v>
      </c>
      <c r="AC116" s="708">
        <f>'UBS Izolina Mazzei'!AC7</f>
        <v>0</v>
      </c>
      <c r="AD116" s="675">
        <f t="shared" ref="AD116:AD124" si="257">AC116/$B116</f>
        <v>0</v>
      </c>
      <c r="AE116" s="708">
        <f>'UBS Izolina Mazzei'!AE7</f>
        <v>0</v>
      </c>
      <c r="AF116" s="675">
        <f t="shared" ref="AF116:AF124" si="258">AE116/$B116</f>
        <v>0</v>
      </c>
      <c r="AG116" s="98">
        <f t="shared" ref="AG116:AG124" si="259">SUM(AA116,AC116,AE116)</f>
        <v>0</v>
      </c>
      <c r="AH116" s="693">
        <f t="shared" ref="AH116:AH124" si="260">AG116/($B116*3)</f>
        <v>0</v>
      </c>
    </row>
    <row r="117" spans="1:34" x14ac:dyDescent="0.25">
      <c r="A117" s="113" t="s">
        <v>9</v>
      </c>
      <c r="B117" s="655">
        <f>'UBS Izolina Mazzei'!B8</f>
        <v>2688</v>
      </c>
      <c r="C117" s="134">
        <f>'UBS Izolina Mazzei'!C8</f>
        <v>2712</v>
      </c>
      <c r="D117" s="147">
        <f t="shared" si="242"/>
        <v>1.0089285714285714</v>
      </c>
      <c r="E117" s="134">
        <f>'UBS Izolina Mazzei'!E8</f>
        <v>2721</v>
      </c>
      <c r="F117" s="147">
        <f t="shared" si="243"/>
        <v>1.0122767857142858</v>
      </c>
      <c r="G117" s="134">
        <f>'UBS Izolina Mazzei'!G8</f>
        <v>2255</v>
      </c>
      <c r="H117" s="147">
        <f t="shared" si="244"/>
        <v>0.83891369047619047</v>
      </c>
      <c r="I117" s="136">
        <f t="shared" si="245"/>
        <v>7688</v>
      </c>
      <c r="J117" s="691">
        <f t="shared" si="246"/>
        <v>0.95337301587301593</v>
      </c>
      <c r="K117" s="709">
        <f>'UBS Izolina Mazzei'!K8</f>
        <v>3286</v>
      </c>
      <c r="L117" s="673">
        <f t="shared" si="244"/>
        <v>1.2224702380952381</v>
      </c>
      <c r="M117" s="709">
        <f>'UBS Izolina Mazzei'!M8</f>
        <v>1801</v>
      </c>
      <c r="N117" s="673">
        <f t="shared" si="247"/>
        <v>0.67001488095238093</v>
      </c>
      <c r="O117" s="709">
        <f>'UBS Izolina Mazzei'!O8</f>
        <v>2121</v>
      </c>
      <c r="P117" s="673">
        <f t="shared" si="248"/>
        <v>0.7890625</v>
      </c>
      <c r="Q117" s="136">
        <f t="shared" si="249"/>
        <v>7208</v>
      </c>
      <c r="R117" s="691">
        <f t="shared" si="250"/>
        <v>0.89384920634920639</v>
      </c>
      <c r="S117" s="709">
        <f>'UBS Izolina Mazzei'!S8</f>
        <v>1754</v>
      </c>
      <c r="T117" s="673">
        <f t="shared" si="251"/>
        <v>0.65252976190476186</v>
      </c>
      <c r="U117" s="709">
        <f>'UBS Izolina Mazzei'!U8</f>
        <v>3018</v>
      </c>
      <c r="V117" s="673">
        <f t="shared" si="252"/>
        <v>1.1227678571428572</v>
      </c>
      <c r="W117" s="709">
        <f>'UBS Izolina Mazzei'!W8</f>
        <v>0</v>
      </c>
      <c r="X117" s="673">
        <f t="shared" si="253"/>
        <v>0</v>
      </c>
      <c r="Y117" s="136">
        <f t="shared" si="254"/>
        <v>4772</v>
      </c>
      <c r="Z117" s="691">
        <f t="shared" si="255"/>
        <v>0.59176587301587302</v>
      </c>
      <c r="AA117" s="709">
        <f>'UBS Izolina Mazzei'!AA8</f>
        <v>0</v>
      </c>
      <c r="AB117" s="673">
        <f t="shared" si="256"/>
        <v>0</v>
      </c>
      <c r="AC117" s="709">
        <f>'UBS Izolina Mazzei'!AC8</f>
        <v>0</v>
      </c>
      <c r="AD117" s="673">
        <f t="shared" si="257"/>
        <v>0</v>
      </c>
      <c r="AE117" s="709">
        <f>'UBS Izolina Mazzei'!AE8</f>
        <v>0</v>
      </c>
      <c r="AF117" s="673">
        <f t="shared" si="258"/>
        <v>0</v>
      </c>
      <c r="AG117" s="136">
        <f t="shared" si="259"/>
        <v>0</v>
      </c>
      <c r="AH117" s="691">
        <f t="shared" si="260"/>
        <v>0</v>
      </c>
    </row>
    <row r="118" spans="1:34" x14ac:dyDescent="0.25">
      <c r="A118" s="113" t="s">
        <v>10</v>
      </c>
      <c r="B118" s="655">
        <f>'UBS Izolina Mazzei'!B9</f>
        <v>789</v>
      </c>
      <c r="C118" s="134">
        <f>'UBS Izolina Mazzei'!C9</f>
        <v>465</v>
      </c>
      <c r="D118" s="147">
        <f t="shared" si="242"/>
        <v>0.58935361216730042</v>
      </c>
      <c r="E118" s="134">
        <f>'UBS Izolina Mazzei'!E9</f>
        <v>839</v>
      </c>
      <c r="F118" s="147">
        <f t="shared" si="243"/>
        <v>1.0633713561470215</v>
      </c>
      <c r="G118" s="134">
        <f>'UBS Izolina Mazzei'!G9</f>
        <v>742</v>
      </c>
      <c r="H118" s="147">
        <f t="shared" si="244"/>
        <v>0.94043092522179972</v>
      </c>
      <c r="I118" s="136">
        <f t="shared" si="245"/>
        <v>2046</v>
      </c>
      <c r="J118" s="691">
        <f t="shared" si="246"/>
        <v>0.86438529784537388</v>
      </c>
      <c r="K118" s="709">
        <f>'UBS Izolina Mazzei'!K9</f>
        <v>1006</v>
      </c>
      <c r="L118" s="673">
        <f t="shared" si="244"/>
        <v>1.2750316856780735</v>
      </c>
      <c r="M118" s="709">
        <f>'UBS Izolina Mazzei'!M9</f>
        <v>947</v>
      </c>
      <c r="N118" s="673">
        <f t="shared" si="247"/>
        <v>1.2002534854245881</v>
      </c>
      <c r="O118" s="709">
        <f>'UBS Izolina Mazzei'!O9</f>
        <v>707</v>
      </c>
      <c r="P118" s="673">
        <f t="shared" si="248"/>
        <v>0.89607097591888463</v>
      </c>
      <c r="Q118" s="136">
        <f t="shared" si="249"/>
        <v>2660</v>
      </c>
      <c r="R118" s="691">
        <f t="shared" si="250"/>
        <v>1.1237853823405155</v>
      </c>
      <c r="S118" s="709">
        <f>'UBS Izolina Mazzei'!S9</f>
        <v>453</v>
      </c>
      <c r="T118" s="673">
        <f t="shared" si="251"/>
        <v>0.57414448669201523</v>
      </c>
      <c r="U118" s="709">
        <f>'UBS Izolina Mazzei'!U9</f>
        <v>1069</v>
      </c>
      <c r="V118" s="673">
        <f t="shared" si="252"/>
        <v>1.3548795944233207</v>
      </c>
      <c r="W118" s="709">
        <f>'UBS Izolina Mazzei'!W9</f>
        <v>0</v>
      </c>
      <c r="X118" s="673">
        <f t="shared" si="253"/>
        <v>0</v>
      </c>
      <c r="Y118" s="136">
        <f t="shared" si="254"/>
        <v>1522</v>
      </c>
      <c r="Z118" s="691">
        <f t="shared" si="255"/>
        <v>0.64300802703844528</v>
      </c>
      <c r="AA118" s="709">
        <f>'UBS Izolina Mazzei'!AA9</f>
        <v>0</v>
      </c>
      <c r="AB118" s="673">
        <f t="shared" si="256"/>
        <v>0</v>
      </c>
      <c r="AC118" s="709">
        <f>'UBS Izolina Mazzei'!AC9</f>
        <v>0</v>
      </c>
      <c r="AD118" s="673">
        <f t="shared" si="257"/>
        <v>0</v>
      </c>
      <c r="AE118" s="709">
        <f>'UBS Izolina Mazzei'!AE9</f>
        <v>0</v>
      </c>
      <c r="AF118" s="673">
        <f t="shared" si="258"/>
        <v>0</v>
      </c>
      <c r="AG118" s="136">
        <f t="shared" si="259"/>
        <v>0</v>
      </c>
      <c r="AH118" s="691">
        <f t="shared" si="260"/>
        <v>0</v>
      </c>
    </row>
    <row r="119" spans="1:34" x14ac:dyDescent="0.25">
      <c r="A119" s="113" t="s">
        <v>42</v>
      </c>
      <c r="B119" s="655">
        <f>'UBS Izolina Mazzei'!B10</f>
        <v>526</v>
      </c>
      <c r="C119" s="134">
        <f>'UBS Izolina Mazzei'!C10</f>
        <v>386</v>
      </c>
      <c r="D119" s="147">
        <f t="shared" si="242"/>
        <v>0.73384030418250945</v>
      </c>
      <c r="E119" s="134">
        <f>'UBS Izolina Mazzei'!E10</f>
        <v>449</v>
      </c>
      <c r="F119" s="147">
        <f t="shared" si="243"/>
        <v>0.85361216730038025</v>
      </c>
      <c r="G119" s="134">
        <f>'UBS Izolina Mazzei'!G10</f>
        <v>316</v>
      </c>
      <c r="H119" s="147">
        <f t="shared" si="244"/>
        <v>0.60076045627376429</v>
      </c>
      <c r="I119" s="136">
        <f t="shared" si="245"/>
        <v>1151</v>
      </c>
      <c r="J119" s="691">
        <f t="shared" si="246"/>
        <v>0.729404309252218</v>
      </c>
      <c r="K119" s="709">
        <f>'UBS Izolina Mazzei'!K10</f>
        <v>518</v>
      </c>
      <c r="L119" s="673">
        <f t="shared" si="244"/>
        <v>0.98479087452471481</v>
      </c>
      <c r="M119" s="709">
        <f>'UBS Izolina Mazzei'!M10</f>
        <v>500</v>
      </c>
      <c r="N119" s="673">
        <f t="shared" si="247"/>
        <v>0.95057034220532322</v>
      </c>
      <c r="O119" s="709">
        <f>'UBS Izolina Mazzei'!O10</f>
        <v>414</v>
      </c>
      <c r="P119" s="673">
        <f t="shared" si="248"/>
        <v>0.78707224334600756</v>
      </c>
      <c r="Q119" s="136">
        <f t="shared" si="249"/>
        <v>1432</v>
      </c>
      <c r="R119" s="691">
        <f t="shared" si="250"/>
        <v>0.90747782002534849</v>
      </c>
      <c r="S119" s="709">
        <f>'UBS Izolina Mazzei'!S10</f>
        <v>361</v>
      </c>
      <c r="T119" s="673">
        <f t="shared" si="251"/>
        <v>0.68631178707224338</v>
      </c>
      <c r="U119" s="709">
        <f>'UBS Izolina Mazzei'!U10</f>
        <v>484</v>
      </c>
      <c r="V119" s="673">
        <f t="shared" si="252"/>
        <v>0.92015209125475284</v>
      </c>
      <c r="W119" s="709">
        <f>'UBS Izolina Mazzei'!W10</f>
        <v>0</v>
      </c>
      <c r="X119" s="673">
        <f t="shared" si="253"/>
        <v>0</v>
      </c>
      <c r="Y119" s="136">
        <f t="shared" si="254"/>
        <v>845</v>
      </c>
      <c r="Z119" s="691">
        <f t="shared" si="255"/>
        <v>0.53548795944233207</v>
      </c>
      <c r="AA119" s="709">
        <f>'UBS Izolina Mazzei'!AA10</f>
        <v>0</v>
      </c>
      <c r="AB119" s="673">
        <f t="shared" si="256"/>
        <v>0</v>
      </c>
      <c r="AC119" s="709">
        <f>'UBS Izolina Mazzei'!AC10</f>
        <v>0</v>
      </c>
      <c r="AD119" s="673">
        <f t="shared" si="257"/>
        <v>0</v>
      </c>
      <c r="AE119" s="709">
        <f>'UBS Izolina Mazzei'!AE10</f>
        <v>0</v>
      </c>
      <c r="AF119" s="673">
        <f t="shared" si="258"/>
        <v>0</v>
      </c>
      <c r="AG119" s="136">
        <f t="shared" si="259"/>
        <v>0</v>
      </c>
      <c r="AH119" s="691">
        <f t="shared" si="260"/>
        <v>0</v>
      </c>
    </row>
    <row r="120" spans="1:34" x14ac:dyDescent="0.25">
      <c r="A120" s="83" t="s">
        <v>194</v>
      </c>
      <c r="B120" s="658">
        <f>'UBS Izolina Mazzei'!B11</f>
        <v>125</v>
      </c>
      <c r="C120" s="145">
        <f>'UBS Izolina Mazzei'!C11</f>
        <v>88</v>
      </c>
      <c r="D120" s="86">
        <f t="shared" si="242"/>
        <v>0.70399999999999996</v>
      </c>
      <c r="E120" s="145">
        <f>'UBS Izolina Mazzei'!E11</f>
        <v>124</v>
      </c>
      <c r="F120" s="86">
        <f t="shared" si="243"/>
        <v>0.99199999999999999</v>
      </c>
      <c r="G120" s="145">
        <f>'UBS Izolina Mazzei'!G11</f>
        <v>98</v>
      </c>
      <c r="H120" s="86">
        <f t="shared" si="244"/>
        <v>0.78400000000000003</v>
      </c>
      <c r="I120" s="161">
        <f t="shared" si="245"/>
        <v>310</v>
      </c>
      <c r="J120" s="694">
        <f t="shared" si="246"/>
        <v>0.82666666666666666</v>
      </c>
      <c r="K120" s="712">
        <f>'UBS Izolina Mazzei'!K11</f>
        <v>119</v>
      </c>
      <c r="L120" s="676">
        <f t="shared" si="244"/>
        <v>0.95199999999999996</v>
      </c>
      <c r="M120" s="712">
        <f>'UBS Izolina Mazzei'!M11</f>
        <v>138</v>
      </c>
      <c r="N120" s="676">
        <f t="shared" si="247"/>
        <v>1.1040000000000001</v>
      </c>
      <c r="O120" s="712">
        <f>'UBS Izolina Mazzei'!O11</f>
        <v>83</v>
      </c>
      <c r="P120" s="676">
        <f t="shared" si="248"/>
        <v>0.66400000000000003</v>
      </c>
      <c r="Q120" s="161">
        <f t="shared" si="249"/>
        <v>340</v>
      </c>
      <c r="R120" s="694">
        <f t="shared" si="250"/>
        <v>0.90666666666666662</v>
      </c>
      <c r="S120" s="712">
        <f>'UBS Izolina Mazzei'!S11</f>
        <v>39</v>
      </c>
      <c r="T120" s="676">
        <f t="shared" si="251"/>
        <v>0.312</v>
      </c>
      <c r="U120" s="712">
        <f>'UBS Izolina Mazzei'!U11</f>
        <v>145</v>
      </c>
      <c r="V120" s="676">
        <f t="shared" si="252"/>
        <v>1.1599999999999999</v>
      </c>
      <c r="W120" s="712">
        <f>'UBS Izolina Mazzei'!W11</f>
        <v>0</v>
      </c>
      <c r="X120" s="676">
        <f t="shared" si="253"/>
        <v>0</v>
      </c>
      <c r="Y120" s="161">
        <f t="shared" si="254"/>
        <v>184</v>
      </c>
      <c r="Z120" s="694">
        <f t="shared" si="255"/>
        <v>0.49066666666666664</v>
      </c>
      <c r="AA120" s="712">
        <f>'UBS Izolina Mazzei'!AA11</f>
        <v>0</v>
      </c>
      <c r="AB120" s="676">
        <f t="shared" si="256"/>
        <v>0</v>
      </c>
      <c r="AC120" s="712">
        <f>'UBS Izolina Mazzei'!AC11</f>
        <v>0</v>
      </c>
      <c r="AD120" s="676">
        <f t="shared" si="257"/>
        <v>0</v>
      </c>
      <c r="AE120" s="712">
        <f>'UBS Izolina Mazzei'!AE11</f>
        <v>0</v>
      </c>
      <c r="AF120" s="676">
        <f t="shared" si="258"/>
        <v>0</v>
      </c>
      <c r="AG120" s="161">
        <f t="shared" si="259"/>
        <v>0</v>
      </c>
      <c r="AH120" s="694">
        <f t="shared" si="260"/>
        <v>0</v>
      </c>
    </row>
    <row r="121" spans="1:34" x14ac:dyDescent="0.25">
      <c r="A121" s="234" t="s">
        <v>13</v>
      </c>
      <c r="B121" s="659">
        <f>'UBS Izolina Mazzei'!B12</f>
        <v>526</v>
      </c>
      <c r="C121" s="236">
        <f>'UBS Izolina Mazzei'!C12</f>
        <v>447</v>
      </c>
      <c r="D121" s="237">
        <f t="shared" si="242"/>
        <v>0.84980988593155893</v>
      </c>
      <c r="E121" s="236">
        <f>'UBS Izolina Mazzei'!E12</f>
        <v>478</v>
      </c>
      <c r="F121" s="237">
        <f t="shared" si="243"/>
        <v>0.90874524714828897</v>
      </c>
      <c r="G121" s="236">
        <f>'UBS Izolina Mazzei'!G12</f>
        <v>478</v>
      </c>
      <c r="H121" s="237">
        <f t="shared" si="244"/>
        <v>0.90874524714828897</v>
      </c>
      <c r="I121" s="238">
        <f t="shared" si="245"/>
        <v>1403</v>
      </c>
      <c r="J121" s="695">
        <f t="shared" si="246"/>
        <v>0.88910012674271233</v>
      </c>
      <c r="K121" s="713">
        <f>'UBS Izolina Mazzei'!K12</f>
        <v>507</v>
      </c>
      <c r="L121" s="677">
        <f t="shared" si="244"/>
        <v>0.96387832699619769</v>
      </c>
      <c r="M121" s="713">
        <f>'UBS Izolina Mazzei'!M12</f>
        <v>540</v>
      </c>
      <c r="N121" s="677">
        <f t="shared" si="247"/>
        <v>1.0266159695817489</v>
      </c>
      <c r="O121" s="713">
        <f>'UBS Izolina Mazzei'!O12</f>
        <v>419</v>
      </c>
      <c r="P121" s="677">
        <f t="shared" si="248"/>
        <v>0.79657794676806082</v>
      </c>
      <c r="Q121" s="238">
        <f t="shared" si="249"/>
        <v>1466</v>
      </c>
      <c r="R121" s="695">
        <f t="shared" si="250"/>
        <v>0.92902408111533585</v>
      </c>
      <c r="S121" s="713">
        <f>'UBS Izolina Mazzei'!S12</f>
        <v>431</v>
      </c>
      <c r="T121" s="677">
        <f t="shared" si="251"/>
        <v>0.81939163498098855</v>
      </c>
      <c r="U121" s="713">
        <f>'UBS Izolina Mazzei'!U12</f>
        <v>484</v>
      </c>
      <c r="V121" s="677">
        <f t="shared" si="252"/>
        <v>0.92015209125475284</v>
      </c>
      <c r="W121" s="713">
        <f>'UBS Izolina Mazzei'!W12</f>
        <v>0</v>
      </c>
      <c r="X121" s="677">
        <f t="shared" si="253"/>
        <v>0</v>
      </c>
      <c r="Y121" s="238">
        <f t="shared" si="254"/>
        <v>915</v>
      </c>
      <c r="Z121" s="695">
        <f t="shared" si="255"/>
        <v>0.57984790874524716</v>
      </c>
      <c r="AA121" s="713">
        <f>'UBS Izolina Mazzei'!AA12</f>
        <v>0</v>
      </c>
      <c r="AB121" s="677">
        <f t="shared" si="256"/>
        <v>0</v>
      </c>
      <c r="AC121" s="713">
        <f>'UBS Izolina Mazzei'!AC12</f>
        <v>0</v>
      </c>
      <c r="AD121" s="677">
        <f t="shared" si="257"/>
        <v>0</v>
      </c>
      <c r="AE121" s="713">
        <f>'UBS Izolina Mazzei'!AE12</f>
        <v>0</v>
      </c>
      <c r="AF121" s="677">
        <f t="shared" si="258"/>
        <v>0</v>
      </c>
      <c r="AG121" s="238">
        <f t="shared" si="259"/>
        <v>0</v>
      </c>
      <c r="AH121" s="695">
        <f t="shared" si="260"/>
        <v>0</v>
      </c>
    </row>
    <row r="122" spans="1:34" x14ac:dyDescent="0.25">
      <c r="A122" s="113" t="s">
        <v>458</v>
      </c>
      <c r="B122" s="659">
        <f>'UBS Izolina Mazzei'!B13</f>
        <v>187</v>
      </c>
      <c r="C122" s="236">
        <f>'UBS Izolina Mazzei'!C13</f>
        <v>200</v>
      </c>
      <c r="D122" s="237">
        <f t="shared" ref="D122:D123" si="261">C122/$B122</f>
        <v>1.0695187165775402</v>
      </c>
      <c r="E122" s="236">
        <f>'UBS Izolina Mazzei'!E13</f>
        <v>185</v>
      </c>
      <c r="F122" s="237">
        <f t="shared" ref="F122:F123" si="262">E122/$B122</f>
        <v>0.98930481283422456</v>
      </c>
      <c r="G122" s="236">
        <f>'UBS Izolina Mazzei'!G13</f>
        <v>189</v>
      </c>
      <c r="H122" s="237">
        <f t="shared" ref="H122:H123" si="263">G122/$B122</f>
        <v>1.0106951871657754</v>
      </c>
      <c r="I122" s="238">
        <f t="shared" ref="I122:I123" si="264">SUM(C122,E122,G122)</f>
        <v>574</v>
      </c>
      <c r="J122" s="695">
        <f t="shared" ref="J122:J123" si="265">I122/($B122*3)</f>
        <v>1.0231729055258467</v>
      </c>
      <c r="K122" s="713">
        <f>'UBS Izolina Mazzei'!K13</f>
        <v>240</v>
      </c>
      <c r="L122" s="677">
        <f t="shared" ref="L122:L123" si="266">K122/$B122</f>
        <v>1.2834224598930482</v>
      </c>
      <c r="M122" s="713">
        <f>'UBS Izolina Mazzei'!M13</f>
        <v>231</v>
      </c>
      <c r="N122" s="677">
        <f t="shared" ref="N122:N123" si="267">M122/$B122</f>
        <v>1.2352941176470589</v>
      </c>
      <c r="O122" s="713">
        <f>'UBS Izolina Mazzei'!O13</f>
        <v>181</v>
      </c>
      <c r="P122" s="677">
        <f t="shared" ref="P122:P123" si="268">O122/$B122</f>
        <v>0.96791443850267378</v>
      </c>
      <c r="Q122" s="238">
        <f t="shared" ref="Q122:Q123" si="269">SUM(K122,M122,O122)</f>
        <v>652</v>
      </c>
      <c r="R122" s="695">
        <f t="shared" ref="R122:R123" si="270">Q122/($B122*3)</f>
        <v>1.1622103386809268</v>
      </c>
      <c r="S122" s="713">
        <f>'UBS Izolina Mazzei'!S13</f>
        <v>187</v>
      </c>
      <c r="T122" s="677">
        <f t="shared" si="251"/>
        <v>1</v>
      </c>
      <c r="U122" s="713">
        <f>'UBS Izolina Mazzei'!U13</f>
        <v>215</v>
      </c>
      <c r="V122" s="677">
        <f t="shared" si="252"/>
        <v>1.1497326203208555</v>
      </c>
      <c r="W122" s="713">
        <f>'UBS Izolina Mazzei'!W13</f>
        <v>0</v>
      </c>
      <c r="X122" s="677">
        <f t="shared" si="253"/>
        <v>0</v>
      </c>
      <c r="Y122" s="238">
        <f t="shared" si="254"/>
        <v>402</v>
      </c>
      <c r="Z122" s="695">
        <f t="shared" si="255"/>
        <v>0.71657754010695185</v>
      </c>
      <c r="AA122" s="713">
        <f>'UBS Izolina Mazzei'!AA13</f>
        <v>0</v>
      </c>
      <c r="AB122" s="677">
        <f t="shared" si="256"/>
        <v>0</v>
      </c>
      <c r="AC122" s="713">
        <f>'UBS Izolina Mazzei'!AC13</f>
        <v>0</v>
      </c>
      <c r="AD122" s="677">
        <f t="shared" si="257"/>
        <v>0</v>
      </c>
      <c r="AE122" s="713">
        <f>'UBS Izolina Mazzei'!AE13</f>
        <v>0</v>
      </c>
      <c r="AF122" s="677">
        <f t="shared" si="258"/>
        <v>0</v>
      </c>
      <c r="AG122" s="238">
        <f t="shared" si="259"/>
        <v>0</v>
      </c>
      <c r="AH122" s="695">
        <f t="shared" si="260"/>
        <v>0</v>
      </c>
    </row>
    <row r="123" spans="1:34" x14ac:dyDescent="0.25">
      <c r="A123" s="113" t="s">
        <v>459</v>
      </c>
      <c r="B123" s="659">
        <f>'UBS Izolina Mazzei'!B14</f>
        <v>0</v>
      </c>
      <c r="C123" s="236">
        <f>'UBS Izolina Mazzei'!C14</f>
        <v>78</v>
      </c>
      <c r="D123" s="237" t="e">
        <f t="shared" si="261"/>
        <v>#DIV/0!</v>
      </c>
      <c r="E123" s="236">
        <f>'UBS Izolina Mazzei'!E14</f>
        <v>216</v>
      </c>
      <c r="F123" s="237" t="e">
        <f t="shared" si="262"/>
        <v>#DIV/0!</v>
      </c>
      <c r="G123" s="236">
        <f>'UBS Izolina Mazzei'!G14</f>
        <v>179</v>
      </c>
      <c r="H123" s="237" t="e">
        <f t="shared" si="263"/>
        <v>#DIV/0!</v>
      </c>
      <c r="I123" s="238">
        <f t="shared" si="264"/>
        <v>473</v>
      </c>
      <c r="J123" s="695" t="e">
        <f t="shared" si="265"/>
        <v>#DIV/0!</v>
      </c>
      <c r="K123" s="713">
        <f>'UBS Izolina Mazzei'!K14</f>
        <v>201</v>
      </c>
      <c r="L123" s="677" t="e">
        <f t="shared" si="266"/>
        <v>#DIV/0!</v>
      </c>
      <c r="M123" s="713">
        <f>'UBS Izolina Mazzei'!M14</f>
        <v>164</v>
      </c>
      <c r="N123" s="677" t="e">
        <f t="shared" si="267"/>
        <v>#DIV/0!</v>
      </c>
      <c r="O123" s="713">
        <f>'UBS Izolina Mazzei'!O14</f>
        <v>180</v>
      </c>
      <c r="P123" s="677" t="e">
        <f t="shared" si="268"/>
        <v>#DIV/0!</v>
      </c>
      <c r="Q123" s="238">
        <f t="shared" si="269"/>
        <v>545</v>
      </c>
      <c r="R123" s="695" t="e">
        <f t="shared" si="270"/>
        <v>#DIV/0!</v>
      </c>
      <c r="S123" s="713">
        <f>'UBS Izolina Mazzei'!S14</f>
        <v>188</v>
      </c>
      <c r="T123" s="677" t="e">
        <f t="shared" si="251"/>
        <v>#DIV/0!</v>
      </c>
      <c r="U123" s="713">
        <f>'UBS Izolina Mazzei'!U14</f>
        <v>198</v>
      </c>
      <c r="V123" s="677" t="e">
        <f t="shared" si="252"/>
        <v>#DIV/0!</v>
      </c>
      <c r="W123" s="713">
        <f>'UBS Izolina Mazzei'!W14</f>
        <v>0</v>
      </c>
      <c r="X123" s="677" t="e">
        <f t="shared" si="253"/>
        <v>#DIV/0!</v>
      </c>
      <c r="Y123" s="238">
        <f t="shared" si="254"/>
        <v>386</v>
      </c>
      <c r="Z123" s="695" t="e">
        <f t="shared" si="255"/>
        <v>#DIV/0!</v>
      </c>
      <c r="AA123" s="713">
        <f>'UBS Izolina Mazzei'!AA14</f>
        <v>0</v>
      </c>
      <c r="AB123" s="677" t="e">
        <f t="shared" si="256"/>
        <v>#DIV/0!</v>
      </c>
      <c r="AC123" s="713">
        <f>'UBS Izolina Mazzei'!AC14</f>
        <v>0</v>
      </c>
      <c r="AD123" s="677" t="e">
        <f t="shared" si="257"/>
        <v>#DIV/0!</v>
      </c>
      <c r="AE123" s="713">
        <f>'UBS Izolina Mazzei'!AE14</f>
        <v>0</v>
      </c>
      <c r="AF123" s="677" t="e">
        <f t="shared" si="258"/>
        <v>#DIV/0!</v>
      </c>
      <c r="AG123" s="238">
        <f t="shared" si="259"/>
        <v>0</v>
      </c>
      <c r="AH123" s="695" t="e">
        <f t="shared" si="260"/>
        <v>#DIV/0!</v>
      </c>
    </row>
    <row r="124" spans="1:34" ht="16.5" thickBot="1" x14ac:dyDescent="0.3">
      <c r="A124" s="6" t="s">
        <v>376</v>
      </c>
      <c r="B124" s="722">
        <f>SUM(B116:B121)</f>
        <v>5422</v>
      </c>
      <c r="C124" s="8">
        <f>SUM(C116:C121)</f>
        <v>5027</v>
      </c>
      <c r="D124" s="22">
        <f t="shared" si="242"/>
        <v>0.92714865363334564</v>
      </c>
      <c r="E124" s="8">
        <f>SUM(E116:E121)</f>
        <v>5498</v>
      </c>
      <c r="F124" s="22">
        <f t="shared" si="243"/>
        <v>1.0140169679085209</v>
      </c>
      <c r="G124" s="8">
        <f>SUM(G116:G121)</f>
        <v>4487</v>
      </c>
      <c r="H124" s="22">
        <f t="shared" si="244"/>
        <v>0.82755440796753965</v>
      </c>
      <c r="I124" s="103">
        <f t="shared" si="245"/>
        <v>15012</v>
      </c>
      <c r="J124" s="721">
        <f t="shared" si="246"/>
        <v>0.9229066765031354</v>
      </c>
      <c r="K124" s="704">
        <f>SUM(K116:K121)</f>
        <v>6180</v>
      </c>
      <c r="L124" s="720">
        <f t="shared" si="244"/>
        <v>1.1398008115086684</v>
      </c>
      <c r="M124" s="704">
        <f t="shared" ref="M124" si="271">SUM(M116:M121)</f>
        <v>4295</v>
      </c>
      <c r="N124" s="720">
        <f t="shared" si="247"/>
        <v>0.79214312061969749</v>
      </c>
      <c r="O124" s="704">
        <f t="shared" ref="O124" si="272">SUM(O116:O121)</f>
        <v>4252</v>
      </c>
      <c r="P124" s="720">
        <f t="shared" si="248"/>
        <v>0.78421246772408704</v>
      </c>
      <c r="Q124" s="103">
        <f t="shared" si="249"/>
        <v>14727</v>
      </c>
      <c r="R124" s="721">
        <f t="shared" si="250"/>
        <v>0.90538546661748431</v>
      </c>
      <c r="S124" s="704">
        <f>SUM(S116:S121)</f>
        <v>3655</v>
      </c>
      <c r="T124" s="720">
        <f t="shared" si="251"/>
        <v>0.67410549612689041</v>
      </c>
      <c r="U124" s="704">
        <f t="shared" ref="U124" si="273">SUM(U116:U121)</f>
        <v>6087</v>
      </c>
      <c r="V124" s="720">
        <f t="shared" si="252"/>
        <v>1.1226484691995573</v>
      </c>
      <c r="W124" s="704">
        <f t="shared" ref="W124" si="274">SUM(W116:W121)</f>
        <v>0</v>
      </c>
      <c r="X124" s="720">
        <f t="shared" si="253"/>
        <v>0</v>
      </c>
      <c r="Y124" s="103">
        <f t="shared" si="254"/>
        <v>9742</v>
      </c>
      <c r="Z124" s="721">
        <f t="shared" si="255"/>
        <v>0.59891798844214927</v>
      </c>
      <c r="AA124" s="704">
        <f>SUM(AA116:AA121)</f>
        <v>0</v>
      </c>
      <c r="AB124" s="720">
        <f t="shared" si="256"/>
        <v>0</v>
      </c>
      <c r="AC124" s="704">
        <f t="shared" ref="AC124" si="275">SUM(AC116:AC121)</f>
        <v>0</v>
      </c>
      <c r="AD124" s="720">
        <f t="shared" si="257"/>
        <v>0</v>
      </c>
      <c r="AE124" s="704">
        <f t="shared" ref="AE124" si="276">SUM(AE116:AE121)</f>
        <v>0</v>
      </c>
      <c r="AF124" s="720">
        <f t="shared" si="258"/>
        <v>0</v>
      </c>
      <c r="AG124" s="103">
        <f t="shared" si="259"/>
        <v>0</v>
      </c>
      <c r="AH124" s="721">
        <f t="shared" si="260"/>
        <v>0</v>
      </c>
    </row>
    <row r="126" spans="1:34" x14ac:dyDescent="0.25">
      <c r="A126" s="1303" t="s">
        <v>535</v>
      </c>
      <c r="B126" s="1291"/>
      <c r="C126" s="1291"/>
      <c r="D126" s="1291"/>
      <c r="E126" s="1291"/>
      <c r="F126" s="1291"/>
      <c r="G126" s="1291"/>
      <c r="H126" s="1291"/>
      <c r="I126" s="1291"/>
      <c r="J126" s="1291"/>
      <c r="K126" s="1291"/>
      <c r="L126" s="1291"/>
      <c r="M126" s="1291"/>
      <c r="N126" s="1291"/>
      <c r="O126" s="1291"/>
      <c r="P126" s="1291"/>
      <c r="Q126" s="1291"/>
      <c r="R126" s="1291"/>
      <c r="S126" s="1291"/>
      <c r="T126" s="1291"/>
      <c r="U126" s="1291"/>
      <c r="V126" s="1291"/>
      <c r="W126" s="1291"/>
      <c r="X126" s="1291"/>
      <c r="Y126" s="1291"/>
      <c r="Z126" s="1291"/>
    </row>
    <row r="127" spans="1:34" ht="24.75" thickBot="1" x14ac:dyDescent="0.3">
      <c r="A127" s="14" t="s">
        <v>14</v>
      </c>
      <c r="B127" s="12" t="s">
        <v>172</v>
      </c>
      <c r="C127" s="14" t="s">
        <v>505</v>
      </c>
      <c r="D127" s="15" t="s">
        <v>1</v>
      </c>
      <c r="E127" s="14" t="s">
        <v>506</v>
      </c>
      <c r="F127" s="15" t="s">
        <v>1</v>
      </c>
      <c r="G127" s="14" t="s">
        <v>507</v>
      </c>
      <c r="H127" s="15" t="s">
        <v>1</v>
      </c>
      <c r="I127" s="128" t="s">
        <v>454</v>
      </c>
      <c r="J127" s="13" t="s">
        <v>205</v>
      </c>
      <c r="K127" s="14" t="s">
        <v>508</v>
      </c>
      <c r="L127" s="15" t="s">
        <v>1</v>
      </c>
      <c r="M127" s="14" t="s">
        <v>509</v>
      </c>
      <c r="N127" s="15" t="s">
        <v>1</v>
      </c>
      <c r="O127" s="14" t="s">
        <v>510</v>
      </c>
      <c r="P127" s="15" t="s">
        <v>1</v>
      </c>
      <c r="Q127" s="128" t="s">
        <v>454</v>
      </c>
      <c r="R127" s="13" t="s">
        <v>205</v>
      </c>
      <c r="S127" s="14" t="s">
        <v>511</v>
      </c>
      <c r="T127" s="15" t="s">
        <v>1</v>
      </c>
      <c r="U127" s="14" t="s">
        <v>512</v>
      </c>
      <c r="V127" s="15" t="s">
        <v>1</v>
      </c>
      <c r="W127" s="14" t="s">
        <v>513</v>
      </c>
      <c r="X127" s="15" t="s">
        <v>1</v>
      </c>
      <c r="Y127" s="128" t="s">
        <v>454</v>
      </c>
      <c r="Z127" s="13" t="s">
        <v>205</v>
      </c>
      <c r="AA127" s="14" t="s">
        <v>514</v>
      </c>
      <c r="AB127" s="15" t="s">
        <v>1</v>
      </c>
      <c r="AC127" s="14" t="s">
        <v>515</v>
      </c>
      <c r="AD127" s="15" t="s">
        <v>1</v>
      </c>
      <c r="AE127" s="14" t="s">
        <v>516</v>
      </c>
      <c r="AF127" s="15" t="s">
        <v>1</v>
      </c>
      <c r="AG127" s="128" t="s">
        <v>454</v>
      </c>
      <c r="AH127" s="13" t="s">
        <v>205</v>
      </c>
    </row>
    <row r="128" spans="1:34" thickTop="1" x14ac:dyDescent="0.25">
      <c r="A128" s="52" t="s">
        <v>460</v>
      </c>
      <c r="B128" s="53">
        <f>'UBS Izolina Mazzei'!B20</f>
        <v>0</v>
      </c>
      <c r="C128" s="54">
        <f>'UBS Izolina Mazzei'!C20</f>
        <v>951</v>
      </c>
      <c r="D128" s="55" t="e">
        <f t="shared" ref="D128:D134" si="277">C128/$B128</f>
        <v>#DIV/0!</v>
      </c>
      <c r="E128" s="54">
        <f>'UBS Izolina Mazzei'!E20</f>
        <v>644</v>
      </c>
      <c r="F128" s="55" t="e">
        <f t="shared" ref="F128:F135" si="278">E128/$B128</f>
        <v>#DIV/0!</v>
      </c>
      <c r="G128" s="54">
        <f>'UBS Izolina Mazzei'!G20</f>
        <v>823</v>
      </c>
      <c r="H128" s="55" t="e">
        <f t="shared" ref="H128:H135" si="279">G128/$B128</f>
        <v>#DIV/0!</v>
      </c>
      <c r="I128" s="163">
        <f>SUM(C128,E128,G128)</f>
        <v>2418</v>
      </c>
      <c r="J128" s="164" t="e">
        <f>I128/($B128*3)</f>
        <v>#DIV/0!</v>
      </c>
      <c r="K128" s="54">
        <f>'UBS Izolina Mazzei'!K20</f>
        <v>1070</v>
      </c>
      <c r="L128" s="55" t="e">
        <f t="shared" ref="L128:L135" si="280">K128/$B128</f>
        <v>#DIV/0!</v>
      </c>
      <c r="M128" s="54">
        <f>'UBS Izolina Mazzei'!M20</f>
        <v>1085</v>
      </c>
      <c r="N128" s="55" t="e">
        <f t="shared" ref="N128:N135" si="281">M128/$B128</f>
        <v>#DIV/0!</v>
      </c>
      <c r="O128" s="54">
        <f>'UBS Izolina Mazzei'!O20</f>
        <v>974</v>
      </c>
      <c r="P128" s="55" t="e">
        <f t="shared" ref="P128:P135" si="282">O128/$B128</f>
        <v>#DIV/0!</v>
      </c>
      <c r="Q128" s="163">
        <f>SUM(K128,M128,O128)</f>
        <v>3129</v>
      </c>
      <c r="R128" s="164" t="e">
        <f>Q128/($B128*3)</f>
        <v>#DIV/0!</v>
      </c>
      <c r="S128" s="54">
        <f>'UBS Izolina Mazzei'!S20</f>
        <v>970</v>
      </c>
      <c r="T128" s="55" t="e">
        <f t="shared" ref="T128:T131" si="283">S128/$B128</f>
        <v>#DIV/0!</v>
      </c>
      <c r="U128" s="54">
        <f>'UBS Izolina Mazzei'!U20</f>
        <v>1061</v>
      </c>
      <c r="V128" s="55" t="e">
        <f t="shared" ref="V128:V131" si="284">U128/$B128</f>
        <v>#DIV/0!</v>
      </c>
      <c r="W128" s="54">
        <f>'UBS Izolina Mazzei'!W20</f>
        <v>0</v>
      </c>
      <c r="X128" s="55" t="e">
        <f t="shared" ref="X128:X131" si="285">W128/$B128</f>
        <v>#DIV/0!</v>
      </c>
      <c r="Y128" s="163">
        <f>SUM(S128,U128,W128)</f>
        <v>2031</v>
      </c>
      <c r="Z128" s="164" t="e">
        <f>Y128/($B128*3)</f>
        <v>#DIV/0!</v>
      </c>
      <c r="AA128" s="54">
        <f>'UBS Izolina Mazzei'!AA20</f>
        <v>0</v>
      </c>
      <c r="AB128" s="55" t="e">
        <f t="shared" ref="AB128:AB132" si="286">AA128/$B128</f>
        <v>#DIV/0!</v>
      </c>
      <c r="AC128" s="54">
        <f>'UBS Izolina Mazzei'!AC20</f>
        <v>0</v>
      </c>
      <c r="AD128" s="55" t="e">
        <f t="shared" ref="AD128:AD132" si="287">AC128/$B128</f>
        <v>#DIV/0!</v>
      </c>
      <c r="AE128" s="54">
        <f>'UBS Izolina Mazzei'!AE20</f>
        <v>0</v>
      </c>
      <c r="AF128" s="55" t="e">
        <f t="shared" ref="AF128:AF132" si="288">AE128/$B128</f>
        <v>#DIV/0!</v>
      </c>
      <c r="AG128" s="163">
        <f>SUM(AA128,AC128,AE128)</f>
        <v>0</v>
      </c>
      <c r="AH128" s="164" t="e">
        <f>AG128/($B128*3)</f>
        <v>#DIV/0!</v>
      </c>
    </row>
    <row r="129" spans="1:34" ht="15" x14ac:dyDescent="0.25">
      <c r="A129" s="43" t="s">
        <v>461</v>
      </c>
      <c r="B129" s="29">
        <f>'UBS Izolina Mazzei'!B21</f>
        <v>420</v>
      </c>
      <c r="C129" s="763">
        <f>'UBS Izolina Mazzei'!C21</f>
        <v>336</v>
      </c>
      <c r="D129" s="55">
        <f t="shared" si="277"/>
        <v>0.8</v>
      </c>
      <c r="E129" s="30">
        <f>'UBS Izolina Mazzei'!E21</f>
        <v>370</v>
      </c>
      <c r="F129" s="55">
        <f t="shared" si="278"/>
        <v>0.88095238095238093</v>
      </c>
      <c r="G129" s="30">
        <f>'UBS Izolina Mazzei'!G21</f>
        <v>281</v>
      </c>
      <c r="H129" s="55">
        <f t="shared" si="279"/>
        <v>0.669047619047619</v>
      </c>
      <c r="I129" s="223">
        <f t="shared" ref="I129:I134" si="289">SUM(C129,E129,G129)</f>
        <v>987</v>
      </c>
      <c r="J129" s="164">
        <f t="shared" ref="J129:J134" si="290">I129/($B129*3)</f>
        <v>0.78333333333333333</v>
      </c>
      <c r="K129" s="30">
        <f>'UBS Izolina Mazzei'!K21</f>
        <v>272</v>
      </c>
      <c r="L129" s="55">
        <f t="shared" si="280"/>
        <v>0.64761904761904765</v>
      </c>
      <c r="M129" s="30">
        <f>'UBS Izolina Mazzei'!M21</f>
        <v>340</v>
      </c>
      <c r="N129" s="55">
        <f t="shared" si="281"/>
        <v>0.80952380952380953</v>
      </c>
      <c r="O129" s="30">
        <f>'UBS Izolina Mazzei'!O21</f>
        <v>219</v>
      </c>
      <c r="P129" s="55">
        <f t="shared" si="282"/>
        <v>0.52142857142857146</v>
      </c>
      <c r="Q129" s="223">
        <f t="shared" ref="Q129:Q135" si="291">SUM(K129,M129,O129)</f>
        <v>831</v>
      </c>
      <c r="R129" s="164">
        <f t="shared" ref="R129:R135" si="292">Q129/($B129*3)</f>
        <v>0.65952380952380951</v>
      </c>
      <c r="S129" s="30">
        <f>'UBS Izolina Mazzei'!S21</f>
        <v>372</v>
      </c>
      <c r="T129" s="55">
        <f t="shared" si="283"/>
        <v>0.88571428571428568</v>
      </c>
      <c r="U129" s="30">
        <f>'UBS Izolina Mazzei'!U21</f>
        <v>326</v>
      </c>
      <c r="V129" s="55">
        <f t="shared" si="284"/>
        <v>0.77619047619047621</v>
      </c>
      <c r="W129" s="30">
        <f>'UBS Izolina Mazzei'!W21</f>
        <v>0</v>
      </c>
      <c r="X129" s="55">
        <f t="shared" si="285"/>
        <v>0</v>
      </c>
      <c r="Y129" s="223">
        <f t="shared" ref="Y129:Y131" si="293">SUM(S129,U129,W129)</f>
        <v>698</v>
      </c>
      <c r="Z129" s="164">
        <f t="shared" ref="Z129:Z131" si="294">Y129/($B129*3)</f>
        <v>0.553968253968254</v>
      </c>
      <c r="AA129" s="30">
        <f>'UBS Izolina Mazzei'!AA21</f>
        <v>0</v>
      </c>
      <c r="AB129" s="55">
        <f t="shared" si="286"/>
        <v>0</v>
      </c>
      <c r="AC129" s="30">
        <f>'UBS Izolina Mazzei'!AC21</f>
        <v>0</v>
      </c>
      <c r="AD129" s="55">
        <f t="shared" si="287"/>
        <v>0</v>
      </c>
      <c r="AE129" s="30">
        <f>'UBS Izolina Mazzei'!AE21</f>
        <v>0</v>
      </c>
      <c r="AF129" s="55">
        <f t="shared" si="288"/>
        <v>0</v>
      </c>
      <c r="AG129" s="223">
        <f t="shared" ref="AG129:AG132" si="295">SUM(AA129,AC129,AE129)</f>
        <v>0</v>
      </c>
      <c r="AH129" s="164">
        <f t="shared" ref="AH129:AH132" si="296">AG129/($B129*3)</f>
        <v>0</v>
      </c>
    </row>
    <row r="130" spans="1:34" ht="15" x14ac:dyDescent="0.25">
      <c r="A130" s="43" t="s">
        <v>462</v>
      </c>
      <c r="B130" s="29">
        <f>'UBS Izolina Mazzei'!B22</f>
        <v>44</v>
      </c>
      <c r="C130" s="763">
        <f>'UBS Izolina Mazzei'!C22</f>
        <v>23</v>
      </c>
      <c r="D130" s="55">
        <f t="shared" si="277"/>
        <v>0.52272727272727271</v>
      </c>
      <c r="E130" s="30">
        <f>'UBS Izolina Mazzei'!E22</f>
        <v>51</v>
      </c>
      <c r="F130" s="55">
        <f t="shared" si="278"/>
        <v>1.1590909090909092</v>
      </c>
      <c r="G130" s="30">
        <f>'UBS Izolina Mazzei'!G22</f>
        <v>35</v>
      </c>
      <c r="H130" s="55">
        <f t="shared" si="279"/>
        <v>0.79545454545454541</v>
      </c>
      <c r="I130" s="223">
        <f t="shared" si="289"/>
        <v>109</v>
      </c>
      <c r="J130" s="164">
        <f t="shared" si="290"/>
        <v>0.8257575757575758</v>
      </c>
      <c r="K130" s="30">
        <f>'UBS Izolina Mazzei'!K22</f>
        <v>28</v>
      </c>
      <c r="L130" s="55">
        <f t="shared" si="280"/>
        <v>0.63636363636363635</v>
      </c>
      <c r="M130" s="30">
        <f>'UBS Izolina Mazzei'!M22</f>
        <v>66</v>
      </c>
      <c r="N130" s="55">
        <f t="shared" si="281"/>
        <v>1.5</v>
      </c>
      <c r="O130" s="30">
        <f>'UBS Izolina Mazzei'!O22</f>
        <v>52</v>
      </c>
      <c r="P130" s="55">
        <f t="shared" si="282"/>
        <v>1.1818181818181819</v>
      </c>
      <c r="Q130" s="223">
        <f t="shared" si="291"/>
        <v>146</v>
      </c>
      <c r="R130" s="164">
        <f t="shared" si="292"/>
        <v>1.106060606060606</v>
      </c>
      <c r="S130" s="30">
        <f>'UBS Izolina Mazzei'!S22</f>
        <v>39</v>
      </c>
      <c r="T130" s="55">
        <f t="shared" si="283"/>
        <v>0.88636363636363635</v>
      </c>
      <c r="U130" s="30">
        <f>'UBS Izolina Mazzei'!U22</f>
        <v>38</v>
      </c>
      <c r="V130" s="55">
        <f t="shared" si="284"/>
        <v>0.86363636363636365</v>
      </c>
      <c r="W130" s="30">
        <f>'UBS Izolina Mazzei'!W22</f>
        <v>0</v>
      </c>
      <c r="X130" s="55">
        <f t="shared" si="285"/>
        <v>0</v>
      </c>
      <c r="Y130" s="223">
        <f t="shared" si="293"/>
        <v>77</v>
      </c>
      <c r="Z130" s="164">
        <f t="shared" si="294"/>
        <v>0.58333333333333337</v>
      </c>
      <c r="AA130" s="30">
        <f>'UBS Izolina Mazzei'!AA22</f>
        <v>0</v>
      </c>
      <c r="AB130" s="55">
        <f t="shared" si="286"/>
        <v>0</v>
      </c>
      <c r="AC130" s="30">
        <f>'UBS Izolina Mazzei'!AC22</f>
        <v>0</v>
      </c>
      <c r="AD130" s="55">
        <f t="shared" si="287"/>
        <v>0</v>
      </c>
      <c r="AE130" s="30">
        <f>'UBS Izolina Mazzei'!AE22</f>
        <v>0</v>
      </c>
      <c r="AF130" s="55">
        <f t="shared" si="288"/>
        <v>0</v>
      </c>
      <c r="AG130" s="223">
        <f t="shared" si="295"/>
        <v>0</v>
      </c>
      <c r="AH130" s="164">
        <f t="shared" si="296"/>
        <v>0</v>
      </c>
    </row>
    <row r="131" spans="1:34" ht="15" x14ac:dyDescent="0.25">
      <c r="A131" s="43" t="s">
        <v>463</v>
      </c>
      <c r="B131" s="122">
        <f>'UBS Izolina Mazzei'!B23</f>
        <v>120</v>
      </c>
      <c r="C131" s="763">
        <f>'UBS Izolina Mazzei'!C23</f>
        <v>87</v>
      </c>
      <c r="D131" s="166">
        <f t="shared" si="277"/>
        <v>0.72499999999999998</v>
      </c>
      <c r="E131" s="763">
        <f>'UBS Izolina Mazzei'!E23</f>
        <v>85</v>
      </c>
      <c r="F131" s="166">
        <f t="shared" si="278"/>
        <v>0.70833333333333337</v>
      </c>
      <c r="G131" s="763">
        <f>'UBS Izolina Mazzei'!G23</f>
        <v>0</v>
      </c>
      <c r="H131" s="166">
        <f t="shared" si="279"/>
        <v>0</v>
      </c>
      <c r="I131" s="1156">
        <f t="shared" si="289"/>
        <v>172</v>
      </c>
      <c r="J131" s="167">
        <f t="shared" si="290"/>
        <v>0.4777777777777778</v>
      </c>
      <c r="K131" s="763">
        <f>'UBS Izolina Mazzei'!K23</f>
        <v>0</v>
      </c>
      <c r="L131" s="166">
        <f t="shared" si="280"/>
        <v>0</v>
      </c>
      <c r="M131" s="763">
        <f>'UBS Izolina Mazzei'!M23</f>
        <v>0</v>
      </c>
      <c r="N131" s="166">
        <f t="shared" si="281"/>
        <v>0</v>
      </c>
      <c r="O131" s="763">
        <f>'UBS Izolina Mazzei'!O23</f>
        <v>0</v>
      </c>
      <c r="P131" s="166">
        <f t="shared" si="282"/>
        <v>0</v>
      </c>
      <c r="Q131" s="1156">
        <f t="shared" si="291"/>
        <v>0</v>
      </c>
      <c r="R131" s="167">
        <f t="shared" si="292"/>
        <v>0</v>
      </c>
      <c r="S131" s="763">
        <f>'UBS Izolina Mazzei'!S23</f>
        <v>0</v>
      </c>
      <c r="T131" s="166">
        <f t="shared" si="283"/>
        <v>0</v>
      </c>
      <c r="U131" s="763">
        <f>'UBS Izolina Mazzei'!U23</f>
        <v>0</v>
      </c>
      <c r="V131" s="166">
        <f t="shared" si="284"/>
        <v>0</v>
      </c>
      <c r="W131" s="763">
        <f>'UBS Izolina Mazzei'!W23</f>
        <v>0</v>
      </c>
      <c r="X131" s="166">
        <f t="shared" si="285"/>
        <v>0</v>
      </c>
      <c r="Y131" s="1156">
        <f t="shared" si="293"/>
        <v>0</v>
      </c>
      <c r="Z131" s="167">
        <f t="shared" si="294"/>
        <v>0</v>
      </c>
      <c r="AA131" s="763">
        <f>'UBS Izolina Mazzei'!AA23</f>
        <v>0</v>
      </c>
      <c r="AB131" s="166">
        <f t="shared" si="286"/>
        <v>0</v>
      </c>
      <c r="AC131" s="763">
        <f>'UBS Izolina Mazzei'!AC23</f>
        <v>0</v>
      </c>
      <c r="AD131" s="166">
        <f t="shared" si="287"/>
        <v>0</v>
      </c>
      <c r="AE131" s="763">
        <f>'UBS Izolina Mazzei'!AE23</f>
        <v>0</v>
      </c>
      <c r="AF131" s="166">
        <f t="shared" si="288"/>
        <v>0</v>
      </c>
      <c r="AG131" s="1156">
        <f t="shared" si="295"/>
        <v>0</v>
      </c>
      <c r="AH131" s="167">
        <f t="shared" si="296"/>
        <v>0</v>
      </c>
    </row>
    <row r="132" spans="1:34" ht="15" x14ac:dyDescent="0.25">
      <c r="A132" s="1304" t="s">
        <v>499</v>
      </c>
      <c r="B132" s="1306">
        <f>'UBS Izolina Mazzei'!B24</f>
        <v>128</v>
      </c>
      <c r="C132" s="1340">
        <f>'UBS Izolina Mazzei'!C24</f>
        <v>49</v>
      </c>
      <c r="D132" s="1324">
        <f t="shared" si="277"/>
        <v>0.3828125</v>
      </c>
      <c r="E132" s="1340">
        <f>'UBS Izolina Mazzei'!E24</f>
        <v>51</v>
      </c>
      <c r="F132" s="1324">
        <f t="shared" ref="F132" si="297">E132/$B132</f>
        <v>0.3984375</v>
      </c>
      <c r="G132" s="1340">
        <f>'UBS Izolina Mazzei'!G24</f>
        <v>106</v>
      </c>
      <c r="H132" s="1324">
        <f t="shared" ref="H132" si="298">G132/$B132</f>
        <v>0.828125</v>
      </c>
      <c r="I132" s="1326">
        <f t="shared" ref="I132" si="299">SUM(C132,E132,G132)</f>
        <v>206</v>
      </c>
      <c r="J132" s="1328">
        <f t="shared" ref="J132" si="300">I132/($B132*3)</f>
        <v>0.53645833333333337</v>
      </c>
      <c r="K132" s="1340">
        <f>'UBS Izolina Mazzei'!K24</f>
        <v>68</v>
      </c>
      <c r="L132" s="1324">
        <f t="shared" ref="L132" si="301">K132/$B132</f>
        <v>0.53125</v>
      </c>
      <c r="M132" s="1340">
        <f>'UBS Izolina Mazzei'!M24</f>
        <v>139</v>
      </c>
      <c r="N132" s="1324">
        <f t="shared" ref="N132" si="302">M132/$B132</f>
        <v>1.0859375</v>
      </c>
      <c r="O132" s="1340">
        <f>'UBS Izolina Mazzei'!O24</f>
        <v>137</v>
      </c>
      <c r="P132" s="1324">
        <f t="shared" ref="P132" si="303">O132/$B132</f>
        <v>1.0703125</v>
      </c>
      <c r="Q132" s="1326">
        <f t="shared" ref="Q132" si="304">SUM(K132,M132,O132)</f>
        <v>344</v>
      </c>
      <c r="R132" s="1328">
        <f t="shared" ref="R132" si="305">Q132/($B132*3)</f>
        <v>0.89583333333333337</v>
      </c>
      <c r="S132" s="1340">
        <f>'UBS Izolina Mazzei'!S24</f>
        <v>105</v>
      </c>
      <c r="T132" s="1324">
        <f t="shared" ref="T132" si="306">S132/$B132</f>
        <v>0.8203125</v>
      </c>
      <c r="U132" s="1340">
        <f>'UBS Izolina Mazzei'!U24</f>
        <v>107</v>
      </c>
      <c r="V132" s="1324">
        <f t="shared" ref="V132" si="307">U132/$B132</f>
        <v>0.8359375</v>
      </c>
      <c r="W132" s="1340">
        <f>'UBS Izolina Mazzei'!W24</f>
        <v>0</v>
      </c>
      <c r="X132" s="1324">
        <f t="shared" ref="X132" si="308">W132/$B132</f>
        <v>0</v>
      </c>
      <c r="Y132" s="1326">
        <f t="shared" ref="Y132" si="309">SUM(S132,U132,W132)</f>
        <v>212</v>
      </c>
      <c r="Z132" s="1328">
        <f t="shared" ref="Z132" si="310">Y132/($B132*3)</f>
        <v>0.55208333333333337</v>
      </c>
      <c r="AA132" s="1340">
        <f>'UBS Izolina Mazzei'!AA24</f>
        <v>0</v>
      </c>
      <c r="AB132" s="1324">
        <f t="shared" si="286"/>
        <v>0</v>
      </c>
      <c r="AC132" s="1340">
        <f>'UBS Izolina Mazzei'!AC24</f>
        <v>0</v>
      </c>
      <c r="AD132" s="1324">
        <f t="shared" si="287"/>
        <v>0</v>
      </c>
      <c r="AE132" s="1340">
        <f>'UBS Izolina Mazzei'!AE24</f>
        <v>0</v>
      </c>
      <c r="AF132" s="1324">
        <f t="shared" si="288"/>
        <v>0</v>
      </c>
      <c r="AG132" s="1326">
        <f t="shared" si="295"/>
        <v>0</v>
      </c>
      <c r="AH132" s="1328">
        <f t="shared" si="296"/>
        <v>0</v>
      </c>
    </row>
    <row r="133" spans="1:34" ht="15" x14ac:dyDescent="0.25">
      <c r="A133" s="1305"/>
      <c r="B133" s="1349"/>
      <c r="C133" s="1341"/>
      <c r="D133" s="1325"/>
      <c r="E133" s="1341"/>
      <c r="F133" s="1325"/>
      <c r="G133" s="1341"/>
      <c r="H133" s="1325"/>
      <c r="I133" s="1327"/>
      <c r="J133" s="1329"/>
      <c r="K133" s="1341"/>
      <c r="L133" s="1325"/>
      <c r="M133" s="1341"/>
      <c r="N133" s="1325"/>
      <c r="O133" s="1341"/>
      <c r="P133" s="1325"/>
      <c r="Q133" s="1327"/>
      <c r="R133" s="1329"/>
      <c r="S133" s="1341"/>
      <c r="T133" s="1325"/>
      <c r="U133" s="1341"/>
      <c r="V133" s="1325"/>
      <c r="W133" s="1341"/>
      <c r="X133" s="1325"/>
      <c r="Y133" s="1327"/>
      <c r="Z133" s="1329"/>
      <c r="AA133" s="1341"/>
      <c r="AB133" s="1325"/>
      <c r="AC133" s="1341"/>
      <c r="AD133" s="1325"/>
      <c r="AE133" s="1341"/>
      <c r="AF133" s="1325"/>
      <c r="AG133" s="1327"/>
      <c r="AH133" s="1329"/>
    </row>
    <row r="134" spans="1:34" thickBot="1" x14ac:dyDescent="0.3">
      <c r="A134" s="43" t="s">
        <v>464</v>
      </c>
      <c r="B134" s="29">
        <f>'UBS Izolina Mazzei'!B26</f>
        <v>75</v>
      </c>
      <c r="C134" s="768">
        <f>'UBS Izolina Mazzei'!C26</f>
        <v>76</v>
      </c>
      <c r="D134" s="47">
        <f t="shared" si="277"/>
        <v>1.0133333333333334</v>
      </c>
      <c r="E134" s="30">
        <f>'UBS Izolina Mazzei'!E26</f>
        <v>67</v>
      </c>
      <c r="F134" s="47">
        <f t="shared" si="278"/>
        <v>0.89333333333333331</v>
      </c>
      <c r="G134" s="30">
        <f>'UBS Izolina Mazzei'!G26</f>
        <v>31</v>
      </c>
      <c r="H134" s="47">
        <f t="shared" si="279"/>
        <v>0.41333333333333333</v>
      </c>
      <c r="I134" s="223">
        <f t="shared" si="289"/>
        <v>174</v>
      </c>
      <c r="J134" s="230">
        <f t="shared" si="290"/>
        <v>0.77333333333333332</v>
      </c>
      <c r="K134" s="30">
        <f>'UBS Izolina Mazzei'!K26</f>
        <v>90</v>
      </c>
      <c r="L134" s="47">
        <f t="shared" si="280"/>
        <v>1.2</v>
      </c>
      <c r="M134" s="30">
        <f>'UBS Izolina Mazzei'!M26</f>
        <v>74</v>
      </c>
      <c r="N134" s="47">
        <f t="shared" si="281"/>
        <v>0.98666666666666669</v>
      </c>
      <c r="O134" s="30">
        <f>'UBS Izolina Mazzei'!O26</f>
        <v>69</v>
      </c>
      <c r="P134" s="47">
        <f t="shared" si="282"/>
        <v>0.92</v>
      </c>
      <c r="Q134" s="223">
        <f t="shared" si="291"/>
        <v>233</v>
      </c>
      <c r="R134" s="230">
        <f t="shared" si="292"/>
        <v>1.0355555555555556</v>
      </c>
      <c r="S134" s="30">
        <f>'UBS Izolina Mazzei'!S26</f>
        <v>38</v>
      </c>
      <c r="T134" s="47">
        <f t="shared" ref="T134:T135" si="311">S134/$B134</f>
        <v>0.50666666666666671</v>
      </c>
      <c r="U134" s="30">
        <f>'UBS Izolina Mazzei'!U26</f>
        <v>93</v>
      </c>
      <c r="V134" s="47">
        <f t="shared" ref="V134:V135" si="312">U134/$B134</f>
        <v>1.24</v>
      </c>
      <c r="W134" s="30">
        <f>'UBS Izolina Mazzei'!W26</f>
        <v>0</v>
      </c>
      <c r="X134" s="47">
        <f t="shared" ref="X134:X135" si="313">W134/$B134</f>
        <v>0</v>
      </c>
      <c r="Y134" s="223">
        <f t="shared" ref="Y134:Y135" si="314">SUM(S134,U134,W134)</f>
        <v>131</v>
      </c>
      <c r="Z134" s="230">
        <f t="shared" ref="Z134:Z135" si="315">Y134/($B134*3)</f>
        <v>0.5822222222222222</v>
      </c>
      <c r="AA134" s="30">
        <f>'UBS Izolina Mazzei'!AA26</f>
        <v>0</v>
      </c>
      <c r="AB134" s="47">
        <f t="shared" ref="AB134:AB135" si="316">AA134/$B134</f>
        <v>0</v>
      </c>
      <c r="AC134" s="30">
        <f>'UBS Izolina Mazzei'!AC26</f>
        <v>0</v>
      </c>
      <c r="AD134" s="47">
        <f t="shared" ref="AD134:AD135" si="317">AC134/$B134</f>
        <v>0</v>
      </c>
      <c r="AE134" s="30">
        <f>'UBS Izolina Mazzei'!AE26</f>
        <v>0</v>
      </c>
      <c r="AF134" s="47">
        <f t="shared" ref="AF134:AF135" si="318">AE134/$B134</f>
        <v>0</v>
      </c>
      <c r="AG134" s="223">
        <f t="shared" ref="AG134:AG135" si="319">SUM(AA134,AC134,AE134)</f>
        <v>0</v>
      </c>
      <c r="AH134" s="230">
        <f t="shared" ref="AH134:AH135" si="320">AG134/($B134*3)</f>
        <v>0</v>
      </c>
    </row>
    <row r="135" spans="1:34" thickBot="1" x14ac:dyDescent="0.3">
      <c r="A135" s="48" t="s">
        <v>7</v>
      </c>
      <c r="B135" s="49">
        <f>SUM(B128:B134)</f>
        <v>787</v>
      </c>
      <c r="C135" s="50">
        <f>SUM(C128:C134)</f>
        <v>1522</v>
      </c>
      <c r="D135" s="130">
        <f>C135/$B135</f>
        <v>1.9339263024142312</v>
      </c>
      <c r="E135" s="50">
        <f>SUM(E128:E134)</f>
        <v>1268</v>
      </c>
      <c r="F135" s="130">
        <f t="shared" si="278"/>
        <v>1.6111817026683608</v>
      </c>
      <c r="G135" s="50">
        <f>SUM(G128:G134)</f>
        <v>1276</v>
      </c>
      <c r="H135" s="130">
        <f t="shared" si="279"/>
        <v>1.6213468869123253</v>
      </c>
      <c r="I135" s="181">
        <f>SUM(C135,E135,G135)</f>
        <v>4066</v>
      </c>
      <c r="J135" s="233">
        <f>I135/($B135*3)</f>
        <v>1.7221516306649725</v>
      </c>
      <c r="K135" s="50">
        <f>SUM(K128:K134)</f>
        <v>1528</v>
      </c>
      <c r="L135" s="130">
        <f t="shared" si="280"/>
        <v>1.9415501905972046</v>
      </c>
      <c r="M135" s="50">
        <f t="shared" ref="M135" si="321">SUM(M128:M134)</f>
        <v>1704</v>
      </c>
      <c r="N135" s="130">
        <f t="shared" si="281"/>
        <v>2.165184243964422</v>
      </c>
      <c r="O135" s="50">
        <f t="shared" ref="O135" si="322">SUM(O128:O134)</f>
        <v>1451</v>
      </c>
      <c r="P135" s="130">
        <f t="shared" si="282"/>
        <v>1.8437102922490469</v>
      </c>
      <c r="Q135" s="181">
        <f t="shared" si="291"/>
        <v>4683</v>
      </c>
      <c r="R135" s="233">
        <f t="shared" si="292"/>
        <v>1.9834815756035578</v>
      </c>
      <c r="S135" s="50">
        <f>SUM(S128:S134)</f>
        <v>1524</v>
      </c>
      <c r="T135" s="130">
        <f t="shared" si="311"/>
        <v>1.9364675984752224</v>
      </c>
      <c r="U135" s="50">
        <f t="shared" ref="U135" si="323">SUM(U128:U134)</f>
        <v>1625</v>
      </c>
      <c r="V135" s="130">
        <f t="shared" si="312"/>
        <v>2.0648030495552732</v>
      </c>
      <c r="W135" s="50">
        <f t="shared" ref="W135" si="324">SUM(W128:W134)</f>
        <v>0</v>
      </c>
      <c r="X135" s="130">
        <f t="shared" si="313"/>
        <v>0</v>
      </c>
      <c r="Y135" s="181">
        <f t="shared" si="314"/>
        <v>3149</v>
      </c>
      <c r="Z135" s="233">
        <f t="shared" si="315"/>
        <v>1.3337568826768318</v>
      </c>
      <c r="AA135" s="50">
        <f>SUM(AA128:AA134)</f>
        <v>0</v>
      </c>
      <c r="AB135" s="130">
        <f t="shared" si="316"/>
        <v>0</v>
      </c>
      <c r="AC135" s="50">
        <f t="shared" ref="AC135" si="325">SUM(AC128:AC134)</f>
        <v>0</v>
      </c>
      <c r="AD135" s="130">
        <f t="shared" si="317"/>
        <v>0</v>
      </c>
      <c r="AE135" s="50">
        <f t="shared" ref="AE135" si="326">SUM(AE128:AE134)</f>
        <v>0</v>
      </c>
      <c r="AF135" s="130">
        <f t="shared" si="318"/>
        <v>0</v>
      </c>
      <c r="AG135" s="181">
        <f t="shared" si="319"/>
        <v>0</v>
      </c>
      <c r="AH135" s="233">
        <f t="shared" si="320"/>
        <v>0</v>
      </c>
    </row>
    <row r="136" spans="1:34" ht="15" x14ac:dyDescent="0.25">
      <c r="B136"/>
      <c r="D136"/>
      <c r="F136"/>
      <c r="H136"/>
      <c r="J136"/>
      <c r="K136"/>
      <c r="L136"/>
      <c r="M136"/>
      <c r="N136"/>
      <c r="O136"/>
      <c r="P136"/>
      <c r="R136"/>
    </row>
    <row r="137" spans="1:34" x14ac:dyDescent="0.25">
      <c r="A137" s="1303" t="s">
        <v>545</v>
      </c>
      <c r="B137" s="1291"/>
      <c r="C137" s="1291"/>
      <c r="D137" s="1291"/>
      <c r="E137" s="1291"/>
      <c r="F137" s="1291"/>
      <c r="G137" s="1291"/>
      <c r="H137" s="1291"/>
      <c r="I137" s="1291"/>
      <c r="J137" s="1291"/>
      <c r="K137" s="1291"/>
      <c r="L137" s="1291"/>
      <c r="M137" s="1291"/>
      <c r="N137" s="1291"/>
      <c r="O137" s="1291"/>
      <c r="P137" s="1291"/>
      <c r="Q137" s="1291"/>
      <c r="R137" s="1291"/>
      <c r="S137" s="1291"/>
      <c r="T137" s="1291"/>
      <c r="U137" s="1291"/>
      <c r="V137" s="1291"/>
      <c r="W137" s="1291"/>
      <c r="X137" s="1291"/>
      <c r="Y137" s="1291"/>
      <c r="Z137" s="1291"/>
    </row>
    <row r="138" spans="1:34" ht="24.75" thickBot="1" x14ac:dyDescent="0.3">
      <c r="A138" s="14" t="s">
        <v>14</v>
      </c>
      <c r="B138" s="12" t="s">
        <v>172</v>
      </c>
      <c r="C138" s="14" t="s">
        <v>505</v>
      </c>
      <c r="D138" s="15" t="s">
        <v>1</v>
      </c>
      <c r="E138" s="14" t="s">
        <v>506</v>
      </c>
      <c r="F138" s="15" t="s">
        <v>1</v>
      </c>
      <c r="G138" s="14" t="s">
        <v>507</v>
      </c>
      <c r="H138" s="15" t="s">
        <v>1</v>
      </c>
      <c r="I138" s="128" t="s">
        <v>454</v>
      </c>
      <c r="J138" s="13" t="s">
        <v>205</v>
      </c>
      <c r="K138" s="14" t="s">
        <v>508</v>
      </c>
      <c r="L138" s="15" t="s">
        <v>1</v>
      </c>
      <c r="M138" s="14" t="s">
        <v>509</v>
      </c>
      <c r="N138" s="15" t="s">
        <v>1</v>
      </c>
      <c r="O138" s="14" t="s">
        <v>510</v>
      </c>
      <c r="P138" s="15" t="s">
        <v>1</v>
      </c>
      <c r="Q138" s="128" t="s">
        <v>454</v>
      </c>
      <c r="R138" s="13" t="s">
        <v>205</v>
      </c>
      <c r="S138" s="14" t="s">
        <v>511</v>
      </c>
      <c r="T138" s="15" t="s">
        <v>1</v>
      </c>
      <c r="U138" s="14" t="s">
        <v>512</v>
      </c>
      <c r="V138" s="15" t="s">
        <v>1</v>
      </c>
      <c r="W138" s="14" t="s">
        <v>513</v>
      </c>
      <c r="X138" s="15" t="s">
        <v>1</v>
      </c>
      <c r="Y138" s="128" t="s">
        <v>454</v>
      </c>
      <c r="Z138" s="13" t="s">
        <v>205</v>
      </c>
      <c r="AA138" s="14" t="s">
        <v>514</v>
      </c>
      <c r="AB138" s="15" t="s">
        <v>1</v>
      </c>
      <c r="AC138" s="14" t="s">
        <v>515</v>
      </c>
      <c r="AD138" s="15" t="s">
        <v>1</v>
      </c>
      <c r="AE138" s="14" t="s">
        <v>516</v>
      </c>
      <c r="AF138" s="15" t="s">
        <v>1</v>
      </c>
      <c r="AG138" s="128" t="s">
        <v>454</v>
      </c>
      <c r="AH138" s="13" t="s">
        <v>205</v>
      </c>
    </row>
    <row r="139" spans="1:34" ht="16.5" thickTop="1" x14ac:dyDescent="0.25">
      <c r="A139" s="113" t="s">
        <v>8</v>
      </c>
      <c r="B139" s="654">
        <f>'UBS Jardim Japão'!B7</f>
        <v>480</v>
      </c>
      <c r="C139" s="133">
        <f>'UBS Jardim Japão'!C7</f>
        <v>500</v>
      </c>
      <c r="D139" s="19">
        <f t="shared" ref="D139:D144" si="327">C139/$B139</f>
        <v>1.0416666666666667</v>
      </c>
      <c r="E139" s="133">
        <f>'UBS Jardim Japão'!E7</f>
        <v>394</v>
      </c>
      <c r="F139" s="19">
        <f t="shared" ref="F139:F144" si="328">E139/$B139</f>
        <v>0.8208333333333333</v>
      </c>
      <c r="G139" s="133">
        <f>'UBS Jardim Japão'!G7</f>
        <v>381</v>
      </c>
      <c r="H139" s="19">
        <f t="shared" ref="H139:L144" si="329">G139/$B139</f>
        <v>0.79374999999999996</v>
      </c>
      <c r="I139" s="98">
        <f t="shared" ref="I139:I144" si="330">SUM(C139,E139,G139)</f>
        <v>1275</v>
      </c>
      <c r="J139" s="693">
        <f t="shared" ref="J139:J144" si="331">I139/($B139*3)</f>
        <v>0.88541666666666663</v>
      </c>
      <c r="K139" s="708">
        <f>'UBS Jardim Japão'!K7</f>
        <v>368</v>
      </c>
      <c r="L139" s="675">
        <f t="shared" si="329"/>
        <v>0.76666666666666672</v>
      </c>
      <c r="M139" s="708">
        <f>'UBS Jardim Japão'!M7</f>
        <v>511</v>
      </c>
      <c r="N139" s="675">
        <f t="shared" ref="N139:N144" si="332">M139/$B139</f>
        <v>1.0645833333333334</v>
      </c>
      <c r="O139" s="708">
        <f>'UBS Jardim Japão'!O7</f>
        <v>470</v>
      </c>
      <c r="P139" s="675">
        <f t="shared" ref="P139:P144" si="333">O139/$B139</f>
        <v>0.97916666666666663</v>
      </c>
      <c r="Q139" s="98">
        <f t="shared" ref="Q139:Q144" si="334">SUM(K139,M139,O139)</f>
        <v>1349</v>
      </c>
      <c r="R139" s="693">
        <f t="shared" ref="R139:R144" si="335">Q139/($B139*3)</f>
        <v>0.93680555555555556</v>
      </c>
      <c r="S139" s="708">
        <f>'UBS Jardim Japão'!S7</f>
        <v>275</v>
      </c>
      <c r="T139" s="675">
        <f t="shared" ref="T139:T144" si="336">S139/$B139</f>
        <v>0.57291666666666663</v>
      </c>
      <c r="U139" s="708">
        <f>'UBS Jardim Japão'!U7</f>
        <v>504</v>
      </c>
      <c r="V139" s="675">
        <f t="shared" ref="V139:V144" si="337">U139/$B139</f>
        <v>1.05</v>
      </c>
      <c r="W139" s="708">
        <f>'UBS Jardim Japão'!W7</f>
        <v>0</v>
      </c>
      <c r="X139" s="675">
        <f t="shared" ref="X139:X144" si="338">W139/$B139</f>
        <v>0</v>
      </c>
      <c r="Y139" s="98">
        <f t="shared" ref="Y139:Y144" si="339">SUM(S139,U139,W139)</f>
        <v>779</v>
      </c>
      <c r="Z139" s="693">
        <f t="shared" ref="Z139:Z144" si="340">Y139/($B139*3)</f>
        <v>0.54097222222222219</v>
      </c>
      <c r="AA139" s="708">
        <f>'UBS Jardim Japão'!AA7</f>
        <v>0</v>
      </c>
      <c r="AB139" s="675">
        <f t="shared" ref="AB139:AB144" si="341">AA139/$B139</f>
        <v>0</v>
      </c>
      <c r="AC139" s="708">
        <f>'UBS Jardim Japão'!AC7</f>
        <v>0</v>
      </c>
      <c r="AD139" s="675">
        <f t="shared" ref="AD139:AD144" si="342">AC139/$B139</f>
        <v>0</v>
      </c>
      <c r="AE139" s="708">
        <f>'UBS Jardim Japão'!AE7</f>
        <v>0</v>
      </c>
      <c r="AF139" s="675">
        <f t="shared" ref="AF139:AF144" si="343">AE139/$B139</f>
        <v>0</v>
      </c>
      <c r="AG139" s="98">
        <f t="shared" ref="AG139:AG144" si="344">SUM(AA139,AC139,AE139)</f>
        <v>0</v>
      </c>
      <c r="AH139" s="693">
        <f t="shared" ref="AH139:AH144" si="345">AG139/($B139*3)</f>
        <v>0</v>
      </c>
    </row>
    <row r="140" spans="1:34" x14ac:dyDescent="0.25">
      <c r="A140" s="113" t="s">
        <v>9</v>
      </c>
      <c r="B140" s="655">
        <f>'UBS Jardim Japão'!B8</f>
        <v>1680</v>
      </c>
      <c r="C140" s="134">
        <f>'UBS Jardim Japão'!C8</f>
        <v>1835</v>
      </c>
      <c r="D140" s="147">
        <f t="shared" si="327"/>
        <v>1.0922619047619047</v>
      </c>
      <c r="E140" s="134">
        <f>'UBS Jardim Japão'!E8</f>
        <v>1306</v>
      </c>
      <c r="F140" s="147">
        <f t="shared" si="328"/>
        <v>0.77738095238095239</v>
      </c>
      <c r="G140" s="134">
        <f>'UBS Jardim Japão'!G8</f>
        <v>1487</v>
      </c>
      <c r="H140" s="147">
        <f t="shared" si="329"/>
        <v>0.88511904761904758</v>
      </c>
      <c r="I140" s="136">
        <f t="shared" si="330"/>
        <v>4628</v>
      </c>
      <c r="J140" s="691">
        <f t="shared" si="331"/>
        <v>0.91825396825396821</v>
      </c>
      <c r="K140" s="709">
        <f>'UBS Jardim Japão'!K8</f>
        <v>2166</v>
      </c>
      <c r="L140" s="673">
        <f t="shared" si="329"/>
        <v>1.2892857142857144</v>
      </c>
      <c r="M140" s="709">
        <f>'UBS Jardim Japão'!M8</f>
        <v>2272</v>
      </c>
      <c r="N140" s="673">
        <f t="shared" si="332"/>
        <v>1.3523809523809525</v>
      </c>
      <c r="O140" s="709">
        <f>'UBS Jardim Japão'!O8</f>
        <v>1896</v>
      </c>
      <c r="P140" s="673">
        <f t="shared" si="333"/>
        <v>1.1285714285714286</v>
      </c>
      <c r="Q140" s="136">
        <f t="shared" si="334"/>
        <v>6334</v>
      </c>
      <c r="R140" s="691">
        <f t="shared" si="335"/>
        <v>1.2567460317460317</v>
      </c>
      <c r="S140" s="709">
        <f>'UBS Jardim Japão'!S8</f>
        <v>981</v>
      </c>
      <c r="T140" s="673">
        <f t="shared" si="336"/>
        <v>0.58392857142857146</v>
      </c>
      <c r="U140" s="709">
        <f>'UBS Jardim Japão'!U8</f>
        <v>1834</v>
      </c>
      <c r="V140" s="673">
        <f t="shared" si="337"/>
        <v>1.0916666666666666</v>
      </c>
      <c r="W140" s="709">
        <f>'UBS Jardim Japão'!W8</f>
        <v>0</v>
      </c>
      <c r="X140" s="673">
        <f t="shared" si="338"/>
        <v>0</v>
      </c>
      <c r="Y140" s="136">
        <f t="shared" si="339"/>
        <v>2815</v>
      </c>
      <c r="Z140" s="691">
        <f t="shared" si="340"/>
        <v>0.55853174603174605</v>
      </c>
      <c r="AA140" s="709">
        <f>'UBS Jardim Japão'!AA8</f>
        <v>0</v>
      </c>
      <c r="AB140" s="673">
        <f t="shared" si="341"/>
        <v>0</v>
      </c>
      <c r="AC140" s="709">
        <f>'UBS Jardim Japão'!AC8</f>
        <v>0</v>
      </c>
      <c r="AD140" s="673">
        <f t="shared" si="342"/>
        <v>0</v>
      </c>
      <c r="AE140" s="709">
        <f>'UBS Jardim Japão'!AE8</f>
        <v>0</v>
      </c>
      <c r="AF140" s="673">
        <f t="shared" si="343"/>
        <v>0</v>
      </c>
      <c r="AG140" s="136">
        <f t="shared" si="344"/>
        <v>0</v>
      </c>
      <c r="AH140" s="691">
        <f t="shared" si="345"/>
        <v>0</v>
      </c>
    </row>
    <row r="141" spans="1:34" x14ac:dyDescent="0.25">
      <c r="A141" s="113" t="s">
        <v>10</v>
      </c>
      <c r="B141" s="655">
        <f>'UBS Jardim Japão'!B9</f>
        <v>1052</v>
      </c>
      <c r="C141" s="134">
        <f>'UBS Jardim Japão'!C9</f>
        <v>818</v>
      </c>
      <c r="D141" s="147">
        <f t="shared" si="327"/>
        <v>0.77756653992395441</v>
      </c>
      <c r="E141" s="134">
        <f>'UBS Jardim Japão'!E9</f>
        <v>876</v>
      </c>
      <c r="F141" s="147">
        <f t="shared" si="328"/>
        <v>0.83269961977186313</v>
      </c>
      <c r="G141" s="134">
        <f>'UBS Jardim Japão'!G9</f>
        <v>758</v>
      </c>
      <c r="H141" s="147">
        <f t="shared" si="329"/>
        <v>0.72053231939163498</v>
      </c>
      <c r="I141" s="136">
        <f t="shared" si="330"/>
        <v>2452</v>
      </c>
      <c r="J141" s="691">
        <f t="shared" si="331"/>
        <v>0.77693282636248417</v>
      </c>
      <c r="K141" s="709">
        <f>'UBS Jardim Japão'!K9</f>
        <v>948</v>
      </c>
      <c r="L141" s="673">
        <f t="shared" si="329"/>
        <v>0.90114068441064643</v>
      </c>
      <c r="M141" s="709">
        <f>'UBS Jardim Japão'!M9</f>
        <v>1265</v>
      </c>
      <c r="N141" s="673">
        <f t="shared" si="332"/>
        <v>1.2024714828897338</v>
      </c>
      <c r="O141" s="709">
        <f>'UBS Jardim Japão'!O9</f>
        <v>1027</v>
      </c>
      <c r="P141" s="673">
        <f t="shared" si="333"/>
        <v>0.97623574144486691</v>
      </c>
      <c r="Q141" s="136">
        <f t="shared" si="334"/>
        <v>3240</v>
      </c>
      <c r="R141" s="691">
        <f t="shared" si="335"/>
        <v>1.0266159695817489</v>
      </c>
      <c r="S141" s="709">
        <f>'UBS Jardim Japão'!S9</f>
        <v>1077</v>
      </c>
      <c r="T141" s="673">
        <f t="shared" si="336"/>
        <v>1.023764258555133</v>
      </c>
      <c r="U141" s="709">
        <f>'UBS Jardim Japão'!U9</f>
        <v>1080</v>
      </c>
      <c r="V141" s="673">
        <f t="shared" si="337"/>
        <v>1.0266159695817489</v>
      </c>
      <c r="W141" s="709">
        <f>'UBS Jardim Japão'!W9</f>
        <v>0</v>
      </c>
      <c r="X141" s="673">
        <f t="shared" si="338"/>
        <v>0</v>
      </c>
      <c r="Y141" s="136">
        <f t="shared" si="339"/>
        <v>2157</v>
      </c>
      <c r="Z141" s="691">
        <f t="shared" si="340"/>
        <v>0.68346007604562742</v>
      </c>
      <c r="AA141" s="709">
        <f>'UBS Jardim Japão'!AA9</f>
        <v>0</v>
      </c>
      <c r="AB141" s="673">
        <f t="shared" si="341"/>
        <v>0</v>
      </c>
      <c r="AC141" s="709">
        <f>'UBS Jardim Japão'!AC9</f>
        <v>0</v>
      </c>
      <c r="AD141" s="673">
        <f t="shared" si="342"/>
        <v>0</v>
      </c>
      <c r="AE141" s="709">
        <f>'UBS Jardim Japão'!AE9</f>
        <v>0</v>
      </c>
      <c r="AF141" s="673">
        <f t="shared" si="343"/>
        <v>0</v>
      </c>
      <c r="AG141" s="136">
        <f t="shared" si="344"/>
        <v>0</v>
      </c>
      <c r="AH141" s="691">
        <f t="shared" si="345"/>
        <v>0</v>
      </c>
    </row>
    <row r="142" spans="1:34" x14ac:dyDescent="0.25">
      <c r="A142" s="113" t="s">
        <v>42</v>
      </c>
      <c r="B142" s="655">
        <f>'UBS Jardim Japão'!B10</f>
        <v>395</v>
      </c>
      <c r="C142" s="134">
        <f>'UBS Jardim Japão'!C10</f>
        <v>470</v>
      </c>
      <c r="D142" s="147">
        <f t="shared" si="327"/>
        <v>1.1898734177215189</v>
      </c>
      <c r="E142" s="134">
        <f>'UBS Jardim Japão'!E10</f>
        <v>554</v>
      </c>
      <c r="F142" s="147">
        <f t="shared" si="328"/>
        <v>1.4025316455696202</v>
      </c>
      <c r="G142" s="134">
        <f>'UBS Jardim Japão'!G10</f>
        <v>415</v>
      </c>
      <c r="H142" s="147">
        <f t="shared" si="329"/>
        <v>1.0506329113924051</v>
      </c>
      <c r="I142" s="136">
        <f t="shared" si="330"/>
        <v>1439</v>
      </c>
      <c r="J142" s="691">
        <f t="shared" si="331"/>
        <v>1.2143459915611814</v>
      </c>
      <c r="K142" s="709">
        <f>'UBS Jardim Japão'!K10</f>
        <v>586</v>
      </c>
      <c r="L142" s="673">
        <f t="shared" si="329"/>
        <v>1.4835443037974683</v>
      </c>
      <c r="M142" s="709">
        <f>'UBS Jardim Japão'!M10</f>
        <v>635</v>
      </c>
      <c r="N142" s="673">
        <f t="shared" si="332"/>
        <v>1.6075949367088607</v>
      </c>
      <c r="O142" s="709">
        <f>'UBS Jardim Japão'!O10</f>
        <v>422</v>
      </c>
      <c r="P142" s="673">
        <f t="shared" si="333"/>
        <v>1.0683544303797468</v>
      </c>
      <c r="Q142" s="136">
        <f t="shared" si="334"/>
        <v>1643</v>
      </c>
      <c r="R142" s="691">
        <f t="shared" si="335"/>
        <v>1.3864978902953586</v>
      </c>
      <c r="S142" s="709">
        <f>'UBS Jardim Japão'!S10</f>
        <v>22</v>
      </c>
      <c r="T142" s="673">
        <f t="shared" si="336"/>
        <v>5.5696202531645568E-2</v>
      </c>
      <c r="U142" s="709">
        <f>'UBS Jardim Japão'!U10</f>
        <v>466</v>
      </c>
      <c r="V142" s="673">
        <f t="shared" si="337"/>
        <v>1.179746835443038</v>
      </c>
      <c r="W142" s="709">
        <f>'UBS Jardim Japão'!W10</f>
        <v>0</v>
      </c>
      <c r="X142" s="673">
        <f t="shared" si="338"/>
        <v>0</v>
      </c>
      <c r="Y142" s="136">
        <f t="shared" si="339"/>
        <v>488</v>
      </c>
      <c r="Z142" s="691">
        <f t="shared" si="340"/>
        <v>0.41181434599156119</v>
      </c>
      <c r="AA142" s="709">
        <f>'UBS Jardim Japão'!AA10</f>
        <v>0</v>
      </c>
      <c r="AB142" s="673">
        <f t="shared" si="341"/>
        <v>0</v>
      </c>
      <c r="AC142" s="709">
        <f>'UBS Jardim Japão'!AC10</f>
        <v>0</v>
      </c>
      <c r="AD142" s="673">
        <f t="shared" si="342"/>
        <v>0</v>
      </c>
      <c r="AE142" s="709">
        <f>'UBS Jardim Japão'!AE10</f>
        <v>0</v>
      </c>
      <c r="AF142" s="673">
        <f t="shared" si="343"/>
        <v>0</v>
      </c>
      <c r="AG142" s="136">
        <f t="shared" si="344"/>
        <v>0</v>
      </c>
      <c r="AH142" s="691">
        <f t="shared" si="345"/>
        <v>0</v>
      </c>
    </row>
    <row r="143" spans="1:34" ht="16.5" thickBot="1" x14ac:dyDescent="0.3">
      <c r="A143" s="138" t="s">
        <v>13</v>
      </c>
      <c r="B143" s="656">
        <f>'UBS Jardim Japão'!B12</f>
        <v>789</v>
      </c>
      <c r="C143" s="139">
        <f>'UBS Jardim Japão'!C12</f>
        <v>589</v>
      </c>
      <c r="D143" s="151">
        <f t="shared" si="327"/>
        <v>0.74651457541191379</v>
      </c>
      <c r="E143" s="139">
        <f>'UBS Jardim Japão'!E12</f>
        <v>554</v>
      </c>
      <c r="F143" s="151">
        <f t="shared" si="328"/>
        <v>0.7021546261089987</v>
      </c>
      <c r="G143" s="139">
        <f>'UBS Jardim Japão'!G12</f>
        <v>537</v>
      </c>
      <c r="H143" s="151">
        <f t="shared" si="329"/>
        <v>0.68060836501901145</v>
      </c>
      <c r="I143" s="141">
        <f t="shared" si="330"/>
        <v>1680</v>
      </c>
      <c r="J143" s="692">
        <f t="shared" si="331"/>
        <v>0.70975918884664135</v>
      </c>
      <c r="K143" s="710">
        <f>'UBS Jardim Japão'!K12</f>
        <v>565</v>
      </c>
      <c r="L143" s="674">
        <f t="shared" si="329"/>
        <v>0.71609632446134353</v>
      </c>
      <c r="M143" s="710">
        <f>'UBS Jardim Japão'!M12</f>
        <v>606</v>
      </c>
      <c r="N143" s="674">
        <f t="shared" si="332"/>
        <v>0.76806083650190116</v>
      </c>
      <c r="O143" s="710">
        <f>'UBS Jardim Japão'!O12</f>
        <v>530</v>
      </c>
      <c r="P143" s="674">
        <f t="shared" si="333"/>
        <v>0.67173637515842843</v>
      </c>
      <c r="Q143" s="141">
        <f t="shared" si="334"/>
        <v>1701</v>
      </c>
      <c r="R143" s="692">
        <f t="shared" si="335"/>
        <v>0.71863117870722437</v>
      </c>
      <c r="S143" s="710">
        <f>'UBS Jardim Japão'!S12</f>
        <v>322</v>
      </c>
      <c r="T143" s="674">
        <f t="shared" si="336"/>
        <v>0.40811153358681873</v>
      </c>
      <c r="U143" s="710">
        <f>'UBS Jardim Japão'!U12</f>
        <v>633</v>
      </c>
      <c r="V143" s="674">
        <f t="shared" si="337"/>
        <v>0.80228136882129275</v>
      </c>
      <c r="W143" s="710">
        <f>'UBS Jardim Japão'!W12</f>
        <v>0</v>
      </c>
      <c r="X143" s="674">
        <f t="shared" si="338"/>
        <v>0</v>
      </c>
      <c r="Y143" s="141">
        <f t="shared" si="339"/>
        <v>955</v>
      </c>
      <c r="Z143" s="692">
        <f t="shared" si="340"/>
        <v>0.40346430080270385</v>
      </c>
      <c r="AA143" s="710">
        <f>'UBS Jardim Japão'!AA12</f>
        <v>0</v>
      </c>
      <c r="AB143" s="674">
        <f t="shared" si="341"/>
        <v>0</v>
      </c>
      <c r="AC143" s="710">
        <f>'UBS Jardim Japão'!AC12</f>
        <v>0</v>
      </c>
      <c r="AD143" s="674">
        <f t="shared" si="342"/>
        <v>0</v>
      </c>
      <c r="AE143" s="710">
        <f>'UBS Jardim Japão'!AE12</f>
        <v>0</v>
      </c>
      <c r="AF143" s="674">
        <f t="shared" si="343"/>
        <v>0</v>
      </c>
      <c r="AG143" s="141">
        <f t="shared" si="344"/>
        <v>0</v>
      </c>
      <c r="AH143" s="692">
        <f t="shared" si="345"/>
        <v>0</v>
      </c>
    </row>
    <row r="144" spans="1:34" ht="16.5" thickBot="1" x14ac:dyDescent="0.3">
      <c r="A144" s="6" t="s">
        <v>324</v>
      </c>
      <c r="B144" s="722">
        <f>SUM(B139:B143)</f>
        <v>4396</v>
      </c>
      <c r="C144" s="8">
        <f>SUM(C139:C143)</f>
        <v>4212</v>
      </c>
      <c r="D144" s="22">
        <f t="shared" si="327"/>
        <v>0.95814376706096449</v>
      </c>
      <c r="E144" s="8">
        <f>SUM(E139:E143)</f>
        <v>3684</v>
      </c>
      <c r="F144" s="22">
        <f t="shared" si="328"/>
        <v>0.83803457688808003</v>
      </c>
      <c r="G144" s="8">
        <f>SUM(G139:G143)</f>
        <v>3578</v>
      </c>
      <c r="H144" s="22">
        <f t="shared" si="329"/>
        <v>0.8139217470427661</v>
      </c>
      <c r="I144" s="103">
        <f t="shared" si="330"/>
        <v>11474</v>
      </c>
      <c r="J144" s="721">
        <f t="shared" si="331"/>
        <v>0.87003336366393691</v>
      </c>
      <c r="K144" s="704">
        <f>SUM(K139:K143)</f>
        <v>4633</v>
      </c>
      <c r="L144" s="720">
        <f t="shared" si="329"/>
        <v>1.0539126478616925</v>
      </c>
      <c r="M144" s="704">
        <f t="shared" ref="M144" si="346">SUM(M139:M143)</f>
        <v>5289</v>
      </c>
      <c r="N144" s="720">
        <f t="shared" si="332"/>
        <v>1.2031392174704276</v>
      </c>
      <c r="O144" s="704">
        <f t="shared" ref="O144" si="347">SUM(O139:O143)</f>
        <v>4345</v>
      </c>
      <c r="P144" s="720">
        <f t="shared" si="333"/>
        <v>0.98839854413102823</v>
      </c>
      <c r="Q144" s="103">
        <f t="shared" si="334"/>
        <v>14267</v>
      </c>
      <c r="R144" s="721">
        <f t="shared" si="335"/>
        <v>1.0818168031543827</v>
      </c>
      <c r="S144" s="704">
        <f>SUM(S139:S143)</f>
        <v>2677</v>
      </c>
      <c r="T144" s="720">
        <f t="shared" si="336"/>
        <v>0.60896269335759778</v>
      </c>
      <c r="U144" s="704">
        <f t="shared" ref="U144" si="348">SUM(U139:U143)</f>
        <v>4517</v>
      </c>
      <c r="V144" s="720">
        <f t="shared" si="337"/>
        <v>1.0275250227479527</v>
      </c>
      <c r="W144" s="704">
        <f t="shared" ref="W144" si="349">SUM(W139:W143)</f>
        <v>0</v>
      </c>
      <c r="X144" s="720">
        <f t="shared" si="338"/>
        <v>0</v>
      </c>
      <c r="Y144" s="103">
        <f t="shared" si="339"/>
        <v>7194</v>
      </c>
      <c r="Z144" s="721">
        <f t="shared" si="340"/>
        <v>0.54549590536851689</v>
      </c>
      <c r="AA144" s="704">
        <f>SUM(AA139:AA143)</f>
        <v>0</v>
      </c>
      <c r="AB144" s="720">
        <f t="shared" si="341"/>
        <v>0</v>
      </c>
      <c r="AC144" s="704">
        <f t="shared" ref="AC144" si="350">SUM(AC139:AC143)</f>
        <v>0</v>
      </c>
      <c r="AD144" s="720">
        <f t="shared" si="342"/>
        <v>0</v>
      </c>
      <c r="AE144" s="704">
        <f t="shared" ref="AE144" si="351">SUM(AE139:AE143)</f>
        <v>0</v>
      </c>
      <c r="AF144" s="720">
        <f t="shared" si="343"/>
        <v>0</v>
      </c>
      <c r="AG144" s="103">
        <f t="shared" si="344"/>
        <v>0</v>
      </c>
      <c r="AH144" s="721">
        <f t="shared" si="345"/>
        <v>0</v>
      </c>
    </row>
    <row r="146" spans="1:34" x14ac:dyDescent="0.25">
      <c r="A146" s="1303" t="s">
        <v>546</v>
      </c>
      <c r="B146" s="1291"/>
      <c r="C146" s="1291"/>
      <c r="D146" s="1291"/>
      <c r="E146" s="1291"/>
      <c r="F146" s="1291"/>
      <c r="G146" s="1291"/>
      <c r="H146" s="1291"/>
      <c r="I146" s="1291"/>
      <c r="J146" s="1291"/>
      <c r="K146" s="1291"/>
      <c r="L146" s="1291"/>
      <c r="M146" s="1291"/>
      <c r="N146" s="1291"/>
      <c r="O146" s="1291"/>
      <c r="P146" s="1291"/>
      <c r="Q146" s="1291"/>
      <c r="R146" s="1291"/>
      <c r="S146" s="1291"/>
      <c r="T146" s="1291"/>
      <c r="U146" s="1291"/>
      <c r="V146" s="1291"/>
      <c r="W146" s="1291"/>
      <c r="X146" s="1291"/>
      <c r="Y146" s="1291"/>
      <c r="Z146" s="1291"/>
    </row>
    <row r="147" spans="1:34" ht="24.75" thickBot="1" x14ac:dyDescent="0.3">
      <c r="A147" s="14" t="s">
        <v>14</v>
      </c>
      <c r="B147" s="12" t="s">
        <v>172</v>
      </c>
      <c r="C147" s="14" t="s">
        <v>505</v>
      </c>
      <c r="D147" s="15" t="s">
        <v>1</v>
      </c>
      <c r="E147" s="14" t="s">
        <v>506</v>
      </c>
      <c r="F147" s="15" t="s">
        <v>1</v>
      </c>
      <c r="G147" s="14" t="s">
        <v>507</v>
      </c>
      <c r="H147" s="15" t="s">
        <v>1</v>
      </c>
      <c r="I147" s="128" t="s">
        <v>454</v>
      </c>
      <c r="J147" s="13" t="s">
        <v>205</v>
      </c>
      <c r="K147" s="14" t="s">
        <v>508</v>
      </c>
      <c r="L147" s="15" t="s">
        <v>1</v>
      </c>
      <c r="M147" s="14" t="s">
        <v>509</v>
      </c>
      <c r="N147" s="15" t="s">
        <v>1</v>
      </c>
      <c r="O147" s="14" t="s">
        <v>510</v>
      </c>
      <c r="P147" s="15" t="s">
        <v>1</v>
      </c>
      <c r="Q147" s="128" t="s">
        <v>454</v>
      </c>
      <c r="R147" s="13" t="s">
        <v>205</v>
      </c>
      <c r="S147" s="14" t="s">
        <v>511</v>
      </c>
      <c r="T147" s="15" t="s">
        <v>1</v>
      </c>
      <c r="U147" s="14" t="s">
        <v>512</v>
      </c>
      <c r="V147" s="15" t="s">
        <v>1</v>
      </c>
      <c r="W147" s="14" t="s">
        <v>513</v>
      </c>
      <c r="X147" s="15" t="s">
        <v>1</v>
      </c>
      <c r="Y147" s="128" t="s">
        <v>454</v>
      </c>
      <c r="Z147" s="13" t="s">
        <v>205</v>
      </c>
      <c r="AA147" s="14" t="s">
        <v>514</v>
      </c>
      <c r="AB147" s="15" t="s">
        <v>1</v>
      </c>
      <c r="AC147" s="14" t="s">
        <v>515</v>
      </c>
      <c r="AD147" s="15" t="s">
        <v>1</v>
      </c>
      <c r="AE147" s="14" t="s">
        <v>516</v>
      </c>
      <c r="AF147" s="15" t="s">
        <v>1</v>
      </c>
      <c r="AG147" s="128" t="s">
        <v>454</v>
      </c>
      <c r="AH147" s="13" t="s">
        <v>205</v>
      </c>
    </row>
    <row r="148" spans="1:34" ht="15.75" customHeight="1" thickTop="1" x14ac:dyDescent="0.25">
      <c r="A148" s="9" t="s">
        <v>158</v>
      </c>
      <c r="B148" s="1346">
        <f>'EMAD na UBS JD JAPÃO'!$B$7</f>
        <v>60</v>
      </c>
      <c r="C148" s="1342">
        <f>'EMAD na UBS JD JAPÃO'!$C$7</f>
        <v>67</v>
      </c>
      <c r="D148" s="1312">
        <f t="shared" ref="D148" si="352">C148/$B148</f>
        <v>1.1166666666666667</v>
      </c>
      <c r="E148" s="1342">
        <f>'EMAD na UBS JD JAPÃO'!$E$7</f>
        <v>66</v>
      </c>
      <c r="F148" s="1312">
        <f t="shared" ref="F148" si="353">E148/$B148</f>
        <v>1.1000000000000001</v>
      </c>
      <c r="G148" s="1342">
        <f>'EMAD na UBS JD JAPÃO'!$G$7</f>
        <v>65</v>
      </c>
      <c r="H148" s="1312">
        <f t="shared" ref="H148:L148" si="354">G148/$B148</f>
        <v>1.0833333333333333</v>
      </c>
      <c r="I148" s="1314">
        <f>SUM(C148,E148,G148)</f>
        <v>198</v>
      </c>
      <c r="J148" s="1337">
        <f>I148/($B148*3)</f>
        <v>1.1000000000000001</v>
      </c>
      <c r="K148" s="1330">
        <f>'EMAD na UBS JD JAPÃO'!$K$7</f>
        <v>66</v>
      </c>
      <c r="L148" s="1333">
        <f t="shared" si="354"/>
        <v>1.1000000000000001</v>
      </c>
      <c r="M148" s="1330">
        <f>'EMAD na UBS JD JAPÃO'!$M$7</f>
        <v>64</v>
      </c>
      <c r="N148" s="1333">
        <f t="shared" ref="N148" si="355">M148/$B148</f>
        <v>1.0666666666666667</v>
      </c>
      <c r="O148" s="1330">
        <f>'EMAD na UBS JD JAPÃO'!$O$7</f>
        <v>64</v>
      </c>
      <c r="P148" s="1333">
        <f t="shared" ref="P148" si="356">O148/$B148</f>
        <v>1.0666666666666667</v>
      </c>
      <c r="Q148" s="1314">
        <f>SUM(K148,M148,O148)</f>
        <v>194</v>
      </c>
      <c r="R148" s="1337">
        <f>Q148/($B148*3)</f>
        <v>1.0777777777777777</v>
      </c>
      <c r="S148" s="1330">
        <f>'EMAD na UBS JD JAPÃO'!$S$7</f>
        <v>68</v>
      </c>
      <c r="T148" s="1333">
        <f t="shared" ref="T148" si="357">S148/$B148</f>
        <v>1.1333333333333333</v>
      </c>
      <c r="U148" s="1330">
        <f>'EMAD na UBS JD JAPÃO'!$U$7</f>
        <v>66</v>
      </c>
      <c r="V148" s="1333">
        <f t="shared" ref="V148" si="358">U148/$B148</f>
        <v>1.1000000000000001</v>
      </c>
      <c r="W148" s="1330">
        <f>'EMAD na UBS JD JAPÃO'!$W$7</f>
        <v>0</v>
      </c>
      <c r="X148" s="1333">
        <f t="shared" ref="X148" si="359">W148/$B148</f>
        <v>0</v>
      </c>
      <c r="Y148" s="1314">
        <f>SUM(S148,U148,W148)</f>
        <v>134</v>
      </c>
      <c r="Z148" s="1337">
        <f>Y148/($B148*3)</f>
        <v>0.74444444444444446</v>
      </c>
      <c r="AA148" s="1330">
        <f>'EMAD na UBS JD JAPÃO'!$S$7</f>
        <v>68</v>
      </c>
      <c r="AB148" s="1333">
        <f t="shared" ref="AB148" si="360">AA148/$B148</f>
        <v>1.1333333333333333</v>
      </c>
      <c r="AC148" s="1330">
        <f>'EMAD na UBS JD JAPÃO'!$U$7</f>
        <v>66</v>
      </c>
      <c r="AD148" s="1333">
        <f t="shared" ref="AD148" si="361">AC148/$B148</f>
        <v>1.1000000000000001</v>
      </c>
      <c r="AE148" s="1330">
        <f>'EMAD na UBS JD JAPÃO'!$W$7</f>
        <v>0</v>
      </c>
      <c r="AF148" s="1333">
        <f t="shared" ref="AF148" si="362">AE148/$B148</f>
        <v>0</v>
      </c>
      <c r="AG148" s="1314">
        <f>SUM(AA148,AC148,AE148)</f>
        <v>134</v>
      </c>
      <c r="AH148" s="1337">
        <f>AG148/($B148*3)</f>
        <v>0.74444444444444446</v>
      </c>
    </row>
    <row r="149" spans="1:34" ht="15" customHeight="1" x14ac:dyDescent="0.25">
      <c r="A149" s="9" t="s">
        <v>159</v>
      </c>
      <c r="B149" s="1347"/>
      <c r="C149" s="1343"/>
      <c r="D149" s="1313"/>
      <c r="E149" s="1343"/>
      <c r="F149" s="1313"/>
      <c r="G149" s="1343"/>
      <c r="H149" s="1313"/>
      <c r="I149" s="1315"/>
      <c r="J149" s="1338"/>
      <c r="K149" s="1331"/>
      <c r="L149" s="1334"/>
      <c r="M149" s="1331"/>
      <c r="N149" s="1334"/>
      <c r="O149" s="1331"/>
      <c r="P149" s="1334"/>
      <c r="Q149" s="1315"/>
      <c r="R149" s="1338"/>
      <c r="S149" s="1331"/>
      <c r="T149" s="1334"/>
      <c r="U149" s="1331"/>
      <c r="V149" s="1334"/>
      <c r="W149" s="1331"/>
      <c r="X149" s="1334"/>
      <c r="Y149" s="1315"/>
      <c r="Z149" s="1338"/>
      <c r="AA149" s="1331"/>
      <c r="AB149" s="1334"/>
      <c r="AC149" s="1331"/>
      <c r="AD149" s="1334"/>
      <c r="AE149" s="1331"/>
      <c r="AF149" s="1334"/>
      <c r="AG149" s="1315"/>
      <c r="AH149" s="1338"/>
    </row>
    <row r="150" spans="1:34" ht="15" customHeight="1" x14ac:dyDescent="0.25">
      <c r="A150" s="9" t="s">
        <v>162</v>
      </c>
      <c r="B150" s="1347"/>
      <c r="C150" s="1343"/>
      <c r="D150" s="1313"/>
      <c r="E150" s="1343"/>
      <c r="F150" s="1313"/>
      <c r="G150" s="1343"/>
      <c r="H150" s="1313"/>
      <c r="I150" s="1315"/>
      <c r="J150" s="1338"/>
      <c r="K150" s="1331"/>
      <c r="L150" s="1334"/>
      <c r="M150" s="1331"/>
      <c r="N150" s="1334"/>
      <c r="O150" s="1331"/>
      <c r="P150" s="1334"/>
      <c r="Q150" s="1315"/>
      <c r="R150" s="1338"/>
      <c r="S150" s="1331"/>
      <c r="T150" s="1334"/>
      <c r="U150" s="1331"/>
      <c r="V150" s="1334"/>
      <c r="W150" s="1331"/>
      <c r="X150" s="1334"/>
      <c r="Y150" s="1315"/>
      <c r="Z150" s="1338"/>
      <c r="AA150" s="1331"/>
      <c r="AB150" s="1334"/>
      <c r="AC150" s="1331"/>
      <c r="AD150" s="1334"/>
      <c r="AE150" s="1331"/>
      <c r="AF150" s="1334"/>
      <c r="AG150" s="1315"/>
      <c r="AH150" s="1338"/>
    </row>
    <row r="151" spans="1:34" ht="15.75" customHeight="1" thickBot="1" x14ac:dyDescent="0.3">
      <c r="A151" s="138" t="s">
        <v>160</v>
      </c>
      <c r="B151" s="1348"/>
      <c r="C151" s="1344"/>
      <c r="D151" s="1345"/>
      <c r="E151" s="1344"/>
      <c r="F151" s="1345"/>
      <c r="G151" s="1344"/>
      <c r="H151" s="1345"/>
      <c r="I151" s="1336"/>
      <c r="J151" s="1339"/>
      <c r="K151" s="1332"/>
      <c r="L151" s="1335"/>
      <c r="M151" s="1332"/>
      <c r="N151" s="1335"/>
      <c r="O151" s="1332"/>
      <c r="P151" s="1335"/>
      <c r="Q151" s="1336"/>
      <c r="R151" s="1339"/>
      <c r="S151" s="1332"/>
      <c r="T151" s="1335"/>
      <c r="U151" s="1332"/>
      <c r="V151" s="1335"/>
      <c r="W151" s="1332"/>
      <c r="X151" s="1335"/>
      <c r="Y151" s="1336"/>
      <c r="Z151" s="1339"/>
      <c r="AA151" s="1332"/>
      <c r="AB151" s="1335"/>
      <c r="AC151" s="1332"/>
      <c r="AD151" s="1335"/>
      <c r="AE151" s="1332"/>
      <c r="AF151" s="1335"/>
      <c r="AG151" s="1336"/>
      <c r="AH151" s="1339"/>
    </row>
    <row r="152" spans="1:34" ht="16.5" thickBot="1" x14ac:dyDescent="0.3">
      <c r="A152" s="6" t="s">
        <v>377</v>
      </c>
      <c r="B152" s="722">
        <f>SUM(B148:B151)</f>
        <v>60</v>
      </c>
      <c r="C152" s="8">
        <f>SUM(C148:C151)</f>
        <v>67</v>
      </c>
      <c r="D152" s="22">
        <f>C152/$B148</f>
        <v>1.1166666666666667</v>
      </c>
      <c r="E152" s="8">
        <f>SUM(E148:E151)</f>
        <v>66</v>
      </c>
      <c r="F152" s="22">
        <f>E152/$B148</f>
        <v>1.1000000000000001</v>
      </c>
      <c r="G152" s="8">
        <f>SUM(G148:G151)</f>
        <v>65</v>
      </c>
      <c r="H152" s="22">
        <f>G152/$B148</f>
        <v>1.0833333333333333</v>
      </c>
      <c r="I152" s="103">
        <f>SUM(C152,E152,G152)</f>
        <v>198</v>
      </c>
      <c r="J152" s="721">
        <f>I152/($B152*3)</f>
        <v>1.1000000000000001</v>
      </c>
      <c r="K152" s="705">
        <f>SUM(K148:K151)</f>
        <v>66</v>
      </c>
      <c r="L152" s="720">
        <f>K152/$B148</f>
        <v>1.1000000000000001</v>
      </c>
      <c r="M152" s="705">
        <f t="shared" ref="M152" si="363">SUM(M148:M151)</f>
        <v>64</v>
      </c>
      <c r="N152" s="720">
        <f>M152/$B148</f>
        <v>1.0666666666666667</v>
      </c>
      <c r="O152" s="705">
        <f t="shared" ref="O152" si="364">SUM(O148:O151)</f>
        <v>64</v>
      </c>
      <c r="P152" s="720">
        <f>O152/$B148</f>
        <v>1.0666666666666667</v>
      </c>
      <c r="Q152" s="40">
        <f>SUM(K152,M152,O152)</f>
        <v>194</v>
      </c>
      <c r="R152" s="721">
        <f>Q152/($B152*3)</f>
        <v>1.0777777777777777</v>
      </c>
      <c r="S152" s="705">
        <f>SUM(S148:S151)</f>
        <v>68</v>
      </c>
      <c r="T152" s="720">
        <f>S152/$B148</f>
        <v>1.1333333333333333</v>
      </c>
      <c r="U152" s="705">
        <f t="shared" ref="U152" si="365">SUM(U148:U151)</f>
        <v>66</v>
      </c>
      <c r="V152" s="720">
        <f>U152/$B148</f>
        <v>1.1000000000000001</v>
      </c>
      <c r="W152" s="705">
        <f t="shared" ref="W152" si="366">SUM(W148:W151)</f>
        <v>0</v>
      </c>
      <c r="X152" s="720">
        <f>W152/$B148</f>
        <v>0</v>
      </c>
      <c r="Y152" s="40">
        <f>SUM(S152,U152,W152)</f>
        <v>134</v>
      </c>
      <c r="Z152" s="721">
        <f>Y152/($B152*3)</f>
        <v>0.74444444444444446</v>
      </c>
      <c r="AA152" s="705">
        <f>SUM(AA148:AA151)</f>
        <v>68</v>
      </c>
      <c r="AB152" s="720">
        <f>AA152/$B148</f>
        <v>1.1333333333333333</v>
      </c>
      <c r="AC152" s="705">
        <f t="shared" ref="AC152" si="367">SUM(AC148:AC151)</f>
        <v>66</v>
      </c>
      <c r="AD152" s="720">
        <f>AC152/$B148</f>
        <v>1.1000000000000001</v>
      </c>
      <c r="AE152" s="705">
        <f t="shared" ref="AE152" si="368">SUM(AE148:AE151)</f>
        <v>0</v>
      </c>
      <c r="AF152" s="720">
        <f>AE152/$B148</f>
        <v>0</v>
      </c>
      <c r="AG152" s="40">
        <f>SUM(AA152,AC152,AE152)</f>
        <v>134</v>
      </c>
      <c r="AH152" s="721">
        <f>AG152/($B152*3)</f>
        <v>0.74444444444444446</v>
      </c>
    </row>
    <row r="154" spans="1:34" x14ac:dyDescent="0.25">
      <c r="A154" s="1303" t="s">
        <v>547</v>
      </c>
      <c r="B154" s="1291"/>
      <c r="C154" s="1291"/>
      <c r="D154" s="1291"/>
      <c r="E154" s="1291"/>
      <c r="F154" s="1291"/>
      <c r="G154" s="1291"/>
      <c r="H154" s="1291"/>
      <c r="I154" s="1291"/>
      <c r="J154" s="1291"/>
      <c r="K154" s="1291"/>
      <c r="L154" s="1291"/>
      <c r="M154" s="1291"/>
      <c r="N154" s="1291"/>
      <c r="O154" s="1291"/>
      <c r="P154" s="1291"/>
      <c r="Q154" s="1291"/>
      <c r="R154" s="1291"/>
      <c r="S154" s="1291"/>
      <c r="T154" s="1291"/>
      <c r="U154" s="1291"/>
      <c r="V154" s="1291"/>
      <c r="W154" s="1291"/>
      <c r="X154" s="1291"/>
      <c r="Y154" s="1291"/>
      <c r="Z154" s="1291"/>
    </row>
    <row r="155" spans="1:34" ht="24.75" thickBot="1" x14ac:dyDescent="0.3">
      <c r="A155" s="14" t="s">
        <v>14</v>
      </c>
      <c r="B155" s="12" t="s">
        <v>172</v>
      </c>
      <c r="C155" s="14" t="s">
        <v>505</v>
      </c>
      <c r="D155" s="15" t="s">
        <v>1</v>
      </c>
      <c r="E155" s="14" t="s">
        <v>506</v>
      </c>
      <c r="F155" s="15" t="s">
        <v>1</v>
      </c>
      <c r="G155" s="14" t="s">
        <v>507</v>
      </c>
      <c r="H155" s="15" t="s">
        <v>1</v>
      </c>
      <c r="I155" s="128" t="s">
        <v>454</v>
      </c>
      <c r="J155" s="13" t="s">
        <v>205</v>
      </c>
      <c r="K155" s="14" t="s">
        <v>508</v>
      </c>
      <c r="L155" s="15" t="s">
        <v>1</v>
      </c>
      <c r="M155" s="14" t="s">
        <v>509</v>
      </c>
      <c r="N155" s="15" t="s">
        <v>1</v>
      </c>
      <c r="O155" s="14" t="s">
        <v>510</v>
      </c>
      <c r="P155" s="15" t="s">
        <v>1</v>
      </c>
      <c r="Q155" s="128" t="s">
        <v>454</v>
      </c>
      <c r="R155" s="13" t="s">
        <v>205</v>
      </c>
      <c r="S155" s="14" t="s">
        <v>511</v>
      </c>
      <c r="T155" s="15" t="s">
        <v>1</v>
      </c>
      <c r="U155" s="14" t="s">
        <v>512</v>
      </c>
      <c r="V155" s="15" t="s">
        <v>1</v>
      </c>
      <c r="W155" s="14" t="s">
        <v>513</v>
      </c>
      <c r="X155" s="15" t="s">
        <v>1</v>
      </c>
      <c r="Y155" s="128" t="s">
        <v>454</v>
      </c>
      <c r="Z155" s="13" t="s">
        <v>205</v>
      </c>
      <c r="AA155" s="14" t="s">
        <v>514</v>
      </c>
      <c r="AB155" s="15" t="s">
        <v>1</v>
      </c>
      <c r="AC155" s="14" t="s">
        <v>515</v>
      </c>
      <c r="AD155" s="15" t="s">
        <v>1</v>
      </c>
      <c r="AE155" s="14" t="s">
        <v>516</v>
      </c>
      <c r="AF155" s="15" t="s">
        <v>1</v>
      </c>
      <c r="AG155" s="128" t="s">
        <v>454</v>
      </c>
      <c r="AH155" s="13" t="s">
        <v>205</v>
      </c>
    </row>
    <row r="156" spans="1:34" ht="16.5" thickTop="1" x14ac:dyDescent="0.25">
      <c r="A156" s="113" t="s">
        <v>8</v>
      </c>
      <c r="B156" s="654">
        <f>'UBS Vila Ede'!B7</f>
        <v>672</v>
      </c>
      <c r="C156" s="133">
        <f>'UBS Vila Ede'!C7</f>
        <v>492</v>
      </c>
      <c r="D156" s="19">
        <f t="shared" ref="D156:D162" si="369">C156/$B156</f>
        <v>0.7321428571428571</v>
      </c>
      <c r="E156" s="133">
        <f>'UBS Vila Ede'!E7</f>
        <v>600</v>
      </c>
      <c r="F156" s="19">
        <f t="shared" ref="F156:F162" si="370">E156/$B156</f>
        <v>0.8928571428571429</v>
      </c>
      <c r="G156" s="133">
        <f>'UBS Vila Ede'!G7</f>
        <v>483</v>
      </c>
      <c r="H156" s="19">
        <f t="shared" ref="H156:L162" si="371">G156/$B156</f>
        <v>0.71875</v>
      </c>
      <c r="I156" s="98">
        <f t="shared" ref="I156:I162" si="372">SUM(C156,E156,G156)</f>
        <v>1575</v>
      </c>
      <c r="J156" s="693">
        <f t="shared" ref="J156:J162" si="373">I156/($B156*3)</f>
        <v>0.78125</v>
      </c>
      <c r="K156" s="708">
        <f>'UBS Vila Ede'!K7</f>
        <v>544</v>
      </c>
      <c r="L156" s="675">
        <f t="shared" si="371"/>
        <v>0.80952380952380953</v>
      </c>
      <c r="M156" s="708">
        <f>'UBS Vila Ede'!M7</f>
        <v>700</v>
      </c>
      <c r="N156" s="675">
        <f t="shared" ref="N156:N162" si="374">M156/$B156</f>
        <v>1.0416666666666667</v>
      </c>
      <c r="O156" s="708">
        <f>'UBS Vila Ede'!O7</f>
        <v>471</v>
      </c>
      <c r="P156" s="675">
        <f t="shared" ref="P156:P162" si="375">O156/$B156</f>
        <v>0.7008928571428571</v>
      </c>
      <c r="Q156" s="98">
        <f t="shared" ref="Q156:Q162" si="376">SUM(K156,M156,O156)</f>
        <v>1715</v>
      </c>
      <c r="R156" s="693">
        <f t="shared" ref="R156:R162" si="377">Q156/($B156*3)</f>
        <v>0.85069444444444442</v>
      </c>
      <c r="S156" s="708">
        <f>'UBS Vila Ede'!S7</f>
        <v>558</v>
      </c>
      <c r="T156" s="675">
        <f t="shared" ref="T156:T162" si="378">S156/$B156</f>
        <v>0.8303571428571429</v>
      </c>
      <c r="U156" s="708">
        <f>'UBS Vila Ede'!U7</f>
        <v>503</v>
      </c>
      <c r="V156" s="675">
        <f t="shared" ref="V156:V162" si="379">U156/$B156</f>
        <v>0.74851190476190477</v>
      </c>
      <c r="W156" s="708">
        <f>'UBS Vila Ede'!W7</f>
        <v>0</v>
      </c>
      <c r="X156" s="675">
        <f t="shared" ref="X156:X162" si="380">W156/$B156</f>
        <v>0</v>
      </c>
      <c r="Y156" s="98">
        <f t="shared" ref="Y156:Y162" si="381">SUM(S156,U156,W156)</f>
        <v>1061</v>
      </c>
      <c r="Z156" s="693">
        <f t="shared" ref="Z156:Z162" si="382">Y156/($B156*3)</f>
        <v>0.52628968253968256</v>
      </c>
      <c r="AA156" s="708">
        <f>'UBS Vila Ede'!AA7</f>
        <v>0</v>
      </c>
      <c r="AB156" s="675">
        <f t="shared" ref="AB156:AB162" si="383">AA156/$B156</f>
        <v>0</v>
      </c>
      <c r="AC156" s="708">
        <f>'UBS Vila Ede'!AC7</f>
        <v>0</v>
      </c>
      <c r="AD156" s="675">
        <f t="shared" ref="AD156:AD162" si="384">AC156/$B156</f>
        <v>0</v>
      </c>
      <c r="AE156" s="708">
        <f>'UBS Vila Ede'!AE7</f>
        <v>0</v>
      </c>
      <c r="AF156" s="675">
        <f t="shared" ref="AF156:AF162" si="385">AE156/$B156</f>
        <v>0</v>
      </c>
      <c r="AG156" s="98">
        <f t="shared" ref="AG156:AG162" si="386">SUM(AA156,AC156,AE156)</f>
        <v>0</v>
      </c>
      <c r="AH156" s="693">
        <f t="shared" ref="AH156:AH162" si="387">AG156/($B156*3)</f>
        <v>0</v>
      </c>
    </row>
    <row r="157" spans="1:34" x14ac:dyDescent="0.25">
      <c r="A157" s="113" t="s">
        <v>9</v>
      </c>
      <c r="B157" s="655">
        <f>'UBS Vila Ede'!B8</f>
        <v>2352</v>
      </c>
      <c r="C157" s="134">
        <f>'UBS Vila Ede'!C8</f>
        <v>1972</v>
      </c>
      <c r="D157" s="147">
        <f t="shared" si="369"/>
        <v>0.83843537414965985</v>
      </c>
      <c r="E157" s="134">
        <f>'UBS Vila Ede'!E8</f>
        <v>1889</v>
      </c>
      <c r="F157" s="147">
        <f t="shared" si="370"/>
        <v>0.80314625850340138</v>
      </c>
      <c r="G157" s="134">
        <f>'UBS Vila Ede'!G8</f>
        <v>1686</v>
      </c>
      <c r="H157" s="147">
        <f t="shared" si="371"/>
        <v>0.71683673469387754</v>
      </c>
      <c r="I157" s="136">
        <f t="shared" si="372"/>
        <v>5547</v>
      </c>
      <c r="J157" s="691">
        <f t="shared" si="373"/>
        <v>0.78613945578231292</v>
      </c>
      <c r="K157" s="709">
        <f>'UBS Vila Ede'!K8</f>
        <v>2430</v>
      </c>
      <c r="L157" s="673">
        <f t="shared" si="371"/>
        <v>1.0331632653061225</v>
      </c>
      <c r="M157" s="709">
        <f>'UBS Vila Ede'!M8</f>
        <v>2551</v>
      </c>
      <c r="N157" s="673">
        <f t="shared" si="374"/>
        <v>1.084608843537415</v>
      </c>
      <c r="O157" s="709">
        <f>'UBS Vila Ede'!O8</f>
        <v>1385</v>
      </c>
      <c r="P157" s="673">
        <f t="shared" si="375"/>
        <v>0.58886054421768708</v>
      </c>
      <c r="Q157" s="136">
        <f t="shared" si="376"/>
        <v>6366</v>
      </c>
      <c r="R157" s="691">
        <f t="shared" si="377"/>
        <v>0.90221088435374153</v>
      </c>
      <c r="S157" s="709">
        <f>'UBS Vila Ede'!S8</f>
        <v>1584</v>
      </c>
      <c r="T157" s="673">
        <f t="shared" si="378"/>
        <v>0.67346938775510201</v>
      </c>
      <c r="U157" s="709">
        <f>'UBS Vila Ede'!U8</f>
        <v>1620</v>
      </c>
      <c r="V157" s="673">
        <f t="shared" si="379"/>
        <v>0.68877551020408168</v>
      </c>
      <c r="W157" s="709">
        <f>'UBS Vila Ede'!W8</f>
        <v>0</v>
      </c>
      <c r="X157" s="673">
        <f t="shared" si="380"/>
        <v>0</v>
      </c>
      <c r="Y157" s="136">
        <f t="shared" si="381"/>
        <v>3204</v>
      </c>
      <c r="Z157" s="691">
        <f t="shared" si="382"/>
        <v>0.45408163265306123</v>
      </c>
      <c r="AA157" s="709">
        <f>'UBS Vila Ede'!AA8</f>
        <v>0</v>
      </c>
      <c r="AB157" s="673">
        <f t="shared" si="383"/>
        <v>0</v>
      </c>
      <c r="AC157" s="709">
        <f>'UBS Vila Ede'!AC8</f>
        <v>0</v>
      </c>
      <c r="AD157" s="673">
        <f t="shared" si="384"/>
        <v>0</v>
      </c>
      <c r="AE157" s="709">
        <f>'UBS Vila Ede'!AE8</f>
        <v>0</v>
      </c>
      <c r="AF157" s="673">
        <f t="shared" si="385"/>
        <v>0</v>
      </c>
      <c r="AG157" s="136">
        <f t="shared" si="386"/>
        <v>0</v>
      </c>
      <c r="AH157" s="691">
        <f t="shared" si="387"/>
        <v>0</v>
      </c>
    </row>
    <row r="158" spans="1:34" x14ac:dyDescent="0.25">
      <c r="A158" s="113" t="s">
        <v>10</v>
      </c>
      <c r="B158" s="655">
        <f>'UBS Vila Ede'!B9</f>
        <v>789</v>
      </c>
      <c r="C158" s="134">
        <f>'UBS Vila Ede'!C9</f>
        <v>288</v>
      </c>
      <c r="D158" s="147">
        <f t="shared" si="369"/>
        <v>0.36501901140684412</v>
      </c>
      <c r="E158" s="134">
        <f>'UBS Vila Ede'!E9</f>
        <v>626</v>
      </c>
      <c r="F158" s="147">
        <f t="shared" si="370"/>
        <v>0.79340937896070973</v>
      </c>
      <c r="G158" s="134">
        <f>'UBS Vila Ede'!G9</f>
        <v>654</v>
      </c>
      <c r="H158" s="147">
        <f t="shared" si="371"/>
        <v>0.82889733840304181</v>
      </c>
      <c r="I158" s="136">
        <f t="shared" si="372"/>
        <v>1568</v>
      </c>
      <c r="J158" s="691">
        <f t="shared" si="373"/>
        <v>0.66244190959019855</v>
      </c>
      <c r="K158" s="709">
        <f>'UBS Vila Ede'!K9</f>
        <v>477</v>
      </c>
      <c r="L158" s="673">
        <f t="shared" si="371"/>
        <v>0.6045627376425855</v>
      </c>
      <c r="M158" s="709">
        <f>'UBS Vila Ede'!M9</f>
        <v>723</v>
      </c>
      <c r="N158" s="673">
        <f t="shared" si="374"/>
        <v>0.91634980988593151</v>
      </c>
      <c r="O158" s="709">
        <f>'UBS Vila Ede'!O9</f>
        <v>562</v>
      </c>
      <c r="P158" s="673">
        <f t="shared" si="375"/>
        <v>0.7122940430925222</v>
      </c>
      <c r="Q158" s="136">
        <f t="shared" si="376"/>
        <v>1762</v>
      </c>
      <c r="R158" s="691">
        <f t="shared" si="377"/>
        <v>0.74440219687367981</v>
      </c>
      <c r="S158" s="709">
        <f>'UBS Vila Ede'!S9</f>
        <v>553</v>
      </c>
      <c r="T158" s="673">
        <f t="shared" si="378"/>
        <v>0.70088719898605834</v>
      </c>
      <c r="U158" s="709">
        <f>'UBS Vila Ede'!U9</f>
        <v>720</v>
      </c>
      <c r="V158" s="673">
        <f t="shared" si="379"/>
        <v>0.9125475285171103</v>
      </c>
      <c r="W158" s="709">
        <f>'UBS Vila Ede'!W9</f>
        <v>0</v>
      </c>
      <c r="X158" s="673">
        <f t="shared" si="380"/>
        <v>0</v>
      </c>
      <c r="Y158" s="136">
        <f t="shared" si="381"/>
        <v>1273</v>
      </c>
      <c r="Z158" s="691">
        <f t="shared" si="382"/>
        <v>0.53781157583438954</v>
      </c>
      <c r="AA158" s="709">
        <f>'UBS Vila Ede'!AA9</f>
        <v>0</v>
      </c>
      <c r="AB158" s="673">
        <f t="shared" si="383"/>
        <v>0</v>
      </c>
      <c r="AC158" s="709">
        <f>'UBS Vila Ede'!AC9</f>
        <v>0</v>
      </c>
      <c r="AD158" s="673">
        <f t="shared" si="384"/>
        <v>0</v>
      </c>
      <c r="AE158" s="709">
        <f>'UBS Vila Ede'!AE9</f>
        <v>0</v>
      </c>
      <c r="AF158" s="673">
        <f t="shared" si="385"/>
        <v>0</v>
      </c>
      <c r="AG158" s="136">
        <f t="shared" si="386"/>
        <v>0</v>
      </c>
      <c r="AH158" s="691">
        <f t="shared" si="387"/>
        <v>0</v>
      </c>
    </row>
    <row r="159" spans="1:34" x14ac:dyDescent="0.25">
      <c r="A159" s="113" t="s">
        <v>42</v>
      </c>
      <c r="B159" s="655">
        <f>'UBS Vila Ede'!B10</f>
        <v>526</v>
      </c>
      <c r="C159" s="134">
        <f>'UBS Vila Ede'!C10</f>
        <v>389</v>
      </c>
      <c r="D159" s="147">
        <f t="shared" si="369"/>
        <v>0.73954372623574149</v>
      </c>
      <c r="E159" s="134">
        <f>'UBS Vila Ede'!E10</f>
        <v>366</v>
      </c>
      <c r="F159" s="147">
        <f t="shared" si="370"/>
        <v>0.69581749049429653</v>
      </c>
      <c r="G159" s="134">
        <f>'UBS Vila Ede'!G10</f>
        <v>128</v>
      </c>
      <c r="H159" s="147">
        <f t="shared" si="371"/>
        <v>0.24334600760456274</v>
      </c>
      <c r="I159" s="136">
        <f t="shared" si="372"/>
        <v>883</v>
      </c>
      <c r="J159" s="691">
        <f t="shared" si="373"/>
        <v>0.55956907477820028</v>
      </c>
      <c r="K159" s="709">
        <f>'UBS Vila Ede'!K10</f>
        <v>422</v>
      </c>
      <c r="L159" s="673">
        <f t="shared" si="371"/>
        <v>0.80228136882129275</v>
      </c>
      <c r="M159" s="709">
        <f>'UBS Vila Ede'!M10</f>
        <v>387</v>
      </c>
      <c r="N159" s="673">
        <f t="shared" si="374"/>
        <v>0.73574144486692017</v>
      </c>
      <c r="O159" s="709">
        <f>'UBS Vila Ede'!O10</f>
        <v>387</v>
      </c>
      <c r="P159" s="673">
        <f t="shared" si="375"/>
        <v>0.73574144486692017</v>
      </c>
      <c r="Q159" s="136">
        <f t="shared" si="376"/>
        <v>1196</v>
      </c>
      <c r="R159" s="691">
        <f t="shared" si="377"/>
        <v>0.75792141951837766</v>
      </c>
      <c r="S159" s="709">
        <f>'UBS Vila Ede'!S10</f>
        <v>356</v>
      </c>
      <c r="T159" s="673">
        <f t="shared" si="378"/>
        <v>0.67680608365019013</v>
      </c>
      <c r="U159" s="709">
        <f>'UBS Vila Ede'!U10</f>
        <v>417</v>
      </c>
      <c r="V159" s="673">
        <f t="shared" si="379"/>
        <v>0.79277566539923949</v>
      </c>
      <c r="W159" s="709">
        <f>'UBS Vila Ede'!W10</f>
        <v>0</v>
      </c>
      <c r="X159" s="673">
        <f t="shared" si="380"/>
        <v>0</v>
      </c>
      <c r="Y159" s="136">
        <f t="shared" si="381"/>
        <v>773</v>
      </c>
      <c r="Z159" s="691">
        <f t="shared" si="382"/>
        <v>0.48986058301647656</v>
      </c>
      <c r="AA159" s="709">
        <f>'UBS Vila Ede'!AA10</f>
        <v>0</v>
      </c>
      <c r="AB159" s="673">
        <f t="shared" si="383"/>
        <v>0</v>
      </c>
      <c r="AC159" s="709">
        <f>'UBS Vila Ede'!AC10</f>
        <v>0</v>
      </c>
      <c r="AD159" s="673">
        <f t="shared" si="384"/>
        <v>0</v>
      </c>
      <c r="AE159" s="709">
        <f>'UBS Vila Ede'!AE10</f>
        <v>0</v>
      </c>
      <c r="AF159" s="673">
        <f t="shared" si="385"/>
        <v>0</v>
      </c>
      <c r="AG159" s="136">
        <f t="shared" si="386"/>
        <v>0</v>
      </c>
      <c r="AH159" s="691">
        <f t="shared" si="387"/>
        <v>0</v>
      </c>
    </row>
    <row r="160" spans="1:34" x14ac:dyDescent="0.25">
      <c r="A160" s="183" t="s">
        <v>200</v>
      </c>
      <c r="B160" s="655">
        <f>'UBS Vila Ede'!B11</f>
        <v>125</v>
      </c>
      <c r="C160" s="134">
        <f>'UBS Vila Ede'!C11</f>
        <v>64</v>
      </c>
      <c r="D160" s="147">
        <f t="shared" si="369"/>
        <v>0.51200000000000001</v>
      </c>
      <c r="E160" s="134">
        <f>'UBS Vila Ede'!E11</f>
        <v>94</v>
      </c>
      <c r="F160" s="147">
        <f t="shared" si="370"/>
        <v>0.752</v>
      </c>
      <c r="G160" s="134">
        <f>'UBS Vila Ede'!G11</f>
        <v>74</v>
      </c>
      <c r="H160" s="147">
        <f t="shared" si="371"/>
        <v>0.59199999999999997</v>
      </c>
      <c r="I160" s="136">
        <f t="shared" si="372"/>
        <v>232</v>
      </c>
      <c r="J160" s="691">
        <f t="shared" si="373"/>
        <v>0.6186666666666667</v>
      </c>
      <c r="K160" s="709">
        <f>'UBS Vila Ede'!K11</f>
        <v>97</v>
      </c>
      <c r="L160" s="673">
        <f t="shared" si="371"/>
        <v>0.77600000000000002</v>
      </c>
      <c r="M160" s="709">
        <f>'UBS Vila Ede'!M11</f>
        <v>128</v>
      </c>
      <c r="N160" s="673">
        <f t="shared" si="374"/>
        <v>1.024</v>
      </c>
      <c r="O160" s="709">
        <f>'UBS Vila Ede'!O11</f>
        <v>77</v>
      </c>
      <c r="P160" s="673">
        <f t="shared" si="375"/>
        <v>0.61599999999999999</v>
      </c>
      <c r="Q160" s="136">
        <f t="shared" si="376"/>
        <v>302</v>
      </c>
      <c r="R160" s="691">
        <f t="shared" si="377"/>
        <v>0.80533333333333335</v>
      </c>
      <c r="S160" s="709">
        <f>'UBS Vila Ede'!S11</f>
        <v>141</v>
      </c>
      <c r="T160" s="673">
        <f t="shared" si="378"/>
        <v>1.1279999999999999</v>
      </c>
      <c r="U160" s="709">
        <f>'UBS Vila Ede'!U11</f>
        <v>144</v>
      </c>
      <c r="V160" s="673">
        <f t="shared" si="379"/>
        <v>1.1519999999999999</v>
      </c>
      <c r="W160" s="709">
        <f>'UBS Vila Ede'!W11</f>
        <v>0</v>
      </c>
      <c r="X160" s="673">
        <f t="shared" si="380"/>
        <v>0</v>
      </c>
      <c r="Y160" s="136">
        <f t="shared" si="381"/>
        <v>285</v>
      </c>
      <c r="Z160" s="691">
        <f t="shared" si="382"/>
        <v>0.76</v>
      </c>
      <c r="AA160" s="709">
        <f>'UBS Vila Ede'!AA11</f>
        <v>0</v>
      </c>
      <c r="AB160" s="673">
        <f t="shared" si="383"/>
        <v>0</v>
      </c>
      <c r="AC160" s="709">
        <f>'UBS Vila Ede'!AC11</f>
        <v>0</v>
      </c>
      <c r="AD160" s="673">
        <f t="shared" si="384"/>
        <v>0</v>
      </c>
      <c r="AE160" s="709">
        <f>'UBS Vila Ede'!AE11</f>
        <v>0</v>
      </c>
      <c r="AF160" s="673">
        <f t="shared" si="385"/>
        <v>0</v>
      </c>
      <c r="AG160" s="136">
        <f t="shared" si="386"/>
        <v>0</v>
      </c>
      <c r="AH160" s="691">
        <f t="shared" si="387"/>
        <v>0</v>
      </c>
    </row>
    <row r="161" spans="1:34" ht="16.5" thickBot="1" x14ac:dyDescent="0.3">
      <c r="A161" s="138" t="s">
        <v>13</v>
      </c>
      <c r="B161" s="656">
        <f>'UBS Vila Ede'!B12</f>
        <v>526</v>
      </c>
      <c r="C161" s="139">
        <f>'UBS Vila Ede'!C12</f>
        <v>366</v>
      </c>
      <c r="D161" s="151">
        <f t="shared" si="369"/>
        <v>0.69581749049429653</v>
      </c>
      <c r="E161" s="139">
        <f>'UBS Vila Ede'!E12</f>
        <v>502</v>
      </c>
      <c r="F161" s="151">
        <f t="shared" si="370"/>
        <v>0.95437262357414454</v>
      </c>
      <c r="G161" s="139">
        <f>'UBS Vila Ede'!G12</f>
        <v>453</v>
      </c>
      <c r="H161" s="151">
        <f t="shared" si="371"/>
        <v>0.86121673003802279</v>
      </c>
      <c r="I161" s="141">
        <f t="shared" si="372"/>
        <v>1321</v>
      </c>
      <c r="J161" s="692">
        <f t="shared" si="373"/>
        <v>0.83713561470215458</v>
      </c>
      <c r="K161" s="710">
        <f>'UBS Vila Ede'!K12</f>
        <v>506</v>
      </c>
      <c r="L161" s="674">
        <f t="shared" si="371"/>
        <v>0.96197718631178708</v>
      </c>
      <c r="M161" s="710">
        <f>'UBS Vila Ede'!M12</f>
        <v>567</v>
      </c>
      <c r="N161" s="674">
        <f t="shared" si="374"/>
        <v>1.0779467680608366</v>
      </c>
      <c r="O161" s="710">
        <f>'UBS Vila Ede'!O12</f>
        <v>421</v>
      </c>
      <c r="P161" s="674">
        <f t="shared" si="375"/>
        <v>0.80038022813688214</v>
      </c>
      <c r="Q161" s="141">
        <f t="shared" si="376"/>
        <v>1494</v>
      </c>
      <c r="R161" s="692">
        <f t="shared" si="377"/>
        <v>0.94676806083650189</v>
      </c>
      <c r="S161" s="710">
        <f>'UBS Vila Ede'!S12</f>
        <v>321</v>
      </c>
      <c r="T161" s="674">
        <f t="shared" si="378"/>
        <v>0.61026615969581754</v>
      </c>
      <c r="U161" s="710">
        <f>'UBS Vila Ede'!U12</f>
        <v>390</v>
      </c>
      <c r="V161" s="674">
        <f t="shared" si="379"/>
        <v>0.7414448669201521</v>
      </c>
      <c r="W161" s="710">
        <f>'UBS Vila Ede'!W12</f>
        <v>0</v>
      </c>
      <c r="X161" s="674">
        <f t="shared" si="380"/>
        <v>0</v>
      </c>
      <c r="Y161" s="141">
        <f t="shared" si="381"/>
        <v>711</v>
      </c>
      <c r="Z161" s="692">
        <f t="shared" si="382"/>
        <v>0.45057034220532322</v>
      </c>
      <c r="AA161" s="710">
        <f>'UBS Vila Ede'!AA12</f>
        <v>0</v>
      </c>
      <c r="AB161" s="674">
        <f t="shared" si="383"/>
        <v>0</v>
      </c>
      <c r="AC161" s="710">
        <f>'UBS Vila Ede'!AC12</f>
        <v>0</v>
      </c>
      <c r="AD161" s="674">
        <f t="shared" si="384"/>
        <v>0</v>
      </c>
      <c r="AE161" s="710">
        <f>'UBS Vila Ede'!AE12</f>
        <v>0</v>
      </c>
      <c r="AF161" s="674">
        <f t="shared" si="385"/>
        <v>0</v>
      </c>
      <c r="AG161" s="141">
        <f t="shared" si="386"/>
        <v>0</v>
      </c>
      <c r="AH161" s="692">
        <f t="shared" si="387"/>
        <v>0</v>
      </c>
    </row>
    <row r="162" spans="1:34" ht="16.5" thickBot="1" x14ac:dyDescent="0.3">
      <c r="A162" s="6" t="s">
        <v>325</v>
      </c>
      <c r="B162" s="722">
        <f>SUM(B156:B161)</f>
        <v>4990</v>
      </c>
      <c r="C162" s="8">
        <f>SUM(C156:C161)</f>
        <v>3571</v>
      </c>
      <c r="D162" s="22">
        <f t="shared" si="369"/>
        <v>0.71563126252505005</v>
      </c>
      <c r="E162" s="8">
        <f>SUM(E156:E161)</f>
        <v>4077</v>
      </c>
      <c r="F162" s="22">
        <f t="shared" si="370"/>
        <v>0.81703406813627255</v>
      </c>
      <c r="G162" s="8">
        <f>SUM(G156:G161)</f>
        <v>3478</v>
      </c>
      <c r="H162" s="22">
        <f t="shared" si="371"/>
        <v>0.69699398797595191</v>
      </c>
      <c r="I162" s="103">
        <f t="shared" si="372"/>
        <v>11126</v>
      </c>
      <c r="J162" s="721">
        <f t="shared" si="373"/>
        <v>0.74321977287909147</v>
      </c>
      <c r="K162" s="704">
        <f>SUM(K156:K161)</f>
        <v>4476</v>
      </c>
      <c r="L162" s="720">
        <f t="shared" si="371"/>
        <v>0.89699398797595187</v>
      </c>
      <c r="M162" s="704">
        <f t="shared" ref="M162" si="388">SUM(M156:M161)</f>
        <v>5056</v>
      </c>
      <c r="N162" s="720">
        <f t="shared" si="374"/>
        <v>1.0132264529058117</v>
      </c>
      <c r="O162" s="704">
        <f t="shared" ref="O162" si="389">SUM(O156:O161)</f>
        <v>3303</v>
      </c>
      <c r="P162" s="720">
        <f t="shared" si="375"/>
        <v>0.66192384769539081</v>
      </c>
      <c r="Q162" s="103">
        <f t="shared" si="376"/>
        <v>12835</v>
      </c>
      <c r="R162" s="721">
        <f t="shared" si="377"/>
        <v>0.85738142952571805</v>
      </c>
      <c r="S162" s="704">
        <f>SUM(S156:S161)</f>
        <v>3513</v>
      </c>
      <c r="T162" s="720">
        <f t="shared" si="378"/>
        <v>0.70400801603206409</v>
      </c>
      <c r="U162" s="704">
        <f t="shared" ref="U162" si="390">SUM(U156:U161)</f>
        <v>3794</v>
      </c>
      <c r="V162" s="720">
        <f t="shared" si="379"/>
        <v>0.76032064128256516</v>
      </c>
      <c r="W162" s="704">
        <f t="shared" ref="W162" si="391">SUM(W156:W161)</f>
        <v>0</v>
      </c>
      <c r="X162" s="720">
        <f t="shared" si="380"/>
        <v>0</v>
      </c>
      <c r="Y162" s="103">
        <f t="shared" si="381"/>
        <v>7307</v>
      </c>
      <c r="Z162" s="721">
        <f t="shared" si="382"/>
        <v>0.48810955243820975</v>
      </c>
      <c r="AA162" s="704">
        <f>SUM(AA156:AA161)</f>
        <v>0</v>
      </c>
      <c r="AB162" s="720">
        <f t="shared" si="383"/>
        <v>0</v>
      </c>
      <c r="AC162" s="704">
        <f t="shared" ref="AC162" si="392">SUM(AC156:AC161)</f>
        <v>0</v>
      </c>
      <c r="AD162" s="720">
        <f t="shared" si="384"/>
        <v>0</v>
      </c>
      <c r="AE162" s="704">
        <f t="shared" ref="AE162" si="393">SUM(AE156:AE161)</f>
        <v>0</v>
      </c>
      <c r="AF162" s="720">
        <f t="shared" si="385"/>
        <v>0</v>
      </c>
      <c r="AG162" s="103">
        <f t="shared" si="386"/>
        <v>0</v>
      </c>
      <c r="AH162" s="721">
        <f t="shared" si="387"/>
        <v>0</v>
      </c>
    </row>
    <row r="164" spans="1:34" x14ac:dyDescent="0.25">
      <c r="A164" s="1303" t="s">
        <v>548</v>
      </c>
      <c r="B164" s="1291"/>
      <c r="C164" s="1291"/>
      <c r="D164" s="1291"/>
      <c r="E164" s="1291"/>
      <c r="F164" s="1291"/>
      <c r="G164" s="1291"/>
      <c r="H164" s="1291"/>
      <c r="I164" s="1291"/>
      <c r="J164" s="1291"/>
      <c r="K164" s="1291"/>
      <c r="L164" s="1291"/>
      <c r="M164" s="1291"/>
      <c r="N164" s="1291"/>
      <c r="O164" s="1291"/>
      <c r="P164" s="1291"/>
      <c r="Q164" s="1291"/>
      <c r="R164" s="1291"/>
      <c r="S164" s="1291"/>
      <c r="T164" s="1291"/>
      <c r="U164" s="1291"/>
      <c r="V164" s="1291"/>
      <c r="W164" s="1291"/>
      <c r="X164" s="1291"/>
      <c r="Y164" s="1291"/>
      <c r="Z164" s="1291"/>
    </row>
    <row r="165" spans="1:34" ht="24.75" thickBot="1" x14ac:dyDescent="0.3">
      <c r="A165" s="14" t="s">
        <v>14</v>
      </c>
      <c r="B165" s="12" t="s">
        <v>172</v>
      </c>
      <c r="C165" s="14" t="s">
        <v>505</v>
      </c>
      <c r="D165" s="15" t="s">
        <v>1</v>
      </c>
      <c r="E165" s="14" t="s">
        <v>506</v>
      </c>
      <c r="F165" s="15" t="s">
        <v>1</v>
      </c>
      <c r="G165" s="14" t="s">
        <v>507</v>
      </c>
      <c r="H165" s="15" t="s">
        <v>1</v>
      </c>
      <c r="I165" s="128" t="s">
        <v>454</v>
      </c>
      <c r="J165" s="13" t="s">
        <v>205</v>
      </c>
      <c r="K165" s="14" t="s">
        <v>508</v>
      </c>
      <c r="L165" s="15" t="s">
        <v>1</v>
      </c>
      <c r="M165" s="14" t="s">
        <v>509</v>
      </c>
      <c r="N165" s="15" t="s">
        <v>1</v>
      </c>
      <c r="O165" s="14" t="s">
        <v>510</v>
      </c>
      <c r="P165" s="15" t="s">
        <v>1</v>
      </c>
      <c r="Q165" s="128" t="s">
        <v>454</v>
      </c>
      <c r="R165" s="13" t="s">
        <v>205</v>
      </c>
      <c r="S165" s="14" t="s">
        <v>511</v>
      </c>
      <c r="T165" s="15" t="s">
        <v>1</v>
      </c>
      <c r="U165" s="14" t="s">
        <v>512</v>
      </c>
      <c r="V165" s="15" t="s">
        <v>1</v>
      </c>
      <c r="W165" s="14" t="s">
        <v>513</v>
      </c>
      <c r="X165" s="15" t="s">
        <v>1</v>
      </c>
      <c r="Y165" s="128" t="s">
        <v>454</v>
      </c>
      <c r="Z165" s="13" t="s">
        <v>205</v>
      </c>
      <c r="AA165" s="14" t="s">
        <v>514</v>
      </c>
      <c r="AB165" s="15" t="s">
        <v>1</v>
      </c>
      <c r="AC165" s="14" t="s">
        <v>515</v>
      </c>
      <c r="AD165" s="15" t="s">
        <v>1</v>
      </c>
      <c r="AE165" s="14" t="s">
        <v>516</v>
      </c>
      <c r="AF165" s="15" t="s">
        <v>1</v>
      </c>
      <c r="AG165" s="128" t="s">
        <v>454</v>
      </c>
      <c r="AH165" s="13" t="s">
        <v>205</v>
      </c>
    </row>
    <row r="166" spans="1:34" ht="16.5" thickTop="1" x14ac:dyDescent="0.25">
      <c r="A166" s="113" t="s">
        <v>8</v>
      </c>
      <c r="B166" s="654">
        <f>'UBS Vila Leonor'!B7</f>
        <v>480</v>
      </c>
      <c r="C166" s="133">
        <f>'UBS Vila Leonor'!C7</f>
        <v>569</v>
      </c>
      <c r="D166" s="19">
        <f t="shared" ref="D166:D171" si="394">C166/$B166</f>
        <v>1.1854166666666666</v>
      </c>
      <c r="E166" s="133">
        <f>'UBS Vila Leonor'!E7</f>
        <v>477</v>
      </c>
      <c r="F166" s="19">
        <f t="shared" ref="F166:F171" si="395">E166/$B166</f>
        <v>0.99375000000000002</v>
      </c>
      <c r="G166" s="133">
        <f>'UBS Vila Leonor'!G7</f>
        <v>357</v>
      </c>
      <c r="H166" s="19">
        <f t="shared" ref="H166:L171" si="396">G166/$B166</f>
        <v>0.74375000000000002</v>
      </c>
      <c r="I166" s="98">
        <f t="shared" ref="I166:I171" si="397">SUM(C166,E166,G166)</f>
        <v>1403</v>
      </c>
      <c r="J166" s="693">
        <f t="shared" ref="J166:J171" si="398">I166/($B166*3)</f>
        <v>0.97430555555555554</v>
      </c>
      <c r="K166" s="708">
        <f>'UBS Vila Leonor'!K7</f>
        <v>408</v>
      </c>
      <c r="L166" s="675">
        <f t="shared" si="396"/>
        <v>0.85</v>
      </c>
      <c r="M166" s="708">
        <f>'UBS Vila Leonor'!M7</f>
        <v>408</v>
      </c>
      <c r="N166" s="675">
        <f t="shared" ref="N166:N171" si="399">M166/$B166</f>
        <v>0.85</v>
      </c>
      <c r="O166" s="708">
        <f>'UBS Vila Leonor'!O7</f>
        <v>429</v>
      </c>
      <c r="P166" s="675">
        <f t="shared" ref="P166:P171" si="400">O166/$B166</f>
        <v>0.89375000000000004</v>
      </c>
      <c r="Q166" s="98">
        <f t="shared" ref="Q166:Q171" si="401">SUM(K166,M166,O166)</f>
        <v>1245</v>
      </c>
      <c r="R166" s="693">
        <f t="shared" ref="R166:R171" si="402">Q166/($B166*3)</f>
        <v>0.86458333333333337</v>
      </c>
      <c r="S166" s="708">
        <f>'UBS Vila Leonor'!S7</f>
        <v>570</v>
      </c>
      <c r="T166" s="675">
        <f t="shared" ref="T166:T171" si="403">S166/$B166</f>
        <v>1.1875</v>
      </c>
      <c r="U166" s="708">
        <f>'UBS Vila Leonor'!U7</f>
        <v>710</v>
      </c>
      <c r="V166" s="675">
        <f t="shared" ref="V166:V171" si="404">U166/$B166</f>
        <v>1.4791666666666667</v>
      </c>
      <c r="W166" s="708">
        <f>'UBS Vila Leonor'!W7</f>
        <v>0</v>
      </c>
      <c r="X166" s="675">
        <f t="shared" ref="X166:X171" si="405">W166/$B166</f>
        <v>0</v>
      </c>
      <c r="Y166" s="98">
        <f t="shared" ref="Y166:Y171" si="406">SUM(S166,U166,W166)</f>
        <v>1280</v>
      </c>
      <c r="Z166" s="693">
        <f t="shared" ref="Z166:Z171" si="407">Y166/($B166*3)</f>
        <v>0.88888888888888884</v>
      </c>
      <c r="AA166" s="708">
        <f>'UBS Vila Leonor'!AA7</f>
        <v>0</v>
      </c>
      <c r="AB166" s="675">
        <f t="shared" ref="AB166:AB171" si="408">AA166/$B166</f>
        <v>0</v>
      </c>
      <c r="AC166" s="708">
        <f>'UBS Vila Leonor'!AC7</f>
        <v>0</v>
      </c>
      <c r="AD166" s="675">
        <f t="shared" ref="AD166:AD171" si="409">AC166/$B166</f>
        <v>0</v>
      </c>
      <c r="AE166" s="708">
        <f>'UBS Vila Leonor'!AE7</f>
        <v>0</v>
      </c>
      <c r="AF166" s="675">
        <f t="shared" ref="AF166:AF171" si="410">AE166/$B166</f>
        <v>0</v>
      </c>
      <c r="AG166" s="98">
        <f t="shared" ref="AG166:AG171" si="411">SUM(AA166,AC166,AE166)</f>
        <v>0</v>
      </c>
      <c r="AH166" s="693">
        <f t="shared" ref="AH166:AH171" si="412">AG166/($B166*3)</f>
        <v>0</v>
      </c>
    </row>
    <row r="167" spans="1:34" x14ac:dyDescent="0.25">
      <c r="A167" s="113" t="s">
        <v>9</v>
      </c>
      <c r="B167" s="655">
        <f>'UBS Vila Leonor'!B8</f>
        <v>1680</v>
      </c>
      <c r="C167" s="134">
        <f>'UBS Vila Leonor'!C8</f>
        <v>2341</v>
      </c>
      <c r="D167" s="147">
        <f t="shared" si="394"/>
        <v>1.3934523809523809</v>
      </c>
      <c r="E167" s="134">
        <f>'UBS Vila Leonor'!E8</f>
        <v>1955</v>
      </c>
      <c r="F167" s="147">
        <f t="shared" si="395"/>
        <v>1.1636904761904763</v>
      </c>
      <c r="G167" s="134">
        <f>'UBS Vila Leonor'!G8</f>
        <v>1441</v>
      </c>
      <c r="H167" s="147">
        <f t="shared" si="396"/>
        <v>0.85773809523809519</v>
      </c>
      <c r="I167" s="136">
        <f t="shared" si="397"/>
        <v>5737</v>
      </c>
      <c r="J167" s="691">
        <f t="shared" si="398"/>
        <v>1.1382936507936507</v>
      </c>
      <c r="K167" s="709">
        <f>'UBS Vila Leonor'!K8</f>
        <v>2540</v>
      </c>
      <c r="L167" s="673">
        <f t="shared" si="396"/>
        <v>1.5119047619047619</v>
      </c>
      <c r="M167" s="709">
        <f>'UBS Vila Leonor'!M8</f>
        <v>1691</v>
      </c>
      <c r="N167" s="673">
        <f t="shared" si="399"/>
        <v>1.006547619047619</v>
      </c>
      <c r="O167" s="709">
        <f>'UBS Vila Leonor'!O8</f>
        <v>1761</v>
      </c>
      <c r="P167" s="673">
        <f t="shared" si="400"/>
        <v>1.0482142857142858</v>
      </c>
      <c r="Q167" s="136">
        <f t="shared" si="401"/>
        <v>5992</v>
      </c>
      <c r="R167" s="691">
        <f t="shared" si="402"/>
        <v>1.1888888888888889</v>
      </c>
      <c r="S167" s="709">
        <f>'UBS Vila Leonor'!S8</f>
        <v>2195</v>
      </c>
      <c r="T167" s="673">
        <f t="shared" si="403"/>
        <v>1.3065476190476191</v>
      </c>
      <c r="U167" s="709">
        <f>'UBS Vila Leonor'!U8</f>
        <v>2984</v>
      </c>
      <c r="V167" s="673">
        <f t="shared" si="404"/>
        <v>1.7761904761904761</v>
      </c>
      <c r="W167" s="709">
        <f>'UBS Vila Leonor'!W8</f>
        <v>0</v>
      </c>
      <c r="X167" s="673">
        <f t="shared" si="405"/>
        <v>0</v>
      </c>
      <c r="Y167" s="136">
        <f t="shared" si="406"/>
        <v>5179</v>
      </c>
      <c r="Z167" s="691">
        <f t="shared" si="407"/>
        <v>1.027579365079365</v>
      </c>
      <c r="AA167" s="709">
        <f>'UBS Vila Leonor'!AA8</f>
        <v>0</v>
      </c>
      <c r="AB167" s="673">
        <f t="shared" si="408"/>
        <v>0</v>
      </c>
      <c r="AC167" s="709">
        <f>'UBS Vila Leonor'!AC8</f>
        <v>0</v>
      </c>
      <c r="AD167" s="673">
        <f t="shared" si="409"/>
        <v>0</v>
      </c>
      <c r="AE167" s="709">
        <f>'UBS Vila Leonor'!AE8</f>
        <v>0</v>
      </c>
      <c r="AF167" s="673">
        <f t="shared" si="410"/>
        <v>0</v>
      </c>
      <c r="AG167" s="136">
        <f t="shared" si="411"/>
        <v>0</v>
      </c>
      <c r="AH167" s="691">
        <f t="shared" si="412"/>
        <v>0</v>
      </c>
    </row>
    <row r="168" spans="1:34" x14ac:dyDescent="0.25">
      <c r="A168" s="113" t="s">
        <v>10</v>
      </c>
      <c r="B168" s="655">
        <f>'UBS Vila Leonor'!B9</f>
        <v>526</v>
      </c>
      <c r="C168" s="134">
        <f>'UBS Vila Leonor'!C9</f>
        <v>360</v>
      </c>
      <c r="D168" s="147">
        <f t="shared" si="394"/>
        <v>0.68441064638783267</v>
      </c>
      <c r="E168" s="134">
        <f>'UBS Vila Leonor'!E9</f>
        <v>542</v>
      </c>
      <c r="F168" s="147">
        <f t="shared" si="395"/>
        <v>1.0304182509505704</v>
      </c>
      <c r="G168" s="134">
        <f>'UBS Vila Leonor'!G9</f>
        <v>484</v>
      </c>
      <c r="H168" s="147">
        <f t="shared" si="396"/>
        <v>0.92015209125475284</v>
      </c>
      <c r="I168" s="136">
        <f t="shared" si="397"/>
        <v>1386</v>
      </c>
      <c r="J168" s="691">
        <f t="shared" si="398"/>
        <v>0.87832699619771859</v>
      </c>
      <c r="K168" s="709">
        <f>'UBS Vila Leonor'!K9</f>
        <v>568</v>
      </c>
      <c r="L168" s="673">
        <f t="shared" si="396"/>
        <v>1.0798479087452471</v>
      </c>
      <c r="M168" s="709">
        <f>'UBS Vila Leonor'!M9</f>
        <v>393</v>
      </c>
      <c r="N168" s="673">
        <f t="shared" si="399"/>
        <v>0.74714828897338403</v>
      </c>
      <c r="O168" s="709">
        <f>'UBS Vila Leonor'!O9</f>
        <v>377</v>
      </c>
      <c r="P168" s="673">
        <f t="shared" si="400"/>
        <v>0.71673003802281365</v>
      </c>
      <c r="Q168" s="136">
        <f t="shared" si="401"/>
        <v>1338</v>
      </c>
      <c r="R168" s="691">
        <f t="shared" si="402"/>
        <v>0.84790874524714832</v>
      </c>
      <c r="S168" s="709">
        <f>'UBS Vila Leonor'!S9</f>
        <v>532</v>
      </c>
      <c r="T168" s="673">
        <f t="shared" si="403"/>
        <v>1.0114068441064639</v>
      </c>
      <c r="U168" s="709">
        <f>'UBS Vila Leonor'!U9</f>
        <v>482</v>
      </c>
      <c r="V168" s="673">
        <f t="shared" si="404"/>
        <v>0.91634980988593151</v>
      </c>
      <c r="W168" s="709">
        <f>'UBS Vila Leonor'!W9</f>
        <v>0</v>
      </c>
      <c r="X168" s="673">
        <f t="shared" si="405"/>
        <v>0</v>
      </c>
      <c r="Y168" s="136">
        <f t="shared" si="406"/>
        <v>1014</v>
      </c>
      <c r="Z168" s="691">
        <f t="shared" si="407"/>
        <v>0.64258555133079853</v>
      </c>
      <c r="AA168" s="709">
        <f>'UBS Vila Leonor'!AA9</f>
        <v>0</v>
      </c>
      <c r="AB168" s="673">
        <f t="shared" si="408"/>
        <v>0</v>
      </c>
      <c r="AC168" s="709">
        <f>'UBS Vila Leonor'!AC9</f>
        <v>0</v>
      </c>
      <c r="AD168" s="673">
        <f t="shared" si="409"/>
        <v>0</v>
      </c>
      <c r="AE168" s="709">
        <f>'UBS Vila Leonor'!AE9</f>
        <v>0</v>
      </c>
      <c r="AF168" s="673">
        <f t="shared" si="410"/>
        <v>0</v>
      </c>
      <c r="AG168" s="136">
        <f t="shared" si="411"/>
        <v>0</v>
      </c>
      <c r="AH168" s="691">
        <f t="shared" si="412"/>
        <v>0</v>
      </c>
    </row>
    <row r="169" spans="1:34" x14ac:dyDescent="0.25">
      <c r="A169" s="113" t="s">
        <v>42</v>
      </c>
      <c r="B169" s="655">
        <f>'UBS Vila Leonor'!B10</f>
        <v>395</v>
      </c>
      <c r="C169" s="134">
        <f>'UBS Vila Leonor'!C10</f>
        <v>403</v>
      </c>
      <c r="D169" s="147">
        <f t="shared" si="394"/>
        <v>1.0202531645569621</v>
      </c>
      <c r="E169" s="134">
        <f>'UBS Vila Leonor'!E10</f>
        <v>394</v>
      </c>
      <c r="F169" s="147">
        <f t="shared" si="395"/>
        <v>0.99746835443037973</v>
      </c>
      <c r="G169" s="134">
        <f>'UBS Vila Leonor'!G10</f>
        <v>347</v>
      </c>
      <c r="H169" s="147">
        <f t="shared" si="396"/>
        <v>0.87848101265822787</v>
      </c>
      <c r="I169" s="136">
        <f t="shared" si="397"/>
        <v>1144</v>
      </c>
      <c r="J169" s="691">
        <f t="shared" si="398"/>
        <v>0.96540084388185654</v>
      </c>
      <c r="K169" s="709">
        <f>'UBS Vila Leonor'!K10</f>
        <v>370</v>
      </c>
      <c r="L169" s="673">
        <f t="shared" si="396"/>
        <v>0.93670886075949367</v>
      </c>
      <c r="M169" s="709">
        <f>'UBS Vila Leonor'!M10</f>
        <v>401</v>
      </c>
      <c r="N169" s="673">
        <f t="shared" si="399"/>
        <v>1.0151898734177216</v>
      </c>
      <c r="O169" s="709">
        <f>'UBS Vila Leonor'!O10</f>
        <v>217</v>
      </c>
      <c r="P169" s="673">
        <f t="shared" si="400"/>
        <v>0.54936708860759498</v>
      </c>
      <c r="Q169" s="136">
        <f t="shared" si="401"/>
        <v>988</v>
      </c>
      <c r="R169" s="691">
        <f t="shared" si="402"/>
        <v>0.83375527426160334</v>
      </c>
      <c r="S169" s="709">
        <f>'UBS Vila Leonor'!S10</f>
        <v>363</v>
      </c>
      <c r="T169" s="673">
        <f t="shared" si="403"/>
        <v>0.91898734177215191</v>
      </c>
      <c r="U169" s="709">
        <f>'UBS Vila Leonor'!U10</f>
        <v>287</v>
      </c>
      <c r="V169" s="673">
        <f t="shared" si="404"/>
        <v>0.72658227848101264</v>
      </c>
      <c r="W169" s="709">
        <f>'UBS Vila Leonor'!W10</f>
        <v>0</v>
      </c>
      <c r="X169" s="673">
        <f t="shared" si="405"/>
        <v>0</v>
      </c>
      <c r="Y169" s="136">
        <f t="shared" si="406"/>
        <v>650</v>
      </c>
      <c r="Z169" s="691">
        <f t="shared" si="407"/>
        <v>0.54852320675105481</v>
      </c>
      <c r="AA169" s="709">
        <f>'UBS Vila Leonor'!AA10</f>
        <v>0</v>
      </c>
      <c r="AB169" s="673">
        <f t="shared" si="408"/>
        <v>0</v>
      </c>
      <c r="AC169" s="709">
        <f>'UBS Vila Leonor'!AC10</f>
        <v>0</v>
      </c>
      <c r="AD169" s="673">
        <f t="shared" si="409"/>
        <v>0</v>
      </c>
      <c r="AE169" s="709">
        <f>'UBS Vila Leonor'!AE10</f>
        <v>0</v>
      </c>
      <c r="AF169" s="673">
        <f t="shared" si="410"/>
        <v>0</v>
      </c>
      <c r="AG169" s="136">
        <f t="shared" si="411"/>
        <v>0</v>
      </c>
      <c r="AH169" s="691">
        <f t="shared" si="412"/>
        <v>0</v>
      </c>
    </row>
    <row r="170" spans="1:34" ht="16.5" thickBot="1" x14ac:dyDescent="0.3">
      <c r="A170" s="138" t="s">
        <v>13</v>
      </c>
      <c r="B170" s="656">
        <f>'UBS Vila Leonor'!B11</f>
        <v>526</v>
      </c>
      <c r="C170" s="139">
        <f>'UBS Vila Leonor'!C11</f>
        <v>256</v>
      </c>
      <c r="D170" s="151">
        <f t="shared" si="394"/>
        <v>0.48669201520912547</v>
      </c>
      <c r="E170" s="139">
        <f>'UBS Vila Leonor'!E11</f>
        <v>247</v>
      </c>
      <c r="F170" s="151">
        <f t="shared" si="395"/>
        <v>0.46958174904942968</v>
      </c>
      <c r="G170" s="139">
        <f>'UBS Vila Leonor'!G11</f>
        <v>206</v>
      </c>
      <c r="H170" s="151">
        <f t="shared" si="396"/>
        <v>0.39163498098859317</v>
      </c>
      <c r="I170" s="141">
        <f t="shared" si="397"/>
        <v>709</v>
      </c>
      <c r="J170" s="692">
        <f t="shared" si="398"/>
        <v>0.44930291508238274</v>
      </c>
      <c r="K170" s="710">
        <f>'UBS Vila Leonor'!K11</f>
        <v>507</v>
      </c>
      <c r="L170" s="674">
        <f t="shared" si="396"/>
        <v>0.96387832699619769</v>
      </c>
      <c r="M170" s="710">
        <f>'UBS Vila Leonor'!M11</f>
        <v>426</v>
      </c>
      <c r="N170" s="674">
        <f t="shared" si="399"/>
        <v>0.8098859315589354</v>
      </c>
      <c r="O170" s="710">
        <f>'UBS Vila Leonor'!O11</f>
        <v>327</v>
      </c>
      <c r="P170" s="674">
        <f t="shared" si="400"/>
        <v>0.62167300380228141</v>
      </c>
      <c r="Q170" s="141">
        <f t="shared" si="401"/>
        <v>1260</v>
      </c>
      <c r="R170" s="692">
        <f t="shared" si="402"/>
        <v>0.79847908745247154</v>
      </c>
      <c r="S170" s="710">
        <f>'UBS Vila Leonor'!S11</f>
        <v>407</v>
      </c>
      <c r="T170" s="674">
        <f t="shared" si="403"/>
        <v>0.77376425855513309</v>
      </c>
      <c r="U170" s="710">
        <f>'UBS Vila Leonor'!U11</f>
        <v>537</v>
      </c>
      <c r="V170" s="674">
        <f t="shared" si="404"/>
        <v>1.020912547528517</v>
      </c>
      <c r="W170" s="710">
        <f>'UBS Vila Leonor'!W11</f>
        <v>0</v>
      </c>
      <c r="X170" s="674">
        <f t="shared" si="405"/>
        <v>0</v>
      </c>
      <c r="Y170" s="141">
        <f t="shared" si="406"/>
        <v>944</v>
      </c>
      <c r="Z170" s="692">
        <f t="shared" si="407"/>
        <v>0.59822560202788344</v>
      </c>
      <c r="AA170" s="710">
        <f>'UBS Vila Leonor'!AA11</f>
        <v>0</v>
      </c>
      <c r="AB170" s="674">
        <f t="shared" si="408"/>
        <v>0</v>
      </c>
      <c r="AC170" s="710">
        <f>'UBS Vila Leonor'!AC11</f>
        <v>0</v>
      </c>
      <c r="AD170" s="674">
        <f t="shared" si="409"/>
        <v>0</v>
      </c>
      <c r="AE170" s="710">
        <f>'UBS Vila Leonor'!AE11</f>
        <v>0</v>
      </c>
      <c r="AF170" s="674">
        <f t="shared" si="410"/>
        <v>0</v>
      </c>
      <c r="AG170" s="141">
        <f t="shared" si="411"/>
        <v>0</v>
      </c>
      <c r="AH170" s="692">
        <f t="shared" si="412"/>
        <v>0</v>
      </c>
    </row>
    <row r="171" spans="1:34" ht="16.5" thickBot="1" x14ac:dyDescent="0.3">
      <c r="A171" s="6" t="s">
        <v>378</v>
      </c>
      <c r="B171" s="722">
        <f>SUM(B166:B170)</f>
        <v>3607</v>
      </c>
      <c r="C171" s="8">
        <f>SUM(C166:C170)</f>
        <v>3929</v>
      </c>
      <c r="D171" s="22">
        <f t="shared" si="394"/>
        <v>1.0892708622123648</v>
      </c>
      <c r="E171" s="8">
        <f>SUM(E166:E170)</f>
        <v>3615</v>
      </c>
      <c r="F171" s="22">
        <f t="shared" si="395"/>
        <v>1.0022179096201829</v>
      </c>
      <c r="G171" s="8">
        <f>SUM(G166:G170)</f>
        <v>2835</v>
      </c>
      <c r="H171" s="22">
        <f t="shared" si="396"/>
        <v>0.78597172165234264</v>
      </c>
      <c r="I171" s="103">
        <f t="shared" si="397"/>
        <v>10379</v>
      </c>
      <c r="J171" s="721">
        <f t="shared" si="398"/>
        <v>0.95915349782829684</v>
      </c>
      <c r="K171" s="704">
        <f>SUM(K166:K170)</f>
        <v>4393</v>
      </c>
      <c r="L171" s="720">
        <f t="shared" si="396"/>
        <v>1.2179096201829775</v>
      </c>
      <c r="M171" s="704">
        <f t="shared" ref="M171" si="413">SUM(M166:M170)</f>
        <v>3319</v>
      </c>
      <c r="N171" s="720">
        <f t="shared" si="399"/>
        <v>0.92015525367341278</v>
      </c>
      <c r="O171" s="704">
        <f t="shared" ref="O171" si="414">SUM(O166:O170)</f>
        <v>3111</v>
      </c>
      <c r="P171" s="720">
        <f t="shared" si="400"/>
        <v>0.86248960354865534</v>
      </c>
      <c r="Q171" s="103">
        <f t="shared" si="401"/>
        <v>10823</v>
      </c>
      <c r="R171" s="721">
        <f t="shared" si="402"/>
        <v>1.0001848258016819</v>
      </c>
      <c r="S171" s="704">
        <f>SUM(S166:S170)</f>
        <v>4067</v>
      </c>
      <c r="T171" s="720">
        <f t="shared" si="403"/>
        <v>1.1275298031605212</v>
      </c>
      <c r="U171" s="704">
        <f t="shared" ref="U171" si="415">SUM(U166:U170)</f>
        <v>5000</v>
      </c>
      <c r="V171" s="720">
        <f t="shared" si="404"/>
        <v>1.386193512614361</v>
      </c>
      <c r="W171" s="704">
        <f t="shared" ref="W171" si="416">SUM(W166:W170)</f>
        <v>0</v>
      </c>
      <c r="X171" s="720">
        <f t="shared" si="405"/>
        <v>0</v>
      </c>
      <c r="Y171" s="103">
        <f t="shared" si="406"/>
        <v>9067</v>
      </c>
      <c r="Z171" s="721">
        <f t="shared" si="407"/>
        <v>0.83790777192496069</v>
      </c>
      <c r="AA171" s="704">
        <f>SUM(AA166:AA170)</f>
        <v>0</v>
      </c>
      <c r="AB171" s="720">
        <f t="shared" si="408"/>
        <v>0</v>
      </c>
      <c r="AC171" s="704">
        <f t="shared" ref="AC171" si="417">SUM(AC166:AC170)</f>
        <v>0</v>
      </c>
      <c r="AD171" s="720">
        <f t="shared" si="409"/>
        <v>0</v>
      </c>
      <c r="AE171" s="704">
        <f t="shared" ref="AE171" si="418">SUM(AE166:AE170)</f>
        <v>0</v>
      </c>
      <c r="AF171" s="720">
        <f t="shared" si="410"/>
        <v>0</v>
      </c>
      <c r="AG171" s="103">
        <f t="shared" si="411"/>
        <v>0</v>
      </c>
      <c r="AH171" s="721">
        <f t="shared" si="412"/>
        <v>0</v>
      </c>
    </row>
    <row r="173" spans="1:34" x14ac:dyDescent="0.25">
      <c r="A173" s="1303" t="s">
        <v>549</v>
      </c>
      <c r="B173" s="1291"/>
      <c r="C173" s="1291"/>
      <c r="D173" s="1291"/>
      <c r="E173" s="1291"/>
      <c r="F173" s="1291"/>
      <c r="G173" s="1291"/>
      <c r="H173" s="1291"/>
      <c r="I173" s="1291"/>
      <c r="J173" s="1291"/>
      <c r="K173" s="1291"/>
      <c r="L173" s="1291"/>
      <c r="M173" s="1291"/>
      <c r="N173" s="1291"/>
      <c r="O173" s="1291"/>
      <c r="P173" s="1291"/>
      <c r="Q173" s="1291"/>
      <c r="R173" s="1291"/>
      <c r="S173" s="1291"/>
      <c r="T173" s="1291"/>
      <c r="U173" s="1291"/>
      <c r="V173" s="1291"/>
      <c r="W173" s="1291"/>
      <c r="X173" s="1291"/>
      <c r="Y173" s="1291"/>
      <c r="Z173" s="1291"/>
    </row>
    <row r="174" spans="1:34" ht="24.75" thickBot="1" x14ac:dyDescent="0.3">
      <c r="A174" s="14" t="s">
        <v>14</v>
      </c>
      <c r="B174" s="12" t="s">
        <v>172</v>
      </c>
      <c r="C174" s="14" t="s">
        <v>505</v>
      </c>
      <c r="D174" s="15" t="s">
        <v>1</v>
      </c>
      <c r="E174" s="14" t="s">
        <v>506</v>
      </c>
      <c r="F174" s="15" t="s">
        <v>1</v>
      </c>
      <c r="G174" s="14" t="s">
        <v>507</v>
      </c>
      <c r="H174" s="15" t="s">
        <v>1</v>
      </c>
      <c r="I174" s="128" t="s">
        <v>454</v>
      </c>
      <c r="J174" s="13" t="s">
        <v>205</v>
      </c>
      <c r="K174" s="14" t="s">
        <v>508</v>
      </c>
      <c r="L174" s="15" t="s">
        <v>1</v>
      </c>
      <c r="M174" s="14" t="s">
        <v>509</v>
      </c>
      <c r="N174" s="15" t="s">
        <v>1</v>
      </c>
      <c r="O174" s="14" t="s">
        <v>510</v>
      </c>
      <c r="P174" s="15" t="s">
        <v>1</v>
      </c>
      <c r="Q174" s="128" t="s">
        <v>454</v>
      </c>
      <c r="R174" s="13" t="s">
        <v>205</v>
      </c>
      <c r="S174" s="14" t="s">
        <v>511</v>
      </c>
      <c r="T174" s="15" t="s">
        <v>1</v>
      </c>
      <c r="U174" s="14" t="s">
        <v>512</v>
      </c>
      <c r="V174" s="15" t="s">
        <v>1</v>
      </c>
      <c r="W174" s="14" t="s">
        <v>513</v>
      </c>
      <c r="X174" s="15" t="s">
        <v>1</v>
      </c>
      <c r="Y174" s="128" t="s">
        <v>454</v>
      </c>
      <c r="Z174" s="13" t="s">
        <v>205</v>
      </c>
      <c r="AA174" s="14" t="s">
        <v>514</v>
      </c>
      <c r="AB174" s="15" t="s">
        <v>1</v>
      </c>
      <c r="AC174" s="14" t="s">
        <v>515</v>
      </c>
      <c r="AD174" s="15" t="s">
        <v>1</v>
      </c>
      <c r="AE174" s="14" t="s">
        <v>516</v>
      </c>
      <c r="AF174" s="15" t="s">
        <v>1</v>
      </c>
      <c r="AG174" s="128" t="s">
        <v>454</v>
      </c>
      <c r="AH174" s="13" t="s">
        <v>205</v>
      </c>
    </row>
    <row r="175" spans="1:34" ht="16.5" thickTop="1" x14ac:dyDescent="0.25">
      <c r="A175" s="113" t="s">
        <v>8</v>
      </c>
      <c r="B175" s="654">
        <f>'UBS Vila Sabrina'!B7</f>
        <v>528</v>
      </c>
      <c r="C175" s="133">
        <f>'UBS Vila Sabrina'!C7</f>
        <v>485</v>
      </c>
      <c r="D175" s="19">
        <f t="shared" ref="D175:D180" si="419">C175/$B175</f>
        <v>0.91856060606060608</v>
      </c>
      <c r="E175" s="133">
        <f>'UBS Vila Sabrina'!E7</f>
        <v>459</v>
      </c>
      <c r="F175" s="19">
        <f t="shared" ref="F175:F180" si="420">E175/$B175</f>
        <v>0.86931818181818177</v>
      </c>
      <c r="G175" s="133">
        <f>'UBS Vila Sabrina'!G7</f>
        <v>391</v>
      </c>
      <c r="H175" s="19">
        <f t="shared" ref="H175:L180" si="421">G175/$B175</f>
        <v>0.74053030303030298</v>
      </c>
      <c r="I175" s="98">
        <f t="shared" ref="I175:I180" si="422">SUM(C175,E175,G175)</f>
        <v>1335</v>
      </c>
      <c r="J175" s="693">
        <f t="shared" ref="J175:J180" si="423">I175/($B175*3)</f>
        <v>0.84280303030303028</v>
      </c>
      <c r="K175" s="708">
        <f>'UBS Vila Sabrina'!K7</f>
        <v>528</v>
      </c>
      <c r="L175" s="675">
        <f t="shared" si="421"/>
        <v>1</v>
      </c>
      <c r="M175" s="708">
        <f>'UBS Vila Sabrina'!M7</f>
        <v>518</v>
      </c>
      <c r="N175" s="675">
        <f t="shared" ref="N175:N180" si="424">M175/$B175</f>
        <v>0.98106060606060608</v>
      </c>
      <c r="O175" s="708">
        <f>'UBS Vila Sabrina'!O7</f>
        <v>410</v>
      </c>
      <c r="P175" s="675">
        <f t="shared" ref="P175:P180" si="425">O175/$B175</f>
        <v>0.77651515151515149</v>
      </c>
      <c r="Q175" s="98">
        <f t="shared" ref="Q175:Q180" si="426">SUM(K175,M175,O175)</f>
        <v>1456</v>
      </c>
      <c r="R175" s="693">
        <f t="shared" ref="R175:R180" si="427">Q175/($B175*3)</f>
        <v>0.91919191919191923</v>
      </c>
      <c r="S175" s="708">
        <f>'UBS Vila Sabrina'!S7</f>
        <v>456</v>
      </c>
      <c r="T175" s="675">
        <f t="shared" ref="T175:T180" si="428">S175/$B175</f>
        <v>0.86363636363636365</v>
      </c>
      <c r="U175" s="708">
        <f>'UBS Vila Sabrina'!U7</f>
        <v>615</v>
      </c>
      <c r="V175" s="675">
        <f t="shared" ref="V175:V180" si="429">U175/$B175</f>
        <v>1.1647727272727273</v>
      </c>
      <c r="W175" s="708">
        <f>'UBS Vila Sabrina'!W7</f>
        <v>0</v>
      </c>
      <c r="X175" s="675">
        <f t="shared" ref="X175:X180" si="430">W175/$B175</f>
        <v>0</v>
      </c>
      <c r="Y175" s="98">
        <f t="shared" ref="Y175:Y180" si="431">SUM(S175,U175,W175)</f>
        <v>1071</v>
      </c>
      <c r="Z175" s="693">
        <f t="shared" ref="Z175:Z180" si="432">Y175/($B175*3)</f>
        <v>0.67613636363636365</v>
      </c>
      <c r="AA175" s="708">
        <f>'UBS Vila Sabrina'!AA7</f>
        <v>0</v>
      </c>
      <c r="AB175" s="675">
        <f t="shared" ref="AB175:AB180" si="433">AA175/$B175</f>
        <v>0</v>
      </c>
      <c r="AC175" s="708">
        <f>'UBS Vila Sabrina'!AC7</f>
        <v>0</v>
      </c>
      <c r="AD175" s="675">
        <f t="shared" ref="AD175:AD180" si="434">AC175/$B175</f>
        <v>0</v>
      </c>
      <c r="AE175" s="708">
        <f>'UBS Vila Sabrina'!AE7</f>
        <v>0</v>
      </c>
      <c r="AF175" s="675">
        <f t="shared" ref="AF175:AF180" si="435">AE175/$B175</f>
        <v>0</v>
      </c>
      <c r="AG175" s="98">
        <f t="shared" ref="AG175:AG180" si="436">SUM(AA175,AC175,AE175)</f>
        <v>0</v>
      </c>
      <c r="AH175" s="693">
        <f t="shared" ref="AH175:AH180" si="437">AG175/($B175*3)</f>
        <v>0</v>
      </c>
    </row>
    <row r="176" spans="1:34" x14ac:dyDescent="0.25">
      <c r="A176" s="113" t="s">
        <v>9</v>
      </c>
      <c r="B176" s="655">
        <f>'UBS Vila Sabrina'!B8</f>
        <v>1608</v>
      </c>
      <c r="C176" s="134">
        <f>'UBS Vila Sabrina'!C8</f>
        <v>2081</v>
      </c>
      <c r="D176" s="147">
        <f t="shared" si="419"/>
        <v>1.2941542288557213</v>
      </c>
      <c r="E176" s="134">
        <f>'UBS Vila Sabrina'!E8</f>
        <v>2063</v>
      </c>
      <c r="F176" s="147">
        <f t="shared" si="420"/>
        <v>1.282960199004975</v>
      </c>
      <c r="G176" s="134">
        <f>'UBS Vila Sabrina'!G8</f>
        <v>1697</v>
      </c>
      <c r="H176" s="147">
        <f t="shared" si="421"/>
        <v>1.0553482587064678</v>
      </c>
      <c r="I176" s="136">
        <f t="shared" si="422"/>
        <v>5841</v>
      </c>
      <c r="J176" s="691">
        <f t="shared" si="423"/>
        <v>1.210820895522388</v>
      </c>
      <c r="K176" s="709">
        <f>'UBS Vila Sabrina'!K8</f>
        <v>3390</v>
      </c>
      <c r="L176" s="673">
        <f t="shared" si="421"/>
        <v>2.1082089552238807</v>
      </c>
      <c r="M176" s="709">
        <f>'UBS Vila Sabrina'!M8</f>
        <v>2737</v>
      </c>
      <c r="N176" s="673">
        <f t="shared" si="424"/>
        <v>1.7021144278606966</v>
      </c>
      <c r="O176" s="709">
        <f>'UBS Vila Sabrina'!O8</f>
        <v>1620</v>
      </c>
      <c r="P176" s="673">
        <f t="shared" si="425"/>
        <v>1.0074626865671641</v>
      </c>
      <c r="Q176" s="136">
        <f t="shared" si="426"/>
        <v>7747</v>
      </c>
      <c r="R176" s="691">
        <f t="shared" si="427"/>
        <v>1.6059286898839138</v>
      </c>
      <c r="S176" s="709">
        <f>'UBS Vila Sabrina'!S8</f>
        <v>1693</v>
      </c>
      <c r="T176" s="673">
        <f t="shared" si="428"/>
        <v>1.052860696517413</v>
      </c>
      <c r="U176" s="709">
        <f>'UBS Vila Sabrina'!U8</f>
        <v>2545</v>
      </c>
      <c r="V176" s="673">
        <f t="shared" si="429"/>
        <v>1.5827114427860696</v>
      </c>
      <c r="W176" s="709">
        <f>'UBS Vila Sabrina'!W8</f>
        <v>0</v>
      </c>
      <c r="X176" s="673">
        <f t="shared" si="430"/>
        <v>0</v>
      </c>
      <c r="Y176" s="136">
        <f t="shared" si="431"/>
        <v>4238</v>
      </c>
      <c r="Z176" s="691">
        <f t="shared" si="432"/>
        <v>0.87852404643449422</v>
      </c>
      <c r="AA176" s="709">
        <f>'UBS Vila Sabrina'!AA8</f>
        <v>0</v>
      </c>
      <c r="AB176" s="673">
        <f t="shared" si="433"/>
        <v>0</v>
      </c>
      <c r="AC176" s="709">
        <f>'UBS Vila Sabrina'!AC8</f>
        <v>0</v>
      </c>
      <c r="AD176" s="673">
        <f t="shared" si="434"/>
        <v>0</v>
      </c>
      <c r="AE176" s="709">
        <f>'UBS Vila Sabrina'!AE8</f>
        <v>0</v>
      </c>
      <c r="AF176" s="673">
        <f t="shared" si="435"/>
        <v>0</v>
      </c>
      <c r="AG176" s="136">
        <f t="shared" si="436"/>
        <v>0</v>
      </c>
      <c r="AH176" s="691">
        <f t="shared" si="437"/>
        <v>0</v>
      </c>
    </row>
    <row r="177" spans="1:34" x14ac:dyDescent="0.25">
      <c r="A177" s="113" t="s">
        <v>10</v>
      </c>
      <c r="B177" s="655">
        <f>'UBS Vila Sabrina'!B9</f>
        <v>789</v>
      </c>
      <c r="C177" s="134">
        <f>'UBS Vila Sabrina'!C9</f>
        <v>663</v>
      </c>
      <c r="D177" s="147">
        <f t="shared" si="419"/>
        <v>0.84030418250950567</v>
      </c>
      <c r="E177" s="134">
        <f>'UBS Vila Sabrina'!E9</f>
        <v>44</v>
      </c>
      <c r="F177" s="147">
        <f t="shared" si="420"/>
        <v>5.5766793409378963E-2</v>
      </c>
      <c r="G177" s="134">
        <f>'UBS Vila Sabrina'!G9</f>
        <v>536</v>
      </c>
      <c r="H177" s="147">
        <f t="shared" si="421"/>
        <v>0.67934093789607097</v>
      </c>
      <c r="I177" s="136">
        <f t="shared" si="422"/>
        <v>1243</v>
      </c>
      <c r="J177" s="691">
        <f t="shared" si="423"/>
        <v>0.5251373046049852</v>
      </c>
      <c r="K177" s="709">
        <f>'UBS Vila Sabrina'!K9</f>
        <v>563</v>
      </c>
      <c r="L177" s="673">
        <f t="shared" si="421"/>
        <v>0.71356147021546257</v>
      </c>
      <c r="M177" s="709">
        <f>'UBS Vila Sabrina'!M9</f>
        <v>688</v>
      </c>
      <c r="N177" s="673">
        <f t="shared" si="424"/>
        <v>0.87198986058301653</v>
      </c>
      <c r="O177" s="709">
        <f>'UBS Vila Sabrina'!O9</f>
        <v>462</v>
      </c>
      <c r="P177" s="673">
        <f t="shared" si="425"/>
        <v>0.5855513307984791</v>
      </c>
      <c r="Q177" s="136">
        <f t="shared" si="426"/>
        <v>1713</v>
      </c>
      <c r="R177" s="691">
        <f t="shared" si="427"/>
        <v>0.72370088719898606</v>
      </c>
      <c r="S177" s="709">
        <f>'UBS Vila Sabrina'!S9</f>
        <v>576</v>
      </c>
      <c r="T177" s="673">
        <f t="shared" si="428"/>
        <v>0.73003802281368824</v>
      </c>
      <c r="U177" s="709">
        <f>'UBS Vila Sabrina'!U9</f>
        <v>863</v>
      </c>
      <c r="V177" s="673">
        <f t="shared" si="429"/>
        <v>1.0937896070975919</v>
      </c>
      <c r="W177" s="709">
        <f>'UBS Vila Sabrina'!W9</f>
        <v>0</v>
      </c>
      <c r="X177" s="673">
        <f t="shared" si="430"/>
        <v>0</v>
      </c>
      <c r="Y177" s="136">
        <f t="shared" si="431"/>
        <v>1439</v>
      </c>
      <c r="Z177" s="691">
        <f t="shared" si="432"/>
        <v>0.60794254330376007</v>
      </c>
      <c r="AA177" s="709">
        <f>'UBS Vila Sabrina'!AA9</f>
        <v>0</v>
      </c>
      <c r="AB177" s="673">
        <f t="shared" si="433"/>
        <v>0</v>
      </c>
      <c r="AC177" s="709">
        <f>'UBS Vila Sabrina'!AC9</f>
        <v>0</v>
      </c>
      <c r="AD177" s="673">
        <f t="shared" si="434"/>
        <v>0</v>
      </c>
      <c r="AE177" s="709">
        <f>'UBS Vila Sabrina'!AE9</f>
        <v>0</v>
      </c>
      <c r="AF177" s="673">
        <f t="shared" si="435"/>
        <v>0</v>
      </c>
      <c r="AG177" s="136">
        <f t="shared" si="436"/>
        <v>0</v>
      </c>
      <c r="AH177" s="691">
        <f t="shared" si="437"/>
        <v>0</v>
      </c>
    </row>
    <row r="178" spans="1:34" x14ac:dyDescent="0.25">
      <c r="A178" s="113" t="s">
        <v>42</v>
      </c>
      <c r="B178" s="655">
        <f>'UBS Vila Sabrina'!B10</f>
        <v>395</v>
      </c>
      <c r="C178" s="134">
        <f>'UBS Vila Sabrina'!C10</f>
        <v>371</v>
      </c>
      <c r="D178" s="147">
        <f t="shared" si="419"/>
        <v>0.93924050632911393</v>
      </c>
      <c r="E178" s="134">
        <f>'UBS Vila Sabrina'!E10</f>
        <v>394</v>
      </c>
      <c r="F178" s="147">
        <f t="shared" si="420"/>
        <v>0.99746835443037973</v>
      </c>
      <c r="G178" s="134">
        <f>'UBS Vila Sabrina'!G10</f>
        <v>361</v>
      </c>
      <c r="H178" s="147">
        <f t="shared" si="421"/>
        <v>0.91392405063291138</v>
      </c>
      <c r="I178" s="136">
        <f t="shared" si="422"/>
        <v>1126</v>
      </c>
      <c r="J178" s="691">
        <f t="shared" si="423"/>
        <v>0.95021097046413505</v>
      </c>
      <c r="K178" s="709">
        <f>'UBS Vila Sabrina'!K10</f>
        <v>181</v>
      </c>
      <c r="L178" s="673">
        <f t="shared" si="421"/>
        <v>0.45822784810126582</v>
      </c>
      <c r="M178" s="709">
        <f>'UBS Vila Sabrina'!M10</f>
        <v>423</v>
      </c>
      <c r="N178" s="673">
        <f t="shared" si="424"/>
        <v>1.070886075949367</v>
      </c>
      <c r="O178" s="709">
        <f>'UBS Vila Sabrina'!O10</f>
        <v>227</v>
      </c>
      <c r="P178" s="673">
        <f t="shared" si="425"/>
        <v>0.57468354430379742</v>
      </c>
      <c r="Q178" s="136">
        <f t="shared" si="426"/>
        <v>831</v>
      </c>
      <c r="R178" s="691">
        <f t="shared" si="427"/>
        <v>0.70126582278481009</v>
      </c>
      <c r="S178" s="709">
        <f>'UBS Vila Sabrina'!S10</f>
        <v>336</v>
      </c>
      <c r="T178" s="673">
        <f t="shared" si="428"/>
        <v>0.85063291139240504</v>
      </c>
      <c r="U178" s="709">
        <f>'UBS Vila Sabrina'!U10</f>
        <v>423</v>
      </c>
      <c r="V178" s="673">
        <f t="shared" si="429"/>
        <v>1.070886075949367</v>
      </c>
      <c r="W178" s="709">
        <f>'UBS Vila Sabrina'!W10</f>
        <v>0</v>
      </c>
      <c r="X178" s="673">
        <f t="shared" si="430"/>
        <v>0</v>
      </c>
      <c r="Y178" s="136">
        <f t="shared" si="431"/>
        <v>759</v>
      </c>
      <c r="Z178" s="691">
        <f t="shared" si="432"/>
        <v>0.64050632911392402</v>
      </c>
      <c r="AA178" s="709">
        <f>'UBS Vila Sabrina'!AA10</f>
        <v>0</v>
      </c>
      <c r="AB178" s="673">
        <f t="shared" si="433"/>
        <v>0</v>
      </c>
      <c r="AC178" s="709">
        <f>'UBS Vila Sabrina'!AC10</f>
        <v>0</v>
      </c>
      <c r="AD178" s="673">
        <f t="shared" si="434"/>
        <v>0</v>
      </c>
      <c r="AE178" s="709">
        <f>'UBS Vila Sabrina'!AE10</f>
        <v>0</v>
      </c>
      <c r="AF178" s="673">
        <f t="shared" si="435"/>
        <v>0</v>
      </c>
      <c r="AG178" s="136">
        <f t="shared" si="436"/>
        <v>0</v>
      </c>
      <c r="AH178" s="691">
        <f t="shared" si="437"/>
        <v>0</v>
      </c>
    </row>
    <row r="179" spans="1:34" ht="16.5" thickBot="1" x14ac:dyDescent="0.3">
      <c r="A179" s="138" t="s">
        <v>13</v>
      </c>
      <c r="B179" s="656">
        <f>'UBS Vila Sabrina'!B11</f>
        <v>526</v>
      </c>
      <c r="C179" s="139">
        <f>'UBS Vila Sabrina'!C11</f>
        <v>446</v>
      </c>
      <c r="D179" s="151">
        <f t="shared" si="419"/>
        <v>0.84790874524714832</v>
      </c>
      <c r="E179" s="139">
        <f>'UBS Vila Sabrina'!E11</f>
        <v>581</v>
      </c>
      <c r="F179" s="151">
        <f t="shared" si="420"/>
        <v>1.1045627376425855</v>
      </c>
      <c r="G179" s="139">
        <f>'UBS Vila Sabrina'!G11</f>
        <v>493</v>
      </c>
      <c r="H179" s="151">
        <f t="shared" si="421"/>
        <v>0.93726235741444863</v>
      </c>
      <c r="I179" s="141">
        <f t="shared" si="422"/>
        <v>1520</v>
      </c>
      <c r="J179" s="692">
        <f t="shared" si="423"/>
        <v>0.96324461343472745</v>
      </c>
      <c r="K179" s="710">
        <f>'UBS Vila Sabrina'!K11</f>
        <v>470</v>
      </c>
      <c r="L179" s="674">
        <f t="shared" si="421"/>
        <v>0.89353612167300378</v>
      </c>
      <c r="M179" s="710">
        <f>'UBS Vila Sabrina'!M11</f>
        <v>538</v>
      </c>
      <c r="N179" s="674">
        <f t="shared" si="424"/>
        <v>1.0228136882129277</v>
      </c>
      <c r="O179" s="710">
        <f>'UBS Vila Sabrina'!O11</f>
        <v>460</v>
      </c>
      <c r="P179" s="674">
        <f t="shared" si="425"/>
        <v>0.87452471482889738</v>
      </c>
      <c r="Q179" s="141">
        <f t="shared" si="426"/>
        <v>1468</v>
      </c>
      <c r="R179" s="692">
        <f t="shared" si="427"/>
        <v>0.93029150823827633</v>
      </c>
      <c r="S179" s="710">
        <f>'UBS Vila Sabrina'!S11</f>
        <v>492</v>
      </c>
      <c r="T179" s="674">
        <f t="shared" si="428"/>
        <v>0.93536121673003803</v>
      </c>
      <c r="U179" s="710">
        <f>'UBS Vila Sabrina'!U11</f>
        <v>531</v>
      </c>
      <c r="V179" s="674">
        <f t="shared" si="429"/>
        <v>1.0095057034220531</v>
      </c>
      <c r="W179" s="710">
        <f>'UBS Vila Sabrina'!W11</f>
        <v>0</v>
      </c>
      <c r="X179" s="674">
        <f t="shared" si="430"/>
        <v>0</v>
      </c>
      <c r="Y179" s="141">
        <f t="shared" si="431"/>
        <v>1023</v>
      </c>
      <c r="Z179" s="692">
        <f t="shared" si="432"/>
        <v>0.64828897338403046</v>
      </c>
      <c r="AA179" s="710">
        <f>'UBS Vila Sabrina'!AA11</f>
        <v>0</v>
      </c>
      <c r="AB179" s="674">
        <f t="shared" si="433"/>
        <v>0</v>
      </c>
      <c r="AC179" s="710">
        <f>'UBS Vila Sabrina'!AC11</f>
        <v>0</v>
      </c>
      <c r="AD179" s="674">
        <f t="shared" si="434"/>
        <v>0</v>
      </c>
      <c r="AE179" s="710">
        <f>'UBS Vila Sabrina'!AE11</f>
        <v>0</v>
      </c>
      <c r="AF179" s="674">
        <f t="shared" si="435"/>
        <v>0</v>
      </c>
      <c r="AG179" s="141">
        <f t="shared" si="436"/>
        <v>0</v>
      </c>
      <c r="AH179" s="692">
        <f t="shared" si="437"/>
        <v>0</v>
      </c>
    </row>
    <row r="180" spans="1:34" ht="16.5" thickBot="1" x14ac:dyDescent="0.3">
      <c r="A180" s="6" t="s">
        <v>327</v>
      </c>
      <c r="B180" s="722">
        <f>SUM(B175:B179)</f>
        <v>3846</v>
      </c>
      <c r="C180" s="8">
        <f>SUM(C175:C179)</f>
        <v>4046</v>
      </c>
      <c r="D180" s="22">
        <f t="shared" si="419"/>
        <v>1.0520020800832033</v>
      </c>
      <c r="E180" s="8">
        <f>SUM(E175:E179)</f>
        <v>3541</v>
      </c>
      <c r="F180" s="22">
        <f t="shared" si="420"/>
        <v>0.92069682787311491</v>
      </c>
      <c r="G180" s="8">
        <f>SUM(G175:G179)</f>
        <v>3478</v>
      </c>
      <c r="H180" s="22">
        <f t="shared" si="421"/>
        <v>0.90431617264690589</v>
      </c>
      <c r="I180" s="103">
        <f t="shared" si="422"/>
        <v>11065</v>
      </c>
      <c r="J180" s="721">
        <f t="shared" si="423"/>
        <v>0.95900502686774136</v>
      </c>
      <c r="K180" s="704">
        <f>SUM(K175:K179)</f>
        <v>5132</v>
      </c>
      <c r="L180" s="720">
        <f t="shared" si="421"/>
        <v>1.3343733749349973</v>
      </c>
      <c r="M180" s="704">
        <f t="shared" ref="M180" si="438">SUM(M175:M179)</f>
        <v>4904</v>
      </c>
      <c r="N180" s="720">
        <f t="shared" si="424"/>
        <v>1.2750910036401457</v>
      </c>
      <c r="O180" s="704">
        <f t="shared" ref="O180" si="439">SUM(O175:O179)</f>
        <v>3179</v>
      </c>
      <c r="P180" s="720">
        <f t="shared" si="425"/>
        <v>0.82657306292251687</v>
      </c>
      <c r="Q180" s="103">
        <f t="shared" si="426"/>
        <v>13215</v>
      </c>
      <c r="R180" s="721">
        <f t="shared" si="427"/>
        <v>1.1453458138325534</v>
      </c>
      <c r="S180" s="704">
        <f>SUM(S175:S179)</f>
        <v>3553</v>
      </c>
      <c r="T180" s="720">
        <f t="shared" si="428"/>
        <v>0.92381695267810715</v>
      </c>
      <c r="U180" s="704">
        <f t="shared" ref="U180" si="440">SUM(U175:U179)</f>
        <v>4977</v>
      </c>
      <c r="V180" s="720">
        <f t="shared" si="429"/>
        <v>1.2940717628705147</v>
      </c>
      <c r="W180" s="704">
        <f t="shared" ref="W180" si="441">SUM(W175:W179)</f>
        <v>0</v>
      </c>
      <c r="X180" s="720">
        <f t="shared" si="430"/>
        <v>0</v>
      </c>
      <c r="Y180" s="103">
        <f t="shared" si="431"/>
        <v>8530</v>
      </c>
      <c r="Z180" s="721">
        <f t="shared" si="432"/>
        <v>0.73929623851620729</v>
      </c>
      <c r="AA180" s="704">
        <f>SUM(AA175:AA179)</f>
        <v>0</v>
      </c>
      <c r="AB180" s="720">
        <f t="shared" si="433"/>
        <v>0</v>
      </c>
      <c r="AC180" s="704">
        <f t="shared" ref="AC180" si="442">SUM(AC175:AC179)</f>
        <v>0</v>
      </c>
      <c r="AD180" s="720">
        <f t="shared" si="434"/>
        <v>0</v>
      </c>
      <c r="AE180" s="704">
        <f t="shared" ref="AE180" si="443">SUM(AE175:AE179)</f>
        <v>0</v>
      </c>
      <c r="AF180" s="720">
        <f t="shared" si="435"/>
        <v>0</v>
      </c>
      <c r="AG180" s="103">
        <f t="shared" si="436"/>
        <v>0</v>
      </c>
      <c r="AH180" s="721">
        <f t="shared" si="437"/>
        <v>0</v>
      </c>
    </row>
    <row r="182" spans="1:34" x14ac:dyDescent="0.25">
      <c r="A182" s="1303" t="s">
        <v>550</v>
      </c>
      <c r="B182" s="1291"/>
      <c r="C182" s="1291"/>
      <c r="D182" s="1291"/>
      <c r="E182" s="1291"/>
      <c r="F182" s="1291"/>
      <c r="G182" s="1291"/>
      <c r="H182" s="1291"/>
      <c r="I182" s="1291"/>
      <c r="J182" s="1291"/>
      <c r="K182" s="1291"/>
      <c r="L182" s="1291"/>
      <c r="M182" s="1291"/>
      <c r="N182" s="1291"/>
      <c r="O182" s="1291"/>
      <c r="P182" s="1291"/>
      <c r="Q182" s="1291"/>
      <c r="R182" s="1291"/>
      <c r="S182" s="1291"/>
      <c r="T182" s="1291"/>
      <c r="U182" s="1291"/>
      <c r="V182" s="1291"/>
      <c r="W182" s="1291"/>
      <c r="X182" s="1291"/>
      <c r="Y182" s="1291"/>
      <c r="Z182" s="1291"/>
    </row>
    <row r="183" spans="1:34" ht="24.75" thickBot="1" x14ac:dyDescent="0.3">
      <c r="A183" s="14" t="s">
        <v>14</v>
      </c>
      <c r="B183" s="12" t="s">
        <v>172</v>
      </c>
      <c r="C183" s="14" t="s">
        <v>505</v>
      </c>
      <c r="D183" s="15" t="s">
        <v>1</v>
      </c>
      <c r="E183" s="14" t="s">
        <v>506</v>
      </c>
      <c r="F183" s="15" t="s">
        <v>1</v>
      </c>
      <c r="G183" s="14" t="s">
        <v>507</v>
      </c>
      <c r="H183" s="15" t="s">
        <v>1</v>
      </c>
      <c r="I183" s="128" t="s">
        <v>454</v>
      </c>
      <c r="J183" s="13" t="s">
        <v>205</v>
      </c>
      <c r="K183" s="14" t="s">
        <v>508</v>
      </c>
      <c r="L183" s="15" t="s">
        <v>1</v>
      </c>
      <c r="M183" s="14" t="s">
        <v>509</v>
      </c>
      <c r="N183" s="15" t="s">
        <v>1</v>
      </c>
      <c r="O183" s="14" t="s">
        <v>510</v>
      </c>
      <c r="P183" s="15" t="s">
        <v>1</v>
      </c>
      <c r="Q183" s="128" t="s">
        <v>454</v>
      </c>
      <c r="R183" s="13" t="s">
        <v>205</v>
      </c>
      <c r="S183" s="14" t="s">
        <v>511</v>
      </c>
      <c r="T183" s="15" t="s">
        <v>1</v>
      </c>
      <c r="U183" s="14" t="s">
        <v>512</v>
      </c>
      <c r="V183" s="15" t="s">
        <v>1</v>
      </c>
      <c r="W183" s="14" t="s">
        <v>513</v>
      </c>
      <c r="X183" s="15" t="s">
        <v>1</v>
      </c>
      <c r="Y183" s="128" t="s">
        <v>454</v>
      </c>
      <c r="Z183" s="13" t="s">
        <v>205</v>
      </c>
      <c r="AA183" s="14" t="s">
        <v>514</v>
      </c>
      <c r="AB183" s="15" t="s">
        <v>1</v>
      </c>
      <c r="AC183" s="14" t="s">
        <v>515</v>
      </c>
      <c r="AD183" s="15" t="s">
        <v>1</v>
      </c>
      <c r="AE183" s="14" t="s">
        <v>516</v>
      </c>
      <c r="AF183" s="15" t="s">
        <v>1</v>
      </c>
      <c r="AG183" s="128" t="s">
        <v>454</v>
      </c>
      <c r="AH183" s="13" t="s">
        <v>205</v>
      </c>
    </row>
    <row r="184" spans="1:34" ht="16.5" thickTop="1" x14ac:dyDescent="0.25">
      <c r="A184" s="113" t="s">
        <v>8</v>
      </c>
      <c r="B184" s="654">
        <f>'UBS Carandiru'!B7</f>
        <v>576</v>
      </c>
      <c r="C184" s="133">
        <f>'UBS Carandiru'!C7</f>
        <v>568</v>
      </c>
      <c r="D184" s="19">
        <f t="shared" ref="D184:D192" si="444">C184/$B184</f>
        <v>0.98611111111111116</v>
      </c>
      <c r="E184" s="133">
        <f>'UBS Carandiru'!E7</f>
        <v>546</v>
      </c>
      <c r="F184" s="19">
        <f t="shared" ref="F184:F192" si="445">E184/$B184</f>
        <v>0.94791666666666663</v>
      </c>
      <c r="G184" s="133">
        <f>'UBS Carandiru'!G7</f>
        <v>481</v>
      </c>
      <c r="H184" s="19">
        <f t="shared" ref="H184:L192" si="446">G184/$B184</f>
        <v>0.83506944444444442</v>
      </c>
      <c r="I184" s="98">
        <f t="shared" ref="I184:I192" si="447">SUM(C184,E184,G184)</f>
        <v>1595</v>
      </c>
      <c r="J184" s="693">
        <f t="shared" ref="J184:J192" si="448">I184/($B184*3)</f>
        <v>0.92303240740740744</v>
      </c>
      <c r="K184" s="708">
        <f>'UBS Carandiru'!K7</f>
        <v>376</v>
      </c>
      <c r="L184" s="675">
        <f t="shared" si="446"/>
        <v>0.65277777777777779</v>
      </c>
      <c r="M184" s="708">
        <f>'UBS Carandiru'!M7</f>
        <v>445</v>
      </c>
      <c r="N184" s="675">
        <f t="shared" ref="N184:N192" si="449">M184/$B184</f>
        <v>0.77256944444444442</v>
      </c>
      <c r="O184" s="708">
        <f>'UBS Carandiru'!O7</f>
        <v>469</v>
      </c>
      <c r="P184" s="675">
        <f t="shared" ref="P184:P192" si="450">O184/$B184</f>
        <v>0.81423611111111116</v>
      </c>
      <c r="Q184" s="98">
        <f t="shared" ref="Q184:Q192" si="451">SUM(K184,M184,O184)</f>
        <v>1290</v>
      </c>
      <c r="R184" s="693">
        <f t="shared" ref="R184:R192" si="452">Q184/($B184*3)</f>
        <v>0.74652777777777779</v>
      </c>
      <c r="S184" s="708">
        <f>'UBS Carandiru'!S7</f>
        <v>645</v>
      </c>
      <c r="T184" s="675">
        <f t="shared" ref="T184:T192" si="453">S184/$B184</f>
        <v>1.1197916666666667</v>
      </c>
      <c r="U184" s="708">
        <f>'UBS Carandiru'!U7</f>
        <v>692</v>
      </c>
      <c r="V184" s="675">
        <f t="shared" ref="V184:V192" si="454">U184/$B184</f>
        <v>1.2013888888888888</v>
      </c>
      <c r="W184" s="708">
        <f>'UBS Carandiru'!W7</f>
        <v>0</v>
      </c>
      <c r="X184" s="675">
        <f t="shared" ref="X184:X192" si="455">W184/$B184</f>
        <v>0</v>
      </c>
      <c r="Y184" s="98">
        <f t="shared" ref="Y184:Y192" si="456">SUM(S184,U184,W184)</f>
        <v>1337</v>
      </c>
      <c r="Z184" s="693">
        <f t="shared" ref="Z184:Z192" si="457">Y184/($B184*3)</f>
        <v>0.77372685185185186</v>
      </c>
      <c r="AA184" s="708">
        <f>'UBS Carandiru'!AA7</f>
        <v>0</v>
      </c>
      <c r="AB184" s="675">
        <f t="shared" ref="AB184:AB192" si="458">AA184/$B184</f>
        <v>0</v>
      </c>
      <c r="AC184" s="708">
        <f>'UBS Carandiru'!AC7</f>
        <v>0</v>
      </c>
      <c r="AD184" s="675">
        <f t="shared" ref="AD184:AD192" si="459">AC184/$B184</f>
        <v>0</v>
      </c>
      <c r="AE184" s="708">
        <f>'UBS Carandiru'!AE7</f>
        <v>0</v>
      </c>
      <c r="AF184" s="675">
        <f t="shared" ref="AF184:AF192" si="460">AE184/$B184</f>
        <v>0</v>
      </c>
      <c r="AG184" s="98">
        <f t="shared" ref="AG184:AG192" si="461">SUM(AA184,AC184,AE184)</f>
        <v>0</v>
      </c>
      <c r="AH184" s="693">
        <f t="shared" ref="AH184:AH192" si="462">AG184/($B184*3)</f>
        <v>0</v>
      </c>
    </row>
    <row r="185" spans="1:34" x14ac:dyDescent="0.25">
      <c r="A185" s="113" t="s">
        <v>9</v>
      </c>
      <c r="B185" s="655">
        <f>'UBS Carandiru'!B8</f>
        <v>2016</v>
      </c>
      <c r="C185" s="134">
        <f>'UBS Carandiru'!C8</f>
        <v>2127</v>
      </c>
      <c r="D185" s="147">
        <f t="shared" si="444"/>
        <v>1.0550595238095237</v>
      </c>
      <c r="E185" s="134">
        <f>'UBS Carandiru'!E8</f>
        <v>2117</v>
      </c>
      <c r="F185" s="147">
        <f t="shared" si="445"/>
        <v>1.0500992063492063</v>
      </c>
      <c r="G185" s="134">
        <f>'UBS Carandiru'!G8</f>
        <v>2232</v>
      </c>
      <c r="H185" s="147">
        <f t="shared" si="446"/>
        <v>1.1071428571428572</v>
      </c>
      <c r="I185" s="136">
        <f t="shared" si="447"/>
        <v>6476</v>
      </c>
      <c r="J185" s="691">
        <f t="shared" si="448"/>
        <v>1.0707671957671958</v>
      </c>
      <c r="K185" s="709">
        <f>'UBS Carandiru'!K8</f>
        <v>2695</v>
      </c>
      <c r="L185" s="673">
        <f t="shared" si="446"/>
        <v>1.3368055555555556</v>
      </c>
      <c r="M185" s="709">
        <f>'UBS Carandiru'!M8</f>
        <v>2595</v>
      </c>
      <c r="N185" s="673">
        <f t="shared" si="449"/>
        <v>1.2872023809523809</v>
      </c>
      <c r="O185" s="709">
        <f>'UBS Carandiru'!O8</f>
        <v>2046</v>
      </c>
      <c r="P185" s="673">
        <f t="shared" si="450"/>
        <v>1.0148809523809523</v>
      </c>
      <c r="Q185" s="136">
        <f t="shared" si="451"/>
        <v>7336</v>
      </c>
      <c r="R185" s="691">
        <f t="shared" si="452"/>
        <v>1.212962962962963</v>
      </c>
      <c r="S185" s="709">
        <f>'UBS Carandiru'!S8</f>
        <v>2372</v>
      </c>
      <c r="T185" s="673">
        <f t="shared" si="453"/>
        <v>1.1765873015873016</v>
      </c>
      <c r="U185" s="709">
        <f>'UBS Carandiru'!U8</f>
        <v>2304</v>
      </c>
      <c r="V185" s="673">
        <f t="shared" si="454"/>
        <v>1.1428571428571428</v>
      </c>
      <c r="W185" s="709">
        <f>'UBS Carandiru'!W8</f>
        <v>0</v>
      </c>
      <c r="X185" s="673">
        <f t="shared" si="455"/>
        <v>0</v>
      </c>
      <c r="Y185" s="136">
        <f t="shared" si="456"/>
        <v>4676</v>
      </c>
      <c r="Z185" s="691">
        <f t="shared" si="457"/>
        <v>0.77314814814814814</v>
      </c>
      <c r="AA185" s="709">
        <f>'UBS Carandiru'!AA8</f>
        <v>0</v>
      </c>
      <c r="AB185" s="673">
        <f t="shared" si="458"/>
        <v>0</v>
      </c>
      <c r="AC185" s="709">
        <f>'UBS Carandiru'!AC8</f>
        <v>0</v>
      </c>
      <c r="AD185" s="673">
        <f t="shared" si="459"/>
        <v>0</v>
      </c>
      <c r="AE185" s="709">
        <f>'UBS Carandiru'!AE8</f>
        <v>0</v>
      </c>
      <c r="AF185" s="673">
        <f t="shared" si="460"/>
        <v>0</v>
      </c>
      <c r="AG185" s="136">
        <f t="shared" si="461"/>
        <v>0</v>
      </c>
      <c r="AH185" s="691">
        <f t="shared" si="462"/>
        <v>0</v>
      </c>
    </row>
    <row r="186" spans="1:34" x14ac:dyDescent="0.25">
      <c r="A186" s="113" t="s">
        <v>10</v>
      </c>
      <c r="B186" s="655">
        <f>'UBS Carandiru'!B9</f>
        <v>789</v>
      </c>
      <c r="C186" s="134">
        <f>'UBS Carandiru'!C9</f>
        <v>472</v>
      </c>
      <c r="D186" s="147">
        <f t="shared" si="444"/>
        <v>0.59822560202788344</v>
      </c>
      <c r="E186" s="134">
        <f>'UBS Carandiru'!E9</f>
        <v>674</v>
      </c>
      <c r="F186" s="147">
        <f t="shared" si="445"/>
        <v>0.85424588086185049</v>
      </c>
      <c r="G186" s="134">
        <f>'UBS Carandiru'!G9</f>
        <v>709</v>
      </c>
      <c r="H186" s="147">
        <f t="shared" si="446"/>
        <v>0.89860583016476547</v>
      </c>
      <c r="I186" s="136">
        <f t="shared" si="447"/>
        <v>1855</v>
      </c>
      <c r="J186" s="691">
        <f t="shared" si="448"/>
        <v>0.7836924376848331</v>
      </c>
      <c r="K186" s="709">
        <f>'UBS Carandiru'!K9</f>
        <v>794</v>
      </c>
      <c r="L186" s="673">
        <f t="shared" si="446"/>
        <v>1.0063371356147022</v>
      </c>
      <c r="M186" s="709">
        <f>'UBS Carandiru'!M9</f>
        <v>676</v>
      </c>
      <c r="N186" s="673">
        <f t="shared" si="449"/>
        <v>0.85678073510773134</v>
      </c>
      <c r="O186" s="709">
        <f>'UBS Carandiru'!O9</f>
        <v>528</v>
      </c>
      <c r="P186" s="673">
        <f t="shared" si="450"/>
        <v>0.66920152091254748</v>
      </c>
      <c r="Q186" s="136">
        <f t="shared" si="451"/>
        <v>1998</v>
      </c>
      <c r="R186" s="691">
        <f t="shared" si="452"/>
        <v>0.844106463878327</v>
      </c>
      <c r="S186" s="709">
        <f>'UBS Carandiru'!S9</f>
        <v>732</v>
      </c>
      <c r="T186" s="673">
        <f t="shared" si="453"/>
        <v>0.92775665399239549</v>
      </c>
      <c r="U186" s="709">
        <f>'UBS Carandiru'!U9</f>
        <v>821</v>
      </c>
      <c r="V186" s="673">
        <f t="shared" si="454"/>
        <v>1.0405576679340938</v>
      </c>
      <c r="W186" s="709">
        <f>'UBS Carandiru'!W9</f>
        <v>0</v>
      </c>
      <c r="X186" s="673">
        <f t="shared" si="455"/>
        <v>0</v>
      </c>
      <c r="Y186" s="136">
        <f t="shared" si="456"/>
        <v>1553</v>
      </c>
      <c r="Z186" s="691">
        <f t="shared" si="457"/>
        <v>0.65610477397549638</v>
      </c>
      <c r="AA186" s="709">
        <f>'UBS Carandiru'!AA9</f>
        <v>0</v>
      </c>
      <c r="AB186" s="673">
        <f t="shared" si="458"/>
        <v>0</v>
      </c>
      <c r="AC186" s="709">
        <f>'UBS Carandiru'!AC9</f>
        <v>0</v>
      </c>
      <c r="AD186" s="673">
        <f t="shared" si="459"/>
        <v>0</v>
      </c>
      <c r="AE186" s="709">
        <f>'UBS Carandiru'!AE9</f>
        <v>0</v>
      </c>
      <c r="AF186" s="673">
        <f t="shared" si="460"/>
        <v>0</v>
      </c>
      <c r="AG186" s="136">
        <f t="shared" si="461"/>
        <v>0</v>
      </c>
      <c r="AH186" s="691">
        <f t="shared" si="462"/>
        <v>0</v>
      </c>
    </row>
    <row r="187" spans="1:34" x14ac:dyDescent="0.25">
      <c r="A187" s="113" t="s">
        <v>42</v>
      </c>
      <c r="B187" s="655">
        <f>'UBS Carandiru'!B10</f>
        <v>395</v>
      </c>
      <c r="C187" s="134">
        <f>'UBS Carandiru'!C10</f>
        <v>329</v>
      </c>
      <c r="D187" s="147">
        <f t="shared" si="444"/>
        <v>0.83291139240506329</v>
      </c>
      <c r="E187" s="134">
        <f>'UBS Carandiru'!E10</f>
        <v>367</v>
      </c>
      <c r="F187" s="147">
        <f t="shared" si="445"/>
        <v>0.92911392405063287</v>
      </c>
      <c r="G187" s="134">
        <f>'UBS Carandiru'!G10</f>
        <v>113</v>
      </c>
      <c r="H187" s="147">
        <f t="shared" si="446"/>
        <v>0.28607594936708863</v>
      </c>
      <c r="I187" s="136">
        <f t="shared" si="447"/>
        <v>809</v>
      </c>
      <c r="J187" s="691">
        <f t="shared" si="448"/>
        <v>0.68270042194092828</v>
      </c>
      <c r="K187" s="709">
        <f>'UBS Carandiru'!K10</f>
        <v>341</v>
      </c>
      <c r="L187" s="673">
        <f t="shared" si="446"/>
        <v>0.86329113924050638</v>
      </c>
      <c r="M187" s="709">
        <f>'UBS Carandiru'!M10</f>
        <v>415</v>
      </c>
      <c r="N187" s="673">
        <f t="shared" si="449"/>
        <v>1.0506329113924051</v>
      </c>
      <c r="O187" s="709">
        <f>'UBS Carandiru'!O10</f>
        <v>281</v>
      </c>
      <c r="P187" s="673">
        <f t="shared" si="450"/>
        <v>0.71139240506329116</v>
      </c>
      <c r="Q187" s="136">
        <f t="shared" si="451"/>
        <v>1037</v>
      </c>
      <c r="R187" s="691">
        <f t="shared" si="452"/>
        <v>0.87510548523206755</v>
      </c>
      <c r="S187" s="709">
        <f>'UBS Carandiru'!S10</f>
        <v>341</v>
      </c>
      <c r="T187" s="673">
        <f t="shared" si="453"/>
        <v>0.86329113924050638</v>
      </c>
      <c r="U187" s="709">
        <f>'UBS Carandiru'!U10</f>
        <v>365</v>
      </c>
      <c r="V187" s="673">
        <f t="shared" si="454"/>
        <v>0.92405063291139244</v>
      </c>
      <c r="W187" s="709">
        <f>'UBS Carandiru'!W10</f>
        <v>0</v>
      </c>
      <c r="X187" s="673">
        <f t="shared" si="455"/>
        <v>0</v>
      </c>
      <c r="Y187" s="136">
        <f t="shared" si="456"/>
        <v>706</v>
      </c>
      <c r="Z187" s="691">
        <f t="shared" si="457"/>
        <v>0.59578059071729961</v>
      </c>
      <c r="AA187" s="709">
        <f>'UBS Carandiru'!AA10</f>
        <v>0</v>
      </c>
      <c r="AB187" s="673">
        <f t="shared" si="458"/>
        <v>0</v>
      </c>
      <c r="AC187" s="709">
        <f>'UBS Carandiru'!AC10</f>
        <v>0</v>
      </c>
      <c r="AD187" s="673">
        <f t="shared" si="459"/>
        <v>0</v>
      </c>
      <c r="AE187" s="709">
        <f>'UBS Carandiru'!AE10</f>
        <v>0</v>
      </c>
      <c r="AF187" s="673">
        <f t="shared" si="460"/>
        <v>0</v>
      </c>
      <c r="AG187" s="136">
        <f t="shared" si="461"/>
        <v>0</v>
      </c>
      <c r="AH187" s="691">
        <f t="shared" si="462"/>
        <v>0</v>
      </c>
    </row>
    <row r="188" spans="1:34" x14ac:dyDescent="0.25">
      <c r="A188" s="113" t="s">
        <v>12</v>
      </c>
      <c r="B188" s="655">
        <f>'UBS Carandiru'!B11</f>
        <v>125</v>
      </c>
      <c r="C188" s="134">
        <f>'UBS Carandiru'!C11</f>
        <v>130</v>
      </c>
      <c r="D188" s="147">
        <f t="shared" si="444"/>
        <v>1.04</v>
      </c>
      <c r="E188" s="134">
        <f>'UBS Carandiru'!E11</f>
        <v>124</v>
      </c>
      <c r="F188" s="147">
        <f t="shared" si="445"/>
        <v>0.99199999999999999</v>
      </c>
      <c r="G188" s="134">
        <f>'UBS Carandiru'!G11</f>
        <v>146</v>
      </c>
      <c r="H188" s="147">
        <f t="shared" si="446"/>
        <v>1.1679999999999999</v>
      </c>
      <c r="I188" s="136">
        <f t="shared" si="447"/>
        <v>400</v>
      </c>
      <c r="J188" s="691">
        <f t="shared" si="448"/>
        <v>1.0666666666666667</v>
      </c>
      <c r="K188" s="709">
        <f>'UBS Carandiru'!K11</f>
        <v>119</v>
      </c>
      <c r="L188" s="673">
        <f t="shared" si="446"/>
        <v>0.95199999999999996</v>
      </c>
      <c r="M188" s="709">
        <f>'UBS Carandiru'!M11</f>
        <v>162</v>
      </c>
      <c r="N188" s="673">
        <f t="shared" si="449"/>
        <v>1.296</v>
      </c>
      <c r="O188" s="709">
        <f>'UBS Carandiru'!O11</f>
        <v>121</v>
      </c>
      <c r="P188" s="673">
        <f t="shared" si="450"/>
        <v>0.96799999999999997</v>
      </c>
      <c r="Q188" s="136">
        <f t="shared" si="451"/>
        <v>402</v>
      </c>
      <c r="R188" s="691">
        <f t="shared" si="452"/>
        <v>1.0720000000000001</v>
      </c>
      <c r="S188" s="709">
        <f>'UBS Carandiru'!S11</f>
        <v>145</v>
      </c>
      <c r="T188" s="673">
        <f t="shared" si="453"/>
        <v>1.1599999999999999</v>
      </c>
      <c r="U188" s="709">
        <f>'UBS Carandiru'!U11</f>
        <v>148</v>
      </c>
      <c r="V188" s="673">
        <f t="shared" si="454"/>
        <v>1.1839999999999999</v>
      </c>
      <c r="W188" s="709">
        <f>'UBS Carandiru'!W11</f>
        <v>0</v>
      </c>
      <c r="X188" s="673">
        <f t="shared" si="455"/>
        <v>0</v>
      </c>
      <c r="Y188" s="136">
        <f t="shared" si="456"/>
        <v>293</v>
      </c>
      <c r="Z188" s="691">
        <f t="shared" si="457"/>
        <v>0.78133333333333332</v>
      </c>
      <c r="AA188" s="709">
        <f>'UBS Carandiru'!AA11</f>
        <v>0</v>
      </c>
      <c r="AB188" s="673">
        <f t="shared" si="458"/>
        <v>0</v>
      </c>
      <c r="AC188" s="709">
        <f>'UBS Carandiru'!AC11</f>
        <v>0</v>
      </c>
      <c r="AD188" s="673">
        <f t="shared" si="459"/>
        <v>0</v>
      </c>
      <c r="AE188" s="709">
        <f>'UBS Carandiru'!AE11</f>
        <v>0</v>
      </c>
      <c r="AF188" s="673">
        <f t="shared" si="460"/>
        <v>0</v>
      </c>
      <c r="AG188" s="136">
        <f t="shared" si="461"/>
        <v>0</v>
      </c>
      <c r="AH188" s="691">
        <f t="shared" si="462"/>
        <v>0</v>
      </c>
    </row>
    <row r="189" spans="1:34" x14ac:dyDescent="0.25">
      <c r="A189" s="113" t="s">
        <v>48</v>
      </c>
      <c r="B189" s="655">
        <f>'UBS Carandiru'!B12</f>
        <v>0</v>
      </c>
      <c r="C189" s="134">
        <f>'UBS Carandiru'!C12</f>
        <v>0</v>
      </c>
      <c r="D189" s="147" t="e">
        <f t="shared" si="444"/>
        <v>#DIV/0!</v>
      </c>
      <c r="E189" s="134">
        <f>'UBS Carandiru'!E12</f>
        <v>0</v>
      </c>
      <c r="F189" s="147" t="e">
        <f t="shared" si="445"/>
        <v>#DIV/0!</v>
      </c>
      <c r="G189" s="134">
        <f>'UBS Carandiru'!G12</f>
        <v>0</v>
      </c>
      <c r="H189" s="147" t="e">
        <f t="shared" si="446"/>
        <v>#DIV/0!</v>
      </c>
      <c r="I189" s="136">
        <f t="shared" si="447"/>
        <v>0</v>
      </c>
      <c r="J189" s="691" t="e">
        <f t="shared" si="448"/>
        <v>#DIV/0!</v>
      </c>
      <c r="K189" s="709">
        <f>'UBS Carandiru'!K12</f>
        <v>0</v>
      </c>
      <c r="L189" s="673" t="e">
        <f t="shared" si="446"/>
        <v>#DIV/0!</v>
      </c>
      <c r="M189" s="709">
        <f>'UBS Carandiru'!M12</f>
        <v>0</v>
      </c>
      <c r="N189" s="673" t="e">
        <f t="shared" si="449"/>
        <v>#DIV/0!</v>
      </c>
      <c r="O189" s="709">
        <f>'UBS Carandiru'!O12</f>
        <v>0</v>
      </c>
      <c r="P189" s="673" t="e">
        <f t="shared" si="450"/>
        <v>#DIV/0!</v>
      </c>
      <c r="Q189" s="136">
        <f t="shared" si="451"/>
        <v>0</v>
      </c>
      <c r="R189" s="691" t="e">
        <f t="shared" si="452"/>
        <v>#DIV/0!</v>
      </c>
      <c r="S189" s="709">
        <f>'UBS Carandiru'!S12</f>
        <v>0</v>
      </c>
      <c r="T189" s="673" t="e">
        <f t="shared" si="453"/>
        <v>#DIV/0!</v>
      </c>
      <c r="U189" s="709">
        <f>'UBS Carandiru'!U12</f>
        <v>0</v>
      </c>
      <c r="V189" s="673" t="e">
        <f t="shared" si="454"/>
        <v>#DIV/0!</v>
      </c>
      <c r="W189" s="709">
        <f>'UBS Carandiru'!W12</f>
        <v>0</v>
      </c>
      <c r="X189" s="673" t="e">
        <f t="shared" si="455"/>
        <v>#DIV/0!</v>
      </c>
      <c r="Y189" s="136">
        <f t="shared" si="456"/>
        <v>0</v>
      </c>
      <c r="Z189" s="691" t="e">
        <f t="shared" si="457"/>
        <v>#DIV/0!</v>
      </c>
      <c r="AA189" s="709">
        <f>'UBS Carandiru'!AA12</f>
        <v>0</v>
      </c>
      <c r="AB189" s="673" t="e">
        <f t="shared" si="458"/>
        <v>#DIV/0!</v>
      </c>
      <c r="AC189" s="709">
        <f>'UBS Carandiru'!AC12</f>
        <v>0</v>
      </c>
      <c r="AD189" s="673" t="e">
        <f t="shared" si="459"/>
        <v>#DIV/0!</v>
      </c>
      <c r="AE189" s="709">
        <f>'UBS Carandiru'!AE12</f>
        <v>0</v>
      </c>
      <c r="AF189" s="673" t="e">
        <f t="shared" si="460"/>
        <v>#DIV/0!</v>
      </c>
      <c r="AG189" s="136">
        <f t="shared" si="461"/>
        <v>0</v>
      </c>
      <c r="AH189" s="691" t="e">
        <f t="shared" si="462"/>
        <v>#DIV/0!</v>
      </c>
    </row>
    <row r="190" spans="1:34" x14ac:dyDescent="0.25">
      <c r="A190" s="113" t="s">
        <v>13</v>
      </c>
      <c r="B190" s="655">
        <f>'UBS Carandiru'!B13</f>
        <v>526</v>
      </c>
      <c r="C190" s="134">
        <f>'UBS Carandiru'!C13</f>
        <v>455</v>
      </c>
      <c r="D190" s="147">
        <f t="shared" si="444"/>
        <v>0.86501901140684412</v>
      </c>
      <c r="E190" s="134">
        <f>'UBS Carandiru'!E13</f>
        <v>453</v>
      </c>
      <c r="F190" s="147">
        <f t="shared" si="445"/>
        <v>0.86121673003802279</v>
      </c>
      <c r="G190" s="134">
        <f>'UBS Carandiru'!G13</f>
        <v>475</v>
      </c>
      <c r="H190" s="147">
        <f t="shared" si="446"/>
        <v>0.90304182509505704</v>
      </c>
      <c r="I190" s="136">
        <f t="shared" si="447"/>
        <v>1383</v>
      </c>
      <c r="J190" s="691">
        <f t="shared" si="448"/>
        <v>0.87642585551330798</v>
      </c>
      <c r="K190" s="709">
        <f>'UBS Carandiru'!K13</f>
        <v>408</v>
      </c>
      <c r="L190" s="673">
        <f t="shared" si="446"/>
        <v>0.7756653992395437</v>
      </c>
      <c r="M190" s="709">
        <f>'UBS Carandiru'!M13</f>
        <v>391</v>
      </c>
      <c r="N190" s="673">
        <f t="shared" si="449"/>
        <v>0.74334600760456271</v>
      </c>
      <c r="O190" s="709">
        <f>'UBS Carandiru'!O13</f>
        <v>389</v>
      </c>
      <c r="P190" s="673">
        <f t="shared" si="450"/>
        <v>0.73954372623574149</v>
      </c>
      <c r="Q190" s="136">
        <f t="shared" si="451"/>
        <v>1188</v>
      </c>
      <c r="R190" s="691">
        <f t="shared" si="452"/>
        <v>0.75285171102661597</v>
      </c>
      <c r="S190" s="709">
        <f>'UBS Carandiru'!S13</f>
        <v>479</v>
      </c>
      <c r="T190" s="673">
        <f t="shared" si="453"/>
        <v>0.91064638783269958</v>
      </c>
      <c r="U190" s="709">
        <f>'UBS Carandiru'!U13</f>
        <v>439</v>
      </c>
      <c r="V190" s="673">
        <f t="shared" si="454"/>
        <v>0.83460076045627374</v>
      </c>
      <c r="W190" s="709">
        <f>'UBS Carandiru'!W13</f>
        <v>0</v>
      </c>
      <c r="X190" s="673">
        <f t="shared" si="455"/>
        <v>0</v>
      </c>
      <c r="Y190" s="136">
        <f t="shared" si="456"/>
        <v>918</v>
      </c>
      <c r="Z190" s="691">
        <f t="shared" si="457"/>
        <v>0.58174904942965777</v>
      </c>
      <c r="AA190" s="709">
        <f>'UBS Carandiru'!AA13</f>
        <v>0</v>
      </c>
      <c r="AB190" s="673">
        <f t="shared" si="458"/>
        <v>0</v>
      </c>
      <c r="AC190" s="709">
        <f>'UBS Carandiru'!AC13</f>
        <v>0</v>
      </c>
      <c r="AD190" s="673">
        <f t="shared" si="459"/>
        <v>0</v>
      </c>
      <c r="AE190" s="709">
        <f>'UBS Carandiru'!AE13</f>
        <v>0</v>
      </c>
      <c r="AF190" s="673">
        <f t="shared" si="460"/>
        <v>0</v>
      </c>
      <c r="AG190" s="136">
        <f t="shared" si="461"/>
        <v>0</v>
      </c>
      <c r="AH190" s="691">
        <f t="shared" si="462"/>
        <v>0</v>
      </c>
    </row>
    <row r="191" spans="1:34" ht="16.5" thickBot="1" x14ac:dyDescent="0.3">
      <c r="A191" s="138" t="s">
        <v>49</v>
      </c>
      <c r="B191" s="656">
        <f>'UBS Carandiru'!B14</f>
        <v>100</v>
      </c>
      <c r="C191" s="139">
        <f>'UBS Carandiru'!C14</f>
        <v>0</v>
      </c>
      <c r="D191" s="151">
        <f t="shared" si="444"/>
        <v>0</v>
      </c>
      <c r="E191" s="139">
        <f>'UBS Carandiru'!E14</f>
        <v>99</v>
      </c>
      <c r="F191" s="151">
        <f t="shared" si="445"/>
        <v>0.99</v>
      </c>
      <c r="G191" s="139">
        <f>'UBS Carandiru'!G14</f>
        <v>110</v>
      </c>
      <c r="H191" s="151">
        <f t="shared" si="446"/>
        <v>1.1000000000000001</v>
      </c>
      <c r="I191" s="141">
        <f t="shared" si="447"/>
        <v>209</v>
      </c>
      <c r="J191" s="692">
        <f t="shared" si="448"/>
        <v>0.69666666666666666</v>
      </c>
      <c r="K191" s="710">
        <f>'UBS Carandiru'!K14</f>
        <v>61</v>
      </c>
      <c r="L191" s="674">
        <f t="shared" si="446"/>
        <v>0.61</v>
      </c>
      <c r="M191" s="710">
        <f>'UBS Carandiru'!M14</f>
        <v>115</v>
      </c>
      <c r="N191" s="674">
        <f t="shared" si="449"/>
        <v>1.1499999999999999</v>
      </c>
      <c r="O191" s="710">
        <f>'UBS Carandiru'!O14</f>
        <v>81</v>
      </c>
      <c r="P191" s="674">
        <f t="shared" si="450"/>
        <v>0.81</v>
      </c>
      <c r="Q191" s="141">
        <f t="shared" si="451"/>
        <v>257</v>
      </c>
      <c r="R191" s="692">
        <f t="shared" si="452"/>
        <v>0.85666666666666669</v>
      </c>
      <c r="S191" s="710">
        <f>'UBS Carandiru'!S14</f>
        <v>30</v>
      </c>
      <c r="T191" s="674">
        <f t="shared" si="453"/>
        <v>0.3</v>
      </c>
      <c r="U191" s="710">
        <f>'UBS Carandiru'!U14</f>
        <v>109</v>
      </c>
      <c r="V191" s="674">
        <f t="shared" si="454"/>
        <v>1.0900000000000001</v>
      </c>
      <c r="W191" s="710">
        <f>'UBS Carandiru'!W14</f>
        <v>0</v>
      </c>
      <c r="X191" s="674">
        <f t="shared" si="455"/>
        <v>0</v>
      </c>
      <c r="Y191" s="141">
        <f t="shared" si="456"/>
        <v>139</v>
      </c>
      <c r="Z191" s="692">
        <f t="shared" si="457"/>
        <v>0.46333333333333332</v>
      </c>
      <c r="AA191" s="710">
        <f>'UBS Carandiru'!AA14</f>
        <v>0</v>
      </c>
      <c r="AB191" s="674">
        <f t="shared" si="458"/>
        <v>0</v>
      </c>
      <c r="AC191" s="710">
        <f>'UBS Carandiru'!AC14</f>
        <v>0</v>
      </c>
      <c r="AD191" s="674">
        <f t="shared" si="459"/>
        <v>0</v>
      </c>
      <c r="AE191" s="710">
        <f>'UBS Carandiru'!AE14</f>
        <v>0</v>
      </c>
      <c r="AF191" s="674">
        <f t="shared" si="460"/>
        <v>0</v>
      </c>
      <c r="AG191" s="141">
        <f t="shared" si="461"/>
        <v>0</v>
      </c>
      <c r="AH191" s="692">
        <f t="shared" si="462"/>
        <v>0</v>
      </c>
    </row>
    <row r="192" spans="1:34" ht="16.5" thickBot="1" x14ac:dyDescent="0.3">
      <c r="A192" s="6" t="s">
        <v>328</v>
      </c>
      <c r="B192" s="722">
        <f>SUM(B184:B191)</f>
        <v>4527</v>
      </c>
      <c r="C192" s="8">
        <f>SUM(C184:C191)</f>
        <v>4081</v>
      </c>
      <c r="D192" s="22">
        <f t="shared" si="444"/>
        <v>0.90148000883587365</v>
      </c>
      <c r="E192" s="8">
        <f>SUM(E184:E191)</f>
        <v>4380</v>
      </c>
      <c r="F192" s="22">
        <f t="shared" si="445"/>
        <v>0.96752816434724986</v>
      </c>
      <c r="G192" s="8">
        <f>SUM(G184:G191)</f>
        <v>4266</v>
      </c>
      <c r="H192" s="22">
        <f t="shared" si="446"/>
        <v>0.94234592445328036</v>
      </c>
      <c r="I192" s="103">
        <f t="shared" si="447"/>
        <v>12727</v>
      </c>
      <c r="J192" s="721">
        <f t="shared" si="448"/>
        <v>0.93711803254546788</v>
      </c>
      <c r="K192" s="704">
        <f>SUM(K184:K191)</f>
        <v>4794</v>
      </c>
      <c r="L192" s="720">
        <f t="shared" si="446"/>
        <v>1.0589794565937707</v>
      </c>
      <c r="M192" s="704">
        <f t="shared" ref="M192" si="463">SUM(M184:M191)</f>
        <v>4799</v>
      </c>
      <c r="N192" s="720">
        <f t="shared" si="449"/>
        <v>1.0600839407996465</v>
      </c>
      <c r="O192" s="704">
        <f t="shared" ref="O192" si="464">SUM(O184:O191)</f>
        <v>3915</v>
      </c>
      <c r="P192" s="720">
        <f t="shared" si="450"/>
        <v>0.86481113320079528</v>
      </c>
      <c r="Q192" s="103">
        <f t="shared" si="451"/>
        <v>13508</v>
      </c>
      <c r="R192" s="721">
        <f t="shared" si="452"/>
        <v>0.99462484353140412</v>
      </c>
      <c r="S192" s="704">
        <f>SUM(S184:S191)</f>
        <v>4744</v>
      </c>
      <c r="T192" s="720">
        <f t="shared" si="453"/>
        <v>1.0479346145350121</v>
      </c>
      <c r="U192" s="704">
        <f t="shared" ref="U192" si="465">SUM(U184:U191)</f>
        <v>4878</v>
      </c>
      <c r="V192" s="720">
        <f t="shared" si="454"/>
        <v>1.0775347912524851</v>
      </c>
      <c r="W192" s="704">
        <f t="shared" ref="W192" si="466">SUM(W184:W191)</f>
        <v>0</v>
      </c>
      <c r="X192" s="720">
        <f t="shared" si="455"/>
        <v>0</v>
      </c>
      <c r="Y192" s="103">
        <f t="shared" si="456"/>
        <v>9622</v>
      </c>
      <c r="Z192" s="721">
        <f t="shared" si="457"/>
        <v>0.70848980192916577</v>
      </c>
      <c r="AA192" s="704">
        <f>SUM(AA184:AA191)</f>
        <v>0</v>
      </c>
      <c r="AB192" s="720">
        <f t="shared" si="458"/>
        <v>0</v>
      </c>
      <c r="AC192" s="704">
        <f t="shared" ref="AC192" si="467">SUM(AC184:AC191)</f>
        <v>0</v>
      </c>
      <c r="AD192" s="720">
        <f t="shared" si="459"/>
        <v>0</v>
      </c>
      <c r="AE192" s="704">
        <f t="shared" ref="AE192" si="468">SUM(AE184:AE191)</f>
        <v>0</v>
      </c>
      <c r="AF192" s="720">
        <f t="shared" si="460"/>
        <v>0</v>
      </c>
      <c r="AG192" s="103">
        <f t="shared" si="461"/>
        <v>0</v>
      </c>
      <c r="AH192" s="721">
        <f t="shared" si="462"/>
        <v>0</v>
      </c>
    </row>
    <row r="194" spans="1:34" x14ac:dyDescent="0.25">
      <c r="A194" s="1303" t="s">
        <v>551</v>
      </c>
      <c r="B194" s="1291"/>
      <c r="C194" s="1291"/>
      <c r="D194" s="1291"/>
      <c r="E194" s="1291"/>
      <c r="F194" s="1291"/>
      <c r="G194" s="1291"/>
      <c r="H194" s="1291"/>
      <c r="I194" s="1291"/>
      <c r="J194" s="1291"/>
      <c r="K194" s="1291"/>
      <c r="L194" s="1291"/>
      <c r="M194" s="1291"/>
      <c r="N194" s="1291"/>
      <c r="O194" s="1291"/>
      <c r="P194" s="1291"/>
      <c r="Q194" s="1291"/>
      <c r="R194" s="1291"/>
      <c r="S194" s="1291"/>
      <c r="T194" s="1291"/>
      <c r="U194" s="1291"/>
      <c r="V194" s="1291"/>
      <c r="W194" s="1291"/>
      <c r="X194" s="1291"/>
      <c r="Y194" s="1291"/>
      <c r="Z194" s="1291"/>
    </row>
    <row r="195" spans="1:34" ht="24.75" thickBot="1" x14ac:dyDescent="0.3">
      <c r="A195" s="14" t="s">
        <v>14</v>
      </c>
      <c r="B195" s="12" t="s">
        <v>172</v>
      </c>
      <c r="C195" s="14" t="s">
        <v>505</v>
      </c>
      <c r="D195" s="15" t="s">
        <v>1</v>
      </c>
      <c r="E195" s="14" t="s">
        <v>506</v>
      </c>
      <c r="F195" s="15" t="s">
        <v>1</v>
      </c>
      <c r="G195" s="14" t="s">
        <v>507</v>
      </c>
      <c r="H195" s="15" t="s">
        <v>1</v>
      </c>
      <c r="I195" s="128" t="s">
        <v>454</v>
      </c>
      <c r="J195" s="13" t="s">
        <v>205</v>
      </c>
      <c r="K195" s="14" t="s">
        <v>508</v>
      </c>
      <c r="L195" s="15" t="s">
        <v>1</v>
      </c>
      <c r="M195" s="14" t="s">
        <v>509</v>
      </c>
      <c r="N195" s="15" t="s">
        <v>1</v>
      </c>
      <c r="O195" s="14" t="s">
        <v>510</v>
      </c>
      <c r="P195" s="15" t="s">
        <v>1</v>
      </c>
      <c r="Q195" s="128" t="s">
        <v>454</v>
      </c>
      <c r="R195" s="13" t="s">
        <v>205</v>
      </c>
      <c r="S195" s="14" t="s">
        <v>511</v>
      </c>
      <c r="T195" s="15" t="s">
        <v>1</v>
      </c>
      <c r="U195" s="14" t="s">
        <v>512</v>
      </c>
      <c r="V195" s="15" t="s">
        <v>1</v>
      </c>
      <c r="W195" s="14" t="s">
        <v>513</v>
      </c>
      <c r="X195" s="15" t="s">
        <v>1</v>
      </c>
      <c r="Y195" s="128" t="s">
        <v>454</v>
      </c>
      <c r="Z195" s="13" t="s">
        <v>205</v>
      </c>
      <c r="AA195" s="14" t="s">
        <v>514</v>
      </c>
      <c r="AB195" s="15" t="s">
        <v>1</v>
      </c>
      <c r="AC195" s="14" t="s">
        <v>515</v>
      </c>
      <c r="AD195" s="15" t="s">
        <v>1</v>
      </c>
      <c r="AE195" s="14" t="s">
        <v>516</v>
      </c>
      <c r="AF195" s="15" t="s">
        <v>1</v>
      </c>
      <c r="AG195" s="128" t="s">
        <v>454</v>
      </c>
      <c r="AH195" s="13" t="s">
        <v>205</v>
      </c>
    </row>
    <row r="196" spans="1:34" ht="36.75" thickTop="1" x14ac:dyDescent="0.25">
      <c r="A196" s="42" t="s">
        <v>144</v>
      </c>
      <c r="B196" s="660">
        <f>'CER Carandiru'!B7</f>
        <v>180</v>
      </c>
      <c r="C196" s="62">
        <f>'CER Carandiru'!C7</f>
        <v>186</v>
      </c>
      <c r="D196" s="196">
        <f t="shared" ref="D196:D197" si="469">C196/$B196</f>
        <v>1.0333333333333334</v>
      </c>
      <c r="E196" s="62">
        <f>'CER Carandiru'!E7</f>
        <v>162</v>
      </c>
      <c r="F196" s="196">
        <f t="shared" ref="F196:F197" si="470">E196/$B196</f>
        <v>0.9</v>
      </c>
      <c r="G196" s="62">
        <f>'CER Carandiru'!G7</f>
        <v>158</v>
      </c>
      <c r="H196" s="196">
        <f t="shared" ref="H196:L197" si="471">G196/$B196</f>
        <v>0.87777777777777777</v>
      </c>
      <c r="I196" s="154">
        <f>SUM(C196,E196,G196)</f>
        <v>506</v>
      </c>
      <c r="J196" s="696">
        <f>I196/($B196*3)</f>
        <v>0.937037037037037</v>
      </c>
      <c r="K196" s="714">
        <f>'CER Carandiru'!K7</f>
        <v>222</v>
      </c>
      <c r="L196" s="678">
        <f t="shared" si="471"/>
        <v>1.2333333333333334</v>
      </c>
      <c r="M196" s="714">
        <f>'CER Carandiru'!M7</f>
        <v>166</v>
      </c>
      <c r="N196" s="678">
        <f t="shared" ref="N196:N197" si="472">M196/$B196</f>
        <v>0.92222222222222228</v>
      </c>
      <c r="O196" s="714">
        <f>'CER Carandiru'!O7</f>
        <v>173</v>
      </c>
      <c r="P196" s="678">
        <f t="shared" ref="P196:P197" si="473">O196/$B196</f>
        <v>0.96111111111111114</v>
      </c>
      <c r="Q196" s="154">
        <f>SUM(K196,M196,O196)</f>
        <v>561</v>
      </c>
      <c r="R196" s="696">
        <f>Q196/($B196*3)</f>
        <v>1.038888888888889</v>
      </c>
      <c r="S196" s="714">
        <f>'CER Carandiru'!S7</f>
        <v>188</v>
      </c>
      <c r="T196" s="678">
        <f t="shared" ref="T196:T197" si="474">S196/$B196</f>
        <v>1.0444444444444445</v>
      </c>
      <c r="U196" s="714">
        <f>'CER Carandiru'!U7</f>
        <v>287</v>
      </c>
      <c r="V196" s="678">
        <f t="shared" ref="V196:V197" si="475">U196/$B196</f>
        <v>1.5944444444444446</v>
      </c>
      <c r="W196" s="714">
        <f>'CER Carandiru'!W7</f>
        <v>0</v>
      </c>
      <c r="X196" s="678">
        <f t="shared" ref="X196:X197" si="476">W196/$B196</f>
        <v>0</v>
      </c>
      <c r="Y196" s="154">
        <f>SUM(S196,U196,W196)</f>
        <v>475</v>
      </c>
      <c r="Z196" s="696">
        <f>Y196/($B196*3)</f>
        <v>0.87962962962962965</v>
      </c>
      <c r="AA196" s="714">
        <f>'CER Carandiru'!AA7</f>
        <v>0</v>
      </c>
      <c r="AB196" s="678">
        <f t="shared" ref="AB196:AB197" si="477">AA196/$B196</f>
        <v>0</v>
      </c>
      <c r="AC196" s="714">
        <f>'CER Carandiru'!AC7</f>
        <v>0</v>
      </c>
      <c r="AD196" s="678">
        <f t="shared" ref="AD196:AD197" si="478">AC196/$B196</f>
        <v>0</v>
      </c>
      <c r="AE196" s="714">
        <f>'CER Carandiru'!AE7</f>
        <v>0</v>
      </c>
      <c r="AF196" s="678">
        <f t="shared" ref="AF196:AF197" si="479">AE196/$B196</f>
        <v>0</v>
      </c>
      <c r="AG196" s="154">
        <f>SUM(AA196,AC196,AE196)</f>
        <v>0</v>
      </c>
      <c r="AH196" s="696">
        <f>AG196/($B196*3)</f>
        <v>0</v>
      </c>
    </row>
    <row r="197" spans="1:34" ht="16.5" thickBot="1" x14ac:dyDescent="0.3">
      <c r="A197" s="198" t="s">
        <v>145</v>
      </c>
      <c r="B197" s="661">
        <f>'CER Carandiru'!B8</f>
        <v>490</v>
      </c>
      <c r="C197" s="200">
        <f>'CER Carandiru'!C8</f>
        <v>801</v>
      </c>
      <c r="D197" s="201">
        <f t="shared" si="469"/>
        <v>1.6346938775510205</v>
      </c>
      <c r="E197" s="200">
        <f>'CER Carandiru'!E8</f>
        <v>947</v>
      </c>
      <c r="F197" s="201">
        <f t="shared" si="470"/>
        <v>1.9326530612244899</v>
      </c>
      <c r="G197" s="200">
        <f>'CER Carandiru'!G8</f>
        <v>765</v>
      </c>
      <c r="H197" s="201">
        <f t="shared" si="471"/>
        <v>1.5612244897959184</v>
      </c>
      <c r="I197" s="202">
        <f>SUM(C197,E197,G197)</f>
        <v>2513</v>
      </c>
      <c r="J197" s="697">
        <f>I197/($B197*3)</f>
        <v>1.7095238095238094</v>
      </c>
      <c r="K197" s="715">
        <f>'CER Carandiru'!K8</f>
        <v>994</v>
      </c>
      <c r="L197" s="669">
        <f t="shared" si="471"/>
        <v>2.0285714285714285</v>
      </c>
      <c r="M197" s="715">
        <f>'CER Carandiru'!M8</f>
        <v>862</v>
      </c>
      <c r="N197" s="669">
        <f t="shared" si="472"/>
        <v>1.7591836734693878</v>
      </c>
      <c r="O197" s="715">
        <f>'CER Carandiru'!O8</f>
        <v>797</v>
      </c>
      <c r="P197" s="669">
        <f t="shared" si="473"/>
        <v>1.6265306122448979</v>
      </c>
      <c r="Q197" s="202">
        <f>SUM(K197,M197,O197)</f>
        <v>2653</v>
      </c>
      <c r="R197" s="697">
        <f>Q197/($B197*3)</f>
        <v>1.8047619047619048</v>
      </c>
      <c r="S197" s="715">
        <f>'CER Carandiru'!S8</f>
        <v>1029</v>
      </c>
      <c r="T197" s="669">
        <f t="shared" si="474"/>
        <v>2.1</v>
      </c>
      <c r="U197" s="715">
        <f>'CER Carandiru'!U8</f>
        <v>1067</v>
      </c>
      <c r="V197" s="669">
        <f t="shared" si="475"/>
        <v>2.1775510204081634</v>
      </c>
      <c r="W197" s="715">
        <f>'CER Carandiru'!W8</f>
        <v>0</v>
      </c>
      <c r="X197" s="669">
        <f t="shared" si="476"/>
        <v>0</v>
      </c>
      <c r="Y197" s="202">
        <f>SUM(S197,U197,W197)</f>
        <v>2096</v>
      </c>
      <c r="Z197" s="697">
        <f>Y197/($B197*3)</f>
        <v>1.4258503401360545</v>
      </c>
      <c r="AA197" s="715">
        <f>'CER Carandiru'!AA8</f>
        <v>0</v>
      </c>
      <c r="AB197" s="669">
        <f t="shared" si="477"/>
        <v>0</v>
      </c>
      <c r="AC197" s="715">
        <f>'CER Carandiru'!AC8</f>
        <v>0</v>
      </c>
      <c r="AD197" s="669">
        <f t="shared" si="478"/>
        <v>0</v>
      </c>
      <c r="AE197" s="715">
        <f>'CER Carandiru'!AE8</f>
        <v>0</v>
      </c>
      <c r="AF197" s="669">
        <f t="shared" si="479"/>
        <v>0</v>
      </c>
      <c r="AG197" s="202">
        <f>SUM(AA197,AC197,AE197)</f>
        <v>0</v>
      </c>
      <c r="AH197" s="697">
        <f>AG197/($B197*3)</f>
        <v>0</v>
      </c>
    </row>
    <row r="198" spans="1:34" ht="16.5" thickBot="1" x14ac:dyDescent="0.3">
      <c r="A198" s="6" t="s">
        <v>341</v>
      </c>
      <c r="B198" s="722">
        <f>SUM(B196:B197)</f>
        <v>670</v>
      </c>
      <c r="C198" s="23">
        <f>SUM(C196:C197)</f>
        <v>987</v>
      </c>
      <c r="D198" s="201">
        <f>C198/$B$170</f>
        <v>1.876425855513308</v>
      </c>
      <c r="E198" s="23">
        <f>SUM(E196:E197)</f>
        <v>1109</v>
      </c>
      <c r="F198" s="201">
        <f>E198/$B$170</f>
        <v>2.1083650190114067</v>
      </c>
      <c r="G198" s="23">
        <f>SUM(G196:G197)</f>
        <v>923</v>
      </c>
      <c r="H198" s="201">
        <f>G198/$B$170</f>
        <v>1.7547528517110267</v>
      </c>
      <c r="I198" s="40">
        <f>SUM(C198,E198,G198)</f>
        <v>3019</v>
      </c>
      <c r="J198" s="697">
        <f>I198/($B198*3)</f>
        <v>1.5019900497512437</v>
      </c>
      <c r="K198" s="705">
        <f>SUM(K196:K197)</f>
        <v>1216</v>
      </c>
      <c r="L198" s="669">
        <f>K198/$B$170</f>
        <v>2.3117870722433458</v>
      </c>
      <c r="M198" s="705">
        <f t="shared" ref="M198" si="480">SUM(M196:M197)</f>
        <v>1028</v>
      </c>
      <c r="N198" s="669">
        <f>M198/$B$170</f>
        <v>1.9543726235741445</v>
      </c>
      <c r="O198" s="705">
        <f t="shared" ref="O198" si="481">SUM(O196:O197)</f>
        <v>970</v>
      </c>
      <c r="P198" s="669">
        <f>O198/$B$170</f>
        <v>1.8441064638783271</v>
      </c>
      <c r="Q198" s="40">
        <f>SUM(K198,M198,O198)</f>
        <v>3214</v>
      </c>
      <c r="R198" s="697">
        <f>Q198/($B198*3)</f>
        <v>1.599004975124378</v>
      </c>
      <c r="S198" s="705">
        <f>SUM(S196:S197)</f>
        <v>1217</v>
      </c>
      <c r="T198" s="669">
        <f>S198/$B$170</f>
        <v>2.3136882129277567</v>
      </c>
      <c r="U198" s="705">
        <f t="shared" ref="U198" si="482">SUM(U196:U197)</f>
        <v>1354</v>
      </c>
      <c r="V198" s="669">
        <f>U198/$B$170</f>
        <v>2.5741444866920151</v>
      </c>
      <c r="W198" s="705">
        <f t="shared" ref="W198" si="483">SUM(W196:W197)</f>
        <v>0</v>
      </c>
      <c r="X198" s="669">
        <f>W198/$B$170</f>
        <v>0</v>
      </c>
      <c r="Y198" s="40">
        <f>SUM(S198,U198,W198)</f>
        <v>2571</v>
      </c>
      <c r="Z198" s="697">
        <f>Y198/($B198*3)</f>
        <v>1.2791044776119402</v>
      </c>
      <c r="AA198" s="705">
        <f>SUM(AA196:AA197)</f>
        <v>0</v>
      </c>
      <c r="AB198" s="669">
        <f>AA198/$B$170</f>
        <v>0</v>
      </c>
      <c r="AC198" s="705">
        <f t="shared" ref="AC198" si="484">SUM(AC196:AC197)</f>
        <v>0</v>
      </c>
      <c r="AD198" s="669">
        <f>AC198/$B$170</f>
        <v>0</v>
      </c>
      <c r="AE198" s="705">
        <f t="shared" ref="AE198" si="485">SUM(AE196:AE197)</f>
        <v>0</v>
      </c>
      <c r="AF198" s="669">
        <f>AE198/$B$170</f>
        <v>0</v>
      </c>
      <c r="AG198" s="40">
        <f>SUM(AA198,AC198,AE198)</f>
        <v>0</v>
      </c>
      <c r="AH198" s="697">
        <f>AG198/($B198*3)</f>
        <v>0</v>
      </c>
    </row>
    <row r="200" spans="1:34" x14ac:dyDescent="0.25">
      <c r="A200" s="1303" t="s">
        <v>552</v>
      </c>
      <c r="B200" s="1291"/>
      <c r="C200" s="1291"/>
      <c r="D200" s="1291"/>
      <c r="E200" s="1291"/>
      <c r="F200" s="1291"/>
      <c r="G200" s="1291"/>
      <c r="H200" s="1291"/>
      <c r="I200" s="1291"/>
      <c r="J200" s="1291"/>
      <c r="K200" s="1291"/>
      <c r="L200" s="1291"/>
      <c r="M200" s="1291"/>
      <c r="N200" s="1291"/>
      <c r="O200" s="1291"/>
      <c r="P200" s="1291"/>
      <c r="Q200" s="1291"/>
      <c r="R200" s="1291"/>
      <c r="S200" s="1291"/>
      <c r="T200" s="1291"/>
      <c r="U200" s="1291"/>
      <c r="V200" s="1291"/>
      <c r="W200" s="1291"/>
      <c r="X200" s="1291"/>
      <c r="Y200" s="1291"/>
      <c r="Z200" s="1291"/>
    </row>
    <row r="201" spans="1:34" ht="24.75" thickBot="1" x14ac:dyDescent="0.3">
      <c r="A201" s="14" t="s">
        <v>14</v>
      </c>
      <c r="B201" s="12" t="s">
        <v>172</v>
      </c>
      <c r="C201" s="14" t="s">
        <v>505</v>
      </c>
      <c r="D201" s="15" t="s">
        <v>1</v>
      </c>
      <c r="E201" s="14" t="s">
        <v>506</v>
      </c>
      <c r="F201" s="15" t="s">
        <v>1</v>
      </c>
      <c r="G201" s="14" t="s">
        <v>507</v>
      </c>
      <c r="H201" s="15" t="s">
        <v>1</v>
      </c>
      <c r="I201" s="128" t="s">
        <v>454</v>
      </c>
      <c r="J201" s="13" t="s">
        <v>205</v>
      </c>
      <c r="K201" s="14" t="s">
        <v>508</v>
      </c>
      <c r="L201" s="15" t="s">
        <v>1</v>
      </c>
      <c r="M201" s="14" t="s">
        <v>509</v>
      </c>
      <c r="N201" s="15" t="s">
        <v>1</v>
      </c>
      <c r="O201" s="14" t="s">
        <v>510</v>
      </c>
      <c r="P201" s="15" t="s">
        <v>1</v>
      </c>
      <c r="Q201" s="128" t="s">
        <v>454</v>
      </c>
      <c r="R201" s="13" t="s">
        <v>205</v>
      </c>
      <c r="S201" s="14" t="s">
        <v>511</v>
      </c>
      <c r="T201" s="15" t="s">
        <v>1</v>
      </c>
      <c r="U201" s="14" t="s">
        <v>512</v>
      </c>
      <c r="V201" s="15" t="s">
        <v>1</v>
      </c>
      <c r="W201" s="14" t="s">
        <v>513</v>
      </c>
      <c r="X201" s="15" t="s">
        <v>1</v>
      </c>
      <c r="Y201" s="128" t="s">
        <v>454</v>
      </c>
      <c r="Z201" s="13" t="s">
        <v>205</v>
      </c>
      <c r="AA201" s="14" t="s">
        <v>514</v>
      </c>
      <c r="AB201" s="15" t="s">
        <v>1</v>
      </c>
      <c r="AC201" s="14" t="s">
        <v>515</v>
      </c>
      <c r="AD201" s="15" t="s">
        <v>1</v>
      </c>
      <c r="AE201" s="14" t="s">
        <v>516</v>
      </c>
      <c r="AF201" s="15" t="s">
        <v>1</v>
      </c>
      <c r="AG201" s="128" t="s">
        <v>454</v>
      </c>
      <c r="AH201" s="13" t="s">
        <v>205</v>
      </c>
    </row>
    <row r="202" spans="1:34" ht="17.25" thickTop="1" thickBot="1" x14ac:dyDescent="0.3">
      <c r="A202" s="39" t="s">
        <v>142</v>
      </c>
      <c r="B202" s="722">
        <f>'APD no CER III Carandiru'!B7</f>
        <v>70</v>
      </c>
      <c r="C202" s="240">
        <f>'APD no CER III Carandiru'!C7</f>
        <v>70</v>
      </c>
      <c r="D202" s="205">
        <f t="shared" ref="D202" si="486">C202/$B202</f>
        <v>1</v>
      </c>
      <c r="E202" s="204">
        <f>'APD no CER III Carandiru'!$E$7</f>
        <v>54</v>
      </c>
      <c r="F202" s="205">
        <f t="shared" ref="F202" si="487">E202/$B202</f>
        <v>0.77142857142857146</v>
      </c>
      <c r="G202" s="204">
        <f>'APD no CER III Carandiru'!$G$7</f>
        <v>70</v>
      </c>
      <c r="H202" s="205">
        <f t="shared" ref="H202:L202" si="488">G202/$B202</f>
        <v>1</v>
      </c>
      <c r="I202" s="206">
        <f>SUM(C202,E202,G202)</f>
        <v>194</v>
      </c>
      <c r="J202" s="698">
        <f>I202/($B202*3)</f>
        <v>0.92380952380952386</v>
      </c>
      <c r="K202" s="716">
        <f>'APD no CER III Carandiru'!$K$7</f>
        <v>70</v>
      </c>
      <c r="L202" s="679">
        <f t="shared" si="488"/>
        <v>1</v>
      </c>
      <c r="M202" s="716">
        <f>'APD no CER III Carandiru'!$M$7</f>
        <v>70</v>
      </c>
      <c r="N202" s="679">
        <f t="shared" ref="N202" si="489">M202/$B202</f>
        <v>1</v>
      </c>
      <c r="O202" s="716">
        <f>'APD no CER III Carandiru'!$O$7</f>
        <v>72</v>
      </c>
      <c r="P202" s="679">
        <f t="shared" ref="P202" si="490">O202/$B202</f>
        <v>1.0285714285714285</v>
      </c>
      <c r="Q202" s="206">
        <f>SUM(K202,M202,O202)</f>
        <v>212</v>
      </c>
      <c r="R202" s="698">
        <f>Q202/($B202*3)</f>
        <v>1.0095238095238095</v>
      </c>
      <c r="S202" s="716">
        <f>'APD no CER III Carandiru'!$S$7</f>
        <v>70</v>
      </c>
      <c r="T202" s="679">
        <f t="shared" ref="T202" si="491">S202/$B202</f>
        <v>1</v>
      </c>
      <c r="U202" s="716">
        <f>'APD no CER III Carandiru'!$U$7</f>
        <v>70</v>
      </c>
      <c r="V202" s="679">
        <f t="shared" ref="V202" si="492">U202/$B202</f>
        <v>1</v>
      </c>
      <c r="W202" s="716">
        <f>'APD no CER III Carandiru'!$W$7</f>
        <v>0</v>
      </c>
      <c r="X202" s="679">
        <f t="shared" ref="X202" si="493">W202/$B202</f>
        <v>0</v>
      </c>
      <c r="Y202" s="206">
        <f>SUM(S202,U202,W202)</f>
        <v>140</v>
      </c>
      <c r="Z202" s="698">
        <f>Y202/($B202*3)</f>
        <v>0.66666666666666663</v>
      </c>
      <c r="AA202" s="716">
        <f>'APD no CER III Carandiru'!$S$7</f>
        <v>70</v>
      </c>
      <c r="AB202" s="679">
        <f t="shared" ref="AB202" si="494">AA202/$B202</f>
        <v>1</v>
      </c>
      <c r="AC202" s="716">
        <f>'APD no CER III Carandiru'!$U$7</f>
        <v>70</v>
      </c>
      <c r="AD202" s="679">
        <f t="shared" ref="AD202" si="495">AC202/$B202</f>
        <v>1</v>
      </c>
      <c r="AE202" s="716">
        <f>'APD no CER III Carandiru'!$W$7</f>
        <v>0</v>
      </c>
      <c r="AF202" s="679">
        <f t="shared" ref="AF202" si="496">AE202/$B202</f>
        <v>0</v>
      </c>
      <c r="AG202" s="206">
        <f>SUM(AA202,AC202,AE202)</f>
        <v>140</v>
      </c>
      <c r="AH202" s="698">
        <f>AG202/($B202*3)</f>
        <v>0.66666666666666663</v>
      </c>
    </row>
    <row r="203" spans="1:34" ht="16.5" thickBot="1" x14ac:dyDescent="0.3">
      <c r="A203" s="6" t="s">
        <v>379</v>
      </c>
      <c r="B203" s="722">
        <f>SUM(B202)</f>
        <v>70</v>
      </c>
      <c r="C203" s="23">
        <f>SUM(C202)</f>
        <v>70</v>
      </c>
      <c r="D203" s="22">
        <f>C203/$B$167</f>
        <v>4.1666666666666664E-2</v>
      </c>
      <c r="E203" s="23">
        <f>SUM(E202)</f>
        <v>54</v>
      </c>
      <c r="F203" s="22">
        <f>E203/$B$167</f>
        <v>3.214285714285714E-2</v>
      </c>
      <c r="G203" s="23">
        <f>SUM(G202)</f>
        <v>70</v>
      </c>
      <c r="H203" s="22">
        <f>G203/$B$167</f>
        <v>4.1666666666666664E-2</v>
      </c>
      <c r="I203" s="40">
        <f>SUM(C203,E203,G203)</f>
        <v>194</v>
      </c>
      <c r="J203" s="721">
        <f>I203/($B203*3)</f>
        <v>0.92380952380952386</v>
      </c>
      <c r="K203" s="705">
        <f>SUM(K202)</f>
        <v>70</v>
      </c>
      <c r="L203" s="720">
        <f>K203/$B$167</f>
        <v>4.1666666666666664E-2</v>
      </c>
      <c r="M203" s="705">
        <f t="shared" ref="M203" si="497">SUM(M202)</f>
        <v>70</v>
      </c>
      <c r="N203" s="720">
        <f>M203/$B$167</f>
        <v>4.1666666666666664E-2</v>
      </c>
      <c r="O203" s="705">
        <f t="shared" ref="O203" si="498">SUM(O202)</f>
        <v>72</v>
      </c>
      <c r="P203" s="720">
        <f>O203/$B$167</f>
        <v>4.2857142857142858E-2</v>
      </c>
      <c r="Q203" s="40">
        <f>SUM(K203,M203,O203)</f>
        <v>212</v>
      </c>
      <c r="R203" s="721">
        <f>Q203/($B203*3)</f>
        <v>1.0095238095238095</v>
      </c>
      <c r="S203" s="705">
        <f>SUM(S202)</f>
        <v>70</v>
      </c>
      <c r="T203" s="720">
        <f>S203/$B$167</f>
        <v>4.1666666666666664E-2</v>
      </c>
      <c r="U203" s="705">
        <f t="shared" ref="U203" si="499">SUM(U202)</f>
        <v>70</v>
      </c>
      <c r="V203" s="720">
        <f>U203/$B$167</f>
        <v>4.1666666666666664E-2</v>
      </c>
      <c r="W203" s="705">
        <f t="shared" ref="W203" si="500">SUM(W202)</f>
        <v>0</v>
      </c>
      <c r="X203" s="720">
        <f>W203/$B$167</f>
        <v>0</v>
      </c>
      <c r="Y203" s="40">
        <f>SUM(S203,U203,W203)</f>
        <v>140</v>
      </c>
      <c r="Z203" s="721">
        <f>Y203/($B203*3)</f>
        <v>0.66666666666666663</v>
      </c>
      <c r="AA203" s="705">
        <f>SUM(AA202)</f>
        <v>70</v>
      </c>
      <c r="AB203" s="720">
        <f>AA203/$B$167</f>
        <v>4.1666666666666664E-2</v>
      </c>
      <c r="AC203" s="705">
        <f t="shared" ref="AC203" si="501">SUM(AC202)</f>
        <v>70</v>
      </c>
      <c r="AD203" s="720">
        <f>AC203/$B$167</f>
        <v>4.1666666666666664E-2</v>
      </c>
      <c r="AE203" s="705">
        <f t="shared" ref="AE203" si="502">SUM(AE202)</f>
        <v>0</v>
      </c>
      <c r="AF203" s="720">
        <f>AE203/$B$167</f>
        <v>0</v>
      </c>
      <c r="AG203" s="40">
        <f>SUM(AA203,AC203,AE203)</f>
        <v>140</v>
      </c>
      <c r="AH203" s="721">
        <f>AG203/($B203*3)</f>
        <v>0.66666666666666663</v>
      </c>
    </row>
    <row r="205" spans="1:34" x14ac:dyDescent="0.25">
      <c r="A205" s="1303" t="s">
        <v>553</v>
      </c>
      <c r="B205" s="1291"/>
      <c r="C205" s="1291"/>
      <c r="D205" s="1291"/>
      <c r="E205" s="1291"/>
      <c r="F205" s="1291"/>
      <c r="G205" s="1291"/>
      <c r="H205" s="1291"/>
      <c r="I205" s="1291"/>
      <c r="J205" s="1291"/>
      <c r="K205" s="1291"/>
      <c r="L205" s="1291"/>
      <c r="M205" s="1291"/>
      <c r="N205" s="1291"/>
      <c r="O205" s="1291"/>
      <c r="P205" s="1291"/>
      <c r="Q205" s="1291"/>
      <c r="R205" s="1291"/>
      <c r="S205" s="1291"/>
      <c r="T205" s="1291"/>
      <c r="U205" s="1291"/>
      <c r="V205" s="1291"/>
      <c r="W205" s="1291"/>
      <c r="X205" s="1291"/>
      <c r="Y205" s="1291"/>
      <c r="Z205" s="1291"/>
    </row>
    <row r="206" spans="1:34" ht="24.75" thickBot="1" x14ac:dyDescent="0.3">
      <c r="A206" s="14" t="s">
        <v>14</v>
      </c>
      <c r="B206" s="12" t="s">
        <v>172</v>
      </c>
      <c r="C206" s="14" t="s">
        <v>505</v>
      </c>
      <c r="D206" s="15" t="s">
        <v>1</v>
      </c>
      <c r="E206" s="14" t="s">
        <v>506</v>
      </c>
      <c r="F206" s="15" t="s">
        <v>1</v>
      </c>
      <c r="G206" s="14" t="s">
        <v>507</v>
      </c>
      <c r="H206" s="15" t="s">
        <v>1</v>
      </c>
      <c r="I206" s="128" t="s">
        <v>454</v>
      </c>
      <c r="J206" s="13" t="s">
        <v>205</v>
      </c>
      <c r="K206" s="14" t="s">
        <v>508</v>
      </c>
      <c r="L206" s="15" t="s">
        <v>1</v>
      </c>
      <c r="M206" s="14" t="s">
        <v>509</v>
      </c>
      <c r="N206" s="15" t="s">
        <v>1</v>
      </c>
      <c r="O206" s="14" t="s">
        <v>510</v>
      </c>
      <c r="P206" s="15" t="s">
        <v>1</v>
      </c>
      <c r="Q206" s="128" t="s">
        <v>454</v>
      </c>
      <c r="R206" s="13" t="s">
        <v>205</v>
      </c>
      <c r="S206" s="14" t="s">
        <v>511</v>
      </c>
      <c r="T206" s="15" t="s">
        <v>1</v>
      </c>
      <c r="U206" s="14" t="s">
        <v>512</v>
      </c>
      <c r="V206" s="15" t="s">
        <v>1</v>
      </c>
      <c r="W206" s="14" t="s">
        <v>513</v>
      </c>
      <c r="X206" s="15" t="s">
        <v>1</v>
      </c>
      <c r="Y206" s="128" t="s">
        <v>454</v>
      </c>
      <c r="Z206" s="13" t="s">
        <v>205</v>
      </c>
      <c r="AA206" s="14" t="s">
        <v>514</v>
      </c>
      <c r="AB206" s="15" t="s">
        <v>1</v>
      </c>
      <c r="AC206" s="14" t="s">
        <v>515</v>
      </c>
      <c r="AD206" s="15" t="s">
        <v>1</v>
      </c>
      <c r="AE206" s="14" t="s">
        <v>516</v>
      </c>
      <c r="AF206" s="15" t="s">
        <v>1</v>
      </c>
      <c r="AG206" s="128" t="s">
        <v>454</v>
      </c>
      <c r="AH206" s="13" t="s">
        <v>205</v>
      </c>
    </row>
    <row r="207" spans="1:34" ht="16.5" thickTop="1" x14ac:dyDescent="0.25">
      <c r="A207" s="113" t="s">
        <v>91</v>
      </c>
      <c r="B207" s="655">
        <f>'URSI CARANDIRU'!B7</f>
        <v>231</v>
      </c>
      <c r="C207" s="134">
        <f>'URSI CARANDIRU'!C7</f>
        <v>194</v>
      </c>
      <c r="D207" s="147">
        <f t="shared" ref="D207:D214" si="503">C207/$B207</f>
        <v>0.83982683982683981</v>
      </c>
      <c r="E207" s="134">
        <f>'URSI CARANDIRU'!E7</f>
        <v>305</v>
      </c>
      <c r="F207" s="147">
        <f t="shared" ref="F207:F214" si="504">E207/$B207</f>
        <v>1.3203463203463204</v>
      </c>
      <c r="G207" s="134">
        <f>'URSI CARANDIRU'!G7</f>
        <v>190</v>
      </c>
      <c r="H207" s="147">
        <f t="shared" ref="H207:L214" si="505">G207/$B207</f>
        <v>0.82251082251082253</v>
      </c>
      <c r="I207" s="136">
        <f t="shared" ref="I207:I214" si="506">SUM(C207,E207,G207)</f>
        <v>689</v>
      </c>
      <c r="J207" s="691">
        <f t="shared" ref="J207:J214" si="507">I207/($B207*3)</f>
        <v>0.99422799422799424</v>
      </c>
      <c r="K207" s="709">
        <f>'URSI CARANDIRU'!K7</f>
        <v>245</v>
      </c>
      <c r="L207" s="673">
        <f t="shared" si="505"/>
        <v>1.0606060606060606</v>
      </c>
      <c r="M207" s="709">
        <f>'URSI CARANDIRU'!M7</f>
        <v>230</v>
      </c>
      <c r="N207" s="673">
        <f t="shared" ref="N207:N214" si="508">M207/$B207</f>
        <v>0.99567099567099571</v>
      </c>
      <c r="O207" s="709">
        <f>'URSI CARANDIRU'!O7</f>
        <v>220</v>
      </c>
      <c r="P207" s="673">
        <f t="shared" ref="P207:P214" si="509">O207/$B207</f>
        <v>0.95238095238095233</v>
      </c>
      <c r="Q207" s="136">
        <f t="shared" ref="Q207:Q214" si="510">SUM(K207,M207,O207)</f>
        <v>695</v>
      </c>
      <c r="R207" s="691">
        <f t="shared" ref="R207:R214" si="511">Q207/($B207*3)</f>
        <v>1.0028860028860029</v>
      </c>
      <c r="S207" s="709">
        <f>'URSI CARANDIRU'!S7</f>
        <v>257</v>
      </c>
      <c r="T207" s="673">
        <f t="shared" ref="T207:T214" si="512">S207/$B207</f>
        <v>1.1125541125541125</v>
      </c>
      <c r="U207" s="709">
        <f>'URSI CARANDIRU'!U7</f>
        <v>316</v>
      </c>
      <c r="V207" s="673">
        <f t="shared" ref="V207:V214" si="513">U207/$B207</f>
        <v>1.3679653679653681</v>
      </c>
      <c r="W207" s="709">
        <f>'URSI CARANDIRU'!W7</f>
        <v>0</v>
      </c>
      <c r="X207" s="673">
        <f t="shared" ref="X207:X214" si="514">W207/$B207</f>
        <v>0</v>
      </c>
      <c r="Y207" s="136">
        <f t="shared" ref="Y207:Y214" si="515">SUM(S207,U207,W207)</f>
        <v>573</v>
      </c>
      <c r="Z207" s="691">
        <f t="shared" ref="Z207:Z214" si="516">Y207/($B207*3)</f>
        <v>0.82683982683982682</v>
      </c>
      <c r="AA207" s="709">
        <f>'URSI CARANDIRU'!AA7</f>
        <v>0</v>
      </c>
      <c r="AB207" s="673">
        <f t="shared" ref="AB207:AB214" si="517">AA207/$B207</f>
        <v>0</v>
      </c>
      <c r="AC207" s="709">
        <f>'URSI CARANDIRU'!AC7</f>
        <v>0</v>
      </c>
      <c r="AD207" s="673">
        <f t="shared" ref="AD207:AD214" si="518">AC207/$B207</f>
        <v>0</v>
      </c>
      <c r="AE207" s="709">
        <f>'URSI CARANDIRU'!AE7</f>
        <v>0</v>
      </c>
      <c r="AF207" s="673">
        <f t="shared" ref="AF207:AF214" si="519">AE207/$B207</f>
        <v>0</v>
      </c>
      <c r="AG207" s="136">
        <f t="shared" ref="AG207:AG214" si="520">SUM(AA207,AC207,AE207)</f>
        <v>0</v>
      </c>
      <c r="AH207" s="691">
        <f t="shared" ref="AH207:AH214" si="521">AG207/($B207*3)</f>
        <v>0</v>
      </c>
    </row>
    <row r="208" spans="1:34" x14ac:dyDescent="0.25">
      <c r="A208" s="113" t="s">
        <v>85</v>
      </c>
      <c r="B208" s="655">
        <f>'URSI CARANDIRU'!B8</f>
        <v>200</v>
      </c>
      <c r="C208" s="134">
        <f>'URSI CARANDIRU'!C8</f>
        <v>149</v>
      </c>
      <c r="D208" s="147">
        <f t="shared" si="503"/>
        <v>0.745</v>
      </c>
      <c r="E208" s="134">
        <f>'URSI CARANDIRU'!E8</f>
        <v>143</v>
      </c>
      <c r="F208" s="147">
        <f t="shared" si="504"/>
        <v>0.71499999999999997</v>
      </c>
      <c r="G208" s="134">
        <f>'URSI CARANDIRU'!G8</f>
        <v>164</v>
      </c>
      <c r="H208" s="147">
        <f t="shared" si="505"/>
        <v>0.82</v>
      </c>
      <c r="I208" s="136">
        <f t="shared" si="506"/>
        <v>456</v>
      </c>
      <c r="J208" s="691">
        <f t="shared" si="507"/>
        <v>0.76</v>
      </c>
      <c r="K208" s="709">
        <f>'URSI CARANDIRU'!K8</f>
        <v>125</v>
      </c>
      <c r="L208" s="673">
        <f t="shared" si="505"/>
        <v>0.625</v>
      </c>
      <c r="M208" s="709">
        <f>'URSI CARANDIRU'!M8</f>
        <v>33</v>
      </c>
      <c r="N208" s="673">
        <f t="shared" si="508"/>
        <v>0.16500000000000001</v>
      </c>
      <c r="O208" s="709">
        <f>'URSI CARANDIRU'!O8</f>
        <v>53</v>
      </c>
      <c r="P208" s="673">
        <f t="shared" si="509"/>
        <v>0.26500000000000001</v>
      </c>
      <c r="Q208" s="136">
        <f t="shared" si="510"/>
        <v>211</v>
      </c>
      <c r="R208" s="691">
        <f t="shared" si="511"/>
        <v>0.35166666666666668</v>
      </c>
      <c r="S208" s="709">
        <f>'URSI CARANDIRU'!S8</f>
        <v>89</v>
      </c>
      <c r="T208" s="673">
        <f t="shared" si="512"/>
        <v>0.44500000000000001</v>
      </c>
      <c r="U208" s="709">
        <f>'URSI CARANDIRU'!U8</f>
        <v>95</v>
      </c>
      <c r="V208" s="673">
        <f t="shared" si="513"/>
        <v>0.47499999999999998</v>
      </c>
      <c r="W208" s="709">
        <f>'URSI CARANDIRU'!W8</f>
        <v>0</v>
      </c>
      <c r="X208" s="673">
        <f t="shared" si="514"/>
        <v>0</v>
      </c>
      <c r="Y208" s="136">
        <f t="shared" si="515"/>
        <v>184</v>
      </c>
      <c r="Z208" s="691">
        <f t="shared" si="516"/>
        <v>0.30666666666666664</v>
      </c>
      <c r="AA208" s="709">
        <f>'URSI CARANDIRU'!AA8</f>
        <v>0</v>
      </c>
      <c r="AB208" s="673">
        <f t="shared" si="517"/>
        <v>0</v>
      </c>
      <c r="AC208" s="709">
        <f>'URSI CARANDIRU'!AC8</f>
        <v>0</v>
      </c>
      <c r="AD208" s="673">
        <f t="shared" si="518"/>
        <v>0</v>
      </c>
      <c r="AE208" s="709">
        <f>'URSI CARANDIRU'!AE8</f>
        <v>0</v>
      </c>
      <c r="AF208" s="673">
        <f t="shared" si="519"/>
        <v>0</v>
      </c>
      <c r="AG208" s="136">
        <f t="shared" si="520"/>
        <v>0</v>
      </c>
      <c r="AH208" s="691">
        <f t="shared" si="521"/>
        <v>0</v>
      </c>
    </row>
    <row r="209" spans="1:34" x14ac:dyDescent="0.25">
      <c r="A209" s="113" t="s">
        <v>86</v>
      </c>
      <c r="B209" s="655">
        <f>'URSI CARANDIRU'!B9</f>
        <v>240</v>
      </c>
      <c r="C209" s="134">
        <f>'URSI CARANDIRU'!C9</f>
        <v>247</v>
      </c>
      <c r="D209" s="147">
        <f t="shared" si="503"/>
        <v>1.0291666666666666</v>
      </c>
      <c r="E209" s="134">
        <f>'URSI CARANDIRU'!E9</f>
        <v>251</v>
      </c>
      <c r="F209" s="147">
        <f t="shared" si="504"/>
        <v>1.0458333333333334</v>
      </c>
      <c r="G209" s="134">
        <f>'URSI CARANDIRU'!G9</f>
        <v>142</v>
      </c>
      <c r="H209" s="147">
        <f t="shared" si="505"/>
        <v>0.59166666666666667</v>
      </c>
      <c r="I209" s="136">
        <f t="shared" si="506"/>
        <v>640</v>
      </c>
      <c r="J209" s="691">
        <f t="shared" si="507"/>
        <v>0.88888888888888884</v>
      </c>
      <c r="K209" s="709">
        <f>'URSI CARANDIRU'!K9</f>
        <v>225</v>
      </c>
      <c r="L209" s="673">
        <f t="shared" si="505"/>
        <v>0.9375</v>
      </c>
      <c r="M209" s="709">
        <f>'URSI CARANDIRU'!M9</f>
        <v>263</v>
      </c>
      <c r="N209" s="673">
        <f t="shared" si="508"/>
        <v>1.0958333333333334</v>
      </c>
      <c r="O209" s="709">
        <f>'URSI CARANDIRU'!O9</f>
        <v>188</v>
      </c>
      <c r="P209" s="673">
        <f t="shared" si="509"/>
        <v>0.78333333333333333</v>
      </c>
      <c r="Q209" s="136">
        <f t="shared" si="510"/>
        <v>676</v>
      </c>
      <c r="R209" s="691">
        <f t="shared" si="511"/>
        <v>0.93888888888888888</v>
      </c>
      <c r="S209" s="709">
        <f>'URSI CARANDIRU'!S9</f>
        <v>162</v>
      </c>
      <c r="T209" s="673">
        <f t="shared" si="512"/>
        <v>0.67500000000000004</v>
      </c>
      <c r="U209" s="709">
        <f>'URSI CARANDIRU'!U9</f>
        <v>267</v>
      </c>
      <c r="V209" s="673">
        <f t="shared" si="513"/>
        <v>1.1125</v>
      </c>
      <c r="W209" s="709">
        <f>'URSI CARANDIRU'!W9</f>
        <v>0</v>
      </c>
      <c r="X209" s="673">
        <f t="shared" si="514"/>
        <v>0</v>
      </c>
      <c r="Y209" s="136">
        <f t="shared" si="515"/>
        <v>429</v>
      </c>
      <c r="Z209" s="691">
        <f t="shared" si="516"/>
        <v>0.59583333333333333</v>
      </c>
      <c r="AA209" s="709">
        <f>'URSI CARANDIRU'!AA9</f>
        <v>0</v>
      </c>
      <c r="AB209" s="673">
        <f t="shared" si="517"/>
        <v>0</v>
      </c>
      <c r="AC209" s="709">
        <f>'URSI CARANDIRU'!AC9</f>
        <v>0</v>
      </c>
      <c r="AD209" s="673">
        <f t="shared" si="518"/>
        <v>0</v>
      </c>
      <c r="AE209" s="709">
        <f>'URSI CARANDIRU'!AE9</f>
        <v>0</v>
      </c>
      <c r="AF209" s="673">
        <f t="shared" si="519"/>
        <v>0</v>
      </c>
      <c r="AG209" s="136">
        <f t="shared" si="520"/>
        <v>0</v>
      </c>
      <c r="AH209" s="691">
        <f t="shared" si="521"/>
        <v>0</v>
      </c>
    </row>
    <row r="210" spans="1:34" x14ac:dyDescent="0.25">
      <c r="A210" s="113" t="s">
        <v>87</v>
      </c>
      <c r="B210" s="655">
        <f>'URSI CARANDIRU'!B10</f>
        <v>108</v>
      </c>
      <c r="C210" s="134">
        <f>'URSI CARANDIRU'!C10</f>
        <v>162</v>
      </c>
      <c r="D210" s="147">
        <f t="shared" si="503"/>
        <v>1.5</v>
      </c>
      <c r="E210" s="134">
        <f>'URSI CARANDIRU'!E10</f>
        <v>137</v>
      </c>
      <c r="F210" s="147">
        <f t="shared" si="504"/>
        <v>1.2685185185185186</v>
      </c>
      <c r="G210" s="134">
        <f>'URSI CARANDIRU'!G10</f>
        <v>114</v>
      </c>
      <c r="H210" s="147">
        <f t="shared" si="505"/>
        <v>1.0555555555555556</v>
      </c>
      <c r="I210" s="136">
        <f t="shared" si="506"/>
        <v>413</v>
      </c>
      <c r="J210" s="691">
        <f t="shared" si="507"/>
        <v>1.2746913580246915</v>
      </c>
      <c r="K210" s="709">
        <f>'URSI CARANDIRU'!K10</f>
        <v>114</v>
      </c>
      <c r="L210" s="673">
        <f t="shared" si="505"/>
        <v>1.0555555555555556</v>
      </c>
      <c r="M210" s="709">
        <f>'URSI CARANDIRU'!M10</f>
        <v>133</v>
      </c>
      <c r="N210" s="673">
        <f t="shared" si="508"/>
        <v>1.2314814814814814</v>
      </c>
      <c r="O210" s="709">
        <f>'URSI CARANDIRU'!O10</f>
        <v>43</v>
      </c>
      <c r="P210" s="673">
        <f t="shared" si="509"/>
        <v>0.39814814814814814</v>
      </c>
      <c r="Q210" s="136">
        <f t="shared" si="510"/>
        <v>290</v>
      </c>
      <c r="R210" s="691">
        <f t="shared" si="511"/>
        <v>0.89506172839506171</v>
      </c>
      <c r="S210" s="709">
        <f>'URSI CARANDIRU'!S10</f>
        <v>112</v>
      </c>
      <c r="T210" s="673">
        <f t="shared" si="512"/>
        <v>1.037037037037037</v>
      </c>
      <c r="U210" s="709">
        <f>'URSI CARANDIRU'!U10</f>
        <v>133</v>
      </c>
      <c r="V210" s="673">
        <f t="shared" si="513"/>
        <v>1.2314814814814814</v>
      </c>
      <c r="W210" s="709">
        <f>'URSI CARANDIRU'!W10</f>
        <v>0</v>
      </c>
      <c r="X210" s="673">
        <f t="shared" si="514"/>
        <v>0</v>
      </c>
      <c r="Y210" s="136">
        <f t="shared" si="515"/>
        <v>245</v>
      </c>
      <c r="Z210" s="691">
        <f t="shared" si="516"/>
        <v>0.75617283950617287</v>
      </c>
      <c r="AA210" s="709">
        <f>'URSI CARANDIRU'!AA10</f>
        <v>0</v>
      </c>
      <c r="AB210" s="673">
        <f t="shared" si="517"/>
        <v>0</v>
      </c>
      <c r="AC210" s="709">
        <f>'URSI CARANDIRU'!AC10</f>
        <v>0</v>
      </c>
      <c r="AD210" s="673">
        <f t="shared" si="518"/>
        <v>0</v>
      </c>
      <c r="AE210" s="709">
        <f>'URSI CARANDIRU'!AE10</f>
        <v>0</v>
      </c>
      <c r="AF210" s="673">
        <f t="shared" si="519"/>
        <v>0</v>
      </c>
      <c r="AG210" s="136">
        <f t="shared" si="520"/>
        <v>0</v>
      </c>
      <c r="AH210" s="691">
        <f t="shared" si="521"/>
        <v>0</v>
      </c>
    </row>
    <row r="211" spans="1:34" x14ac:dyDescent="0.25">
      <c r="A211" s="113" t="s">
        <v>88</v>
      </c>
      <c r="B211" s="655">
        <f>'URSI CARANDIRU'!B11</f>
        <v>52</v>
      </c>
      <c r="C211" s="134">
        <f>'URSI CARANDIRU'!C11</f>
        <v>85</v>
      </c>
      <c r="D211" s="147">
        <f t="shared" si="503"/>
        <v>1.6346153846153846</v>
      </c>
      <c r="E211" s="134">
        <f>'URSI CARANDIRU'!E11</f>
        <v>84</v>
      </c>
      <c r="F211" s="147">
        <f t="shared" si="504"/>
        <v>1.6153846153846154</v>
      </c>
      <c r="G211" s="134">
        <f>'URSI CARANDIRU'!G11</f>
        <v>113</v>
      </c>
      <c r="H211" s="147">
        <f t="shared" si="505"/>
        <v>2.1730769230769229</v>
      </c>
      <c r="I211" s="136">
        <f t="shared" si="506"/>
        <v>282</v>
      </c>
      <c r="J211" s="691">
        <f t="shared" si="507"/>
        <v>1.8076923076923077</v>
      </c>
      <c r="K211" s="709">
        <f>'URSI CARANDIRU'!K11</f>
        <v>150</v>
      </c>
      <c r="L211" s="673">
        <f t="shared" si="505"/>
        <v>2.8846153846153846</v>
      </c>
      <c r="M211" s="709">
        <f>'URSI CARANDIRU'!M11</f>
        <v>153</v>
      </c>
      <c r="N211" s="673">
        <f t="shared" si="508"/>
        <v>2.9423076923076925</v>
      </c>
      <c r="O211" s="709">
        <f>'URSI CARANDIRU'!O11</f>
        <v>125</v>
      </c>
      <c r="P211" s="673">
        <f t="shared" si="509"/>
        <v>2.4038461538461537</v>
      </c>
      <c r="Q211" s="136">
        <f t="shared" si="510"/>
        <v>428</v>
      </c>
      <c r="R211" s="691">
        <f t="shared" si="511"/>
        <v>2.7435897435897436</v>
      </c>
      <c r="S211" s="709">
        <f>'URSI CARANDIRU'!S11</f>
        <v>144</v>
      </c>
      <c r="T211" s="673">
        <f t="shared" si="512"/>
        <v>2.7692307692307692</v>
      </c>
      <c r="U211" s="709">
        <f>'URSI CARANDIRU'!U11</f>
        <v>177</v>
      </c>
      <c r="V211" s="673">
        <f t="shared" si="513"/>
        <v>3.4038461538461537</v>
      </c>
      <c r="W211" s="709">
        <f>'URSI CARANDIRU'!W11</f>
        <v>0</v>
      </c>
      <c r="X211" s="673">
        <f t="shared" si="514"/>
        <v>0</v>
      </c>
      <c r="Y211" s="136">
        <f t="shared" si="515"/>
        <v>321</v>
      </c>
      <c r="Z211" s="691">
        <f t="shared" si="516"/>
        <v>2.0576923076923075</v>
      </c>
      <c r="AA211" s="709">
        <f>'URSI CARANDIRU'!AA11</f>
        <v>0</v>
      </c>
      <c r="AB211" s="673">
        <f t="shared" si="517"/>
        <v>0</v>
      </c>
      <c r="AC211" s="709">
        <f>'URSI CARANDIRU'!AC11</f>
        <v>0</v>
      </c>
      <c r="AD211" s="673">
        <f t="shared" si="518"/>
        <v>0</v>
      </c>
      <c r="AE211" s="709">
        <f>'URSI CARANDIRU'!AE11</f>
        <v>0</v>
      </c>
      <c r="AF211" s="673">
        <f t="shared" si="519"/>
        <v>0</v>
      </c>
      <c r="AG211" s="136">
        <f t="shared" si="520"/>
        <v>0</v>
      </c>
      <c r="AH211" s="691">
        <f t="shared" si="521"/>
        <v>0</v>
      </c>
    </row>
    <row r="212" spans="1:34" x14ac:dyDescent="0.25">
      <c r="A212" s="113" t="s">
        <v>89</v>
      </c>
      <c r="B212" s="655">
        <f>'URSI CARANDIRU'!B12</f>
        <v>52</v>
      </c>
      <c r="C212" s="134">
        <f>'URSI CARANDIRU'!C12</f>
        <v>61</v>
      </c>
      <c r="D212" s="147">
        <f t="shared" si="503"/>
        <v>1.1730769230769231</v>
      </c>
      <c r="E212" s="134">
        <f>'URSI CARANDIRU'!E12</f>
        <v>65</v>
      </c>
      <c r="F212" s="147">
        <f t="shared" si="504"/>
        <v>1.25</v>
      </c>
      <c r="G212" s="134">
        <f>'URSI CARANDIRU'!G12</f>
        <v>52</v>
      </c>
      <c r="H212" s="147">
        <f t="shared" si="505"/>
        <v>1</v>
      </c>
      <c r="I212" s="136">
        <f t="shared" si="506"/>
        <v>178</v>
      </c>
      <c r="J212" s="691">
        <f t="shared" si="507"/>
        <v>1.141025641025641</v>
      </c>
      <c r="K212" s="709">
        <f>'URSI CARANDIRU'!K12</f>
        <v>62</v>
      </c>
      <c r="L212" s="673">
        <f t="shared" si="505"/>
        <v>1.1923076923076923</v>
      </c>
      <c r="M212" s="709">
        <f>'URSI CARANDIRU'!M12</f>
        <v>94</v>
      </c>
      <c r="N212" s="673">
        <f t="shared" si="508"/>
        <v>1.8076923076923077</v>
      </c>
      <c r="O212" s="709">
        <f>'URSI CARANDIRU'!O12</f>
        <v>38</v>
      </c>
      <c r="P212" s="673">
        <f t="shared" si="509"/>
        <v>0.73076923076923073</v>
      </c>
      <c r="Q212" s="136">
        <f t="shared" si="510"/>
        <v>194</v>
      </c>
      <c r="R212" s="691">
        <f t="shared" si="511"/>
        <v>1.2435897435897436</v>
      </c>
      <c r="S212" s="709">
        <f>'URSI CARANDIRU'!S12</f>
        <v>50</v>
      </c>
      <c r="T212" s="673">
        <f t="shared" si="512"/>
        <v>0.96153846153846156</v>
      </c>
      <c r="U212" s="709">
        <f>'URSI CARANDIRU'!U12</f>
        <v>0</v>
      </c>
      <c r="V212" s="673">
        <f t="shared" si="513"/>
        <v>0</v>
      </c>
      <c r="W212" s="709">
        <f>'URSI CARANDIRU'!W12</f>
        <v>0</v>
      </c>
      <c r="X212" s="673">
        <f t="shared" si="514"/>
        <v>0</v>
      </c>
      <c r="Y212" s="136">
        <f t="shared" si="515"/>
        <v>50</v>
      </c>
      <c r="Z212" s="691">
        <f t="shared" si="516"/>
        <v>0.32051282051282054</v>
      </c>
      <c r="AA212" s="709">
        <f>'URSI CARANDIRU'!AA12</f>
        <v>0</v>
      </c>
      <c r="AB212" s="673">
        <f t="shared" si="517"/>
        <v>0</v>
      </c>
      <c r="AC212" s="709">
        <f>'URSI CARANDIRU'!AC12</f>
        <v>0</v>
      </c>
      <c r="AD212" s="673">
        <f t="shared" si="518"/>
        <v>0</v>
      </c>
      <c r="AE212" s="709">
        <f>'URSI CARANDIRU'!AE12</f>
        <v>0</v>
      </c>
      <c r="AF212" s="673">
        <f t="shared" si="519"/>
        <v>0</v>
      </c>
      <c r="AG212" s="136">
        <f t="shared" si="520"/>
        <v>0</v>
      </c>
      <c r="AH212" s="691">
        <f t="shared" si="521"/>
        <v>0</v>
      </c>
    </row>
    <row r="213" spans="1:34" ht="16.5" thickBot="1" x14ac:dyDescent="0.3">
      <c r="A213" s="83" t="s">
        <v>90</v>
      </c>
      <c r="B213" s="658">
        <f>'URSI CARANDIRU'!B13</f>
        <v>81</v>
      </c>
      <c r="C213" s="145">
        <f>'URSI CARANDIRU'!C13</f>
        <v>66</v>
      </c>
      <c r="D213" s="86">
        <f t="shared" si="503"/>
        <v>0.81481481481481477</v>
      </c>
      <c r="E213" s="145">
        <f>'URSI CARANDIRU'!E13</f>
        <v>70</v>
      </c>
      <c r="F213" s="86">
        <f t="shared" si="504"/>
        <v>0.86419753086419748</v>
      </c>
      <c r="G213" s="145">
        <f>'URSI CARANDIRU'!G13</f>
        <v>60</v>
      </c>
      <c r="H213" s="86">
        <f t="shared" si="505"/>
        <v>0.7407407407407407</v>
      </c>
      <c r="I213" s="161">
        <f t="shared" si="506"/>
        <v>196</v>
      </c>
      <c r="J213" s="694">
        <f t="shared" si="507"/>
        <v>0.80658436213991769</v>
      </c>
      <c r="K213" s="712">
        <f>'URSI CARANDIRU'!K13</f>
        <v>75</v>
      </c>
      <c r="L213" s="676">
        <f t="shared" si="505"/>
        <v>0.92592592592592593</v>
      </c>
      <c r="M213" s="712">
        <f>'URSI CARANDIRU'!M13</f>
        <v>89</v>
      </c>
      <c r="N213" s="676">
        <f t="shared" si="508"/>
        <v>1.0987654320987654</v>
      </c>
      <c r="O213" s="712">
        <f>'URSI CARANDIRU'!O13</f>
        <v>58</v>
      </c>
      <c r="P213" s="676">
        <f t="shared" si="509"/>
        <v>0.71604938271604934</v>
      </c>
      <c r="Q213" s="161">
        <f t="shared" si="510"/>
        <v>222</v>
      </c>
      <c r="R213" s="694">
        <f t="shared" si="511"/>
        <v>0.9135802469135802</v>
      </c>
      <c r="S213" s="712">
        <f>'URSI CARANDIRU'!S13</f>
        <v>86</v>
      </c>
      <c r="T213" s="676">
        <f t="shared" si="512"/>
        <v>1.0617283950617284</v>
      </c>
      <c r="U213" s="712">
        <f>'URSI CARANDIRU'!U13</f>
        <v>86</v>
      </c>
      <c r="V213" s="676">
        <f t="shared" si="513"/>
        <v>1.0617283950617284</v>
      </c>
      <c r="W213" s="712">
        <f>'URSI CARANDIRU'!W13</f>
        <v>0</v>
      </c>
      <c r="X213" s="676">
        <f t="shared" si="514"/>
        <v>0</v>
      </c>
      <c r="Y213" s="161">
        <f t="shared" si="515"/>
        <v>172</v>
      </c>
      <c r="Z213" s="694">
        <f t="shared" si="516"/>
        <v>0.70781893004115226</v>
      </c>
      <c r="AA213" s="712">
        <f>'URSI CARANDIRU'!AA13</f>
        <v>0</v>
      </c>
      <c r="AB213" s="676">
        <f t="shared" si="517"/>
        <v>0</v>
      </c>
      <c r="AC213" s="712">
        <f>'URSI CARANDIRU'!AC13</f>
        <v>0</v>
      </c>
      <c r="AD213" s="676">
        <f t="shared" si="518"/>
        <v>0</v>
      </c>
      <c r="AE213" s="712">
        <f>'URSI CARANDIRU'!AE13</f>
        <v>0</v>
      </c>
      <c r="AF213" s="676">
        <f t="shared" si="519"/>
        <v>0</v>
      </c>
      <c r="AG213" s="161">
        <f t="shared" si="520"/>
        <v>0</v>
      </c>
      <c r="AH213" s="694">
        <f t="shared" si="521"/>
        <v>0</v>
      </c>
    </row>
    <row r="214" spans="1:34" ht="16.5" thickBot="1" x14ac:dyDescent="0.3">
      <c r="A214" s="87" t="s">
        <v>380</v>
      </c>
      <c r="B214" s="651">
        <f>SUM(B207:B213)</f>
        <v>964</v>
      </c>
      <c r="C214" s="88">
        <f>SUM(C207:C213)</f>
        <v>964</v>
      </c>
      <c r="D214" s="89">
        <f t="shared" si="503"/>
        <v>1</v>
      </c>
      <c r="E214" s="88">
        <f>SUM(E207:E213)</f>
        <v>1055</v>
      </c>
      <c r="F214" s="89">
        <f t="shared" si="504"/>
        <v>1.0943983402489628</v>
      </c>
      <c r="G214" s="88">
        <f>SUM(G207:G213)</f>
        <v>835</v>
      </c>
      <c r="H214" s="89">
        <f t="shared" si="505"/>
        <v>0.86618257261410792</v>
      </c>
      <c r="I214" s="210">
        <f t="shared" si="506"/>
        <v>2854</v>
      </c>
      <c r="J214" s="699">
        <f t="shared" si="507"/>
        <v>0.98686030428769023</v>
      </c>
      <c r="K214" s="706">
        <f>SUM(K207:K213)</f>
        <v>996</v>
      </c>
      <c r="L214" s="670">
        <f t="shared" si="505"/>
        <v>1.0331950207468881</v>
      </c>
      <c r="M214" s="706">
        <f t="shared" ref="M214" si="522">SUM(M207:M213)</f>
        <v>995</v>
      </c>
      <c r="N214" s="670">
        <f t="shared" si="508"/>
        <v>1.0321576763485478</v>
      </c>
      <c r="O214" s="706">
        <f t="shared" ref="O214" si="523">SUM(O207:O213)</f>
        <v>725</v>
      </c>
      <c r="P214" s="670">
        <f t="shared" si="509"/>
        <v>0.75207468879668049</v>
      </c>
      <c r="Q214" s="210">
        <f t="shared" si="510"/>
        <v>2716</v>
      </c>
      <c r="R214" s="699">
        <f t="shared" si="511"/>
        <v>0.93914246196403872</v>
      </c>
      <c r="S214" s="706">
        <f>SUM(S207:S213)</f>
        <v>900</v>
      </c>
      <c r="T214" s="670">
        <f t="shared" si="512"/>
        <v>0.93360995850622408</v>
      </c>
      <c r="U214" s="706">
        <f t="shared" ref="U214" si="524">SUM(U207:U213)</f>
        <v>1074</v>
      </c>
      <c r="V214" s="670">
        <f t="shared" si="513"/>
        <v>1.1141078838174274</v>
      </c>
      <c r="W214" s="706">
        <f t="shared" ref="W214" si="525">SUM(W207:W213)</f>
        <v>0</v>
      </c>
      <c r="X214" s="670">
        <f t="shared" si="514"/>
        <v>0</v>
      </c>
      <c r="Y214" s="210">
        <f t="shared" si="515"/>
        <v>1974</v>
      </c>
      <c r="Z214" s="699">
        <f t="shared" si="516"/>
        <v>0.68257261410788383</v>
      </c>
      <c r="AA214" s="706">
        <f>SUM(AA207:AA213)</f>
        <v>0</v>
      </c>
      <c r="AB214" s="670">
        <f t="shared" si="517"/>
        <v>0</v>
      </c>
      <c r="AC214" s="706">
        <f t="shared" ref="AC214" si="526">SUM(AC207:AC213)</f>
        <v>0</v>
      </c>
      <c r="AD214" s="670">
        <f t="shared" si="518"/>
        <v>0</v>
      </c>
      <c r="AE214" s="706">
        <f t="shared" ref="AE214" si="527">SUM(AE207:AE213)</f>
        <v>0</v>
      </c>
      <c r="AF214" s="670">
        <f t="shared" si="519"/>
        <v>0</v>
      </c>
      <c r="AG214" s="210">
        <f t="shared" si="520"/>
        <v>0</v>
      </c>
      <c r="AH214" s="699">
        <f t="shared" si="521"/>
        <v>0</v>
      </c>
    </row>
    <row r="216" spans="1:34" x14ac:dyDescent="0.25">
      <c r="A216" s="1303" t="s">
        <v>554</v>
      </c>
      <c r="B216" s="1291"/>
      <c r="C216" s="1291"/>
      <c r="D216" s="1291"/>
      <c r="E216" s="1291"/>
      <c r="F216" s="1291"/>
      <c r="G216" s="1291"/>
      <c r="H216" s="1291"/>
      <c r="I216" s="1291"/>
      <c r="J216" s="1291"/>
      <c r="K216" s="1291"/>
      <c r="L216" s="1291"/>
      <c r="M216" s="1291"/>
      <c r="N216" s="1291"/>
      <c r="O216" s="1291"/>
      <c r="P216" s="1291"/>
      <c r="Q216" s="1291"/>
      <c r="R216" s="1291"/>
      <c r="S216" s="1291"/>
      <c r="T216" s="1291"/>
      <c r="U216" s="1291"/>
      <c r="V216" s="1291"/>
      <c r="W216" s="1291"/>
      <c r="X216" s="1291"/>
      <c r="Y216" s="1291"/>
      <c r="Z216" s="1291"/>
    </row>
    <row r="217" spans="1:34" ht="24.75" thickBot="1" x14ac:dyDescent="0.3">
      <c r="A217" s="14" t="s">
        <v>14</v>
      </c>
      <c r="B217" s="12" t="s">
        <v>172</v>
      </c>
      <c r="C217" s="14" t="s">
        <v>505</v>
      </c>
      <c r="D217" s="15" t="s">
        <v>1</v>
      </c>
      <c r="E217" s="14" t="s">
        <v>506</v>
      </c>
      <c r="F217" s="15" t="s">
        <v>1</v>
      </c>
      <c r="G217" s="14" t="s">
        <v>507</v>
      </c>
      <c r="H217" s="15" t="s">
        <v>1</v>
      </c>
      <c r="I217" s="128" t="s">
        <v>454</v>
      </c>
      <c r="J217" s="13" t="s">
        <v>205</v>
      </c>
      <c r="K217" s="14" t="s">
        <v>508</v>
      </c>
      <c r="L217" s="15" t="s">
        <v>1</v>
      </c>
      <c r="M217" s="14" t="s">
        <v>509</v>
      </c>
      <c r="N217" s="15" t="s">
        <v>1</v>
      </c>
      <c r="O217" s="14" t="s">
        <v>510</v>
      </c>
      <c r="P217" s="15" t="s">
        <v>1</v>
      </c>
      <c r="Q217" s="128" t="s">
        <v>454</v>
      </c>
      <c r="R217" s="13" t="s">
        <v>205</v>
      </c>
      <c r="S217" s="14" t="s">
        <v>511</v>
      </c>
      <c r="T217" s="15" t="s">
        <v>1</v>
      </c>
      <c r="U217" s="14" t="s">
        <v>512</v>
      </c>
      <c r="V217" s="15" t="s">
        <v>1</v>
      </c>
      <c r="W217" s="14" t="s">
        <v>513</v>
      </c>
      <c r="X217" s="15" t="s">
        <v>1</v>
      </c>
      <c r="Y217" s="128" t="s">
        <v>454</v>
      </c>
      <c r="Z217" s="13" t="s">
        <v>205</v>
      </c>
      <c r="AA217" s="14" t="s">
        <v>514</v>
      </c>
      <c r="AB217" s="15" t="s">
        <v>1</v>
      </c>
      <c r="AC217" s="14" t="s">
        <v>515</v>
      </c>
      <c r="AD217" s="15" t="s">
        <v>1</v>
      </c>
      <c r="AE217" s="14" t="s">
        <v>516</v>
      </c>
      <c r="AF217" s="15" t="s">
        <v>1</v>
      </c>
      <c r="AG217" s="128" t="s">
        <v>454</v>
      </c>
      <c r="AH217" s="13" t="s">
        <v>205</v>
      </c>
    </row>
    <row r="218" spans="1:34" ht="16.5" thickTop="1" x14ac:dyDescent="0.25">
      <c r="A218" s="113" t="s">
        <v>8</v>
      </c>
      <c r="B218" s="654">
        <f>'UBS Vila Maria P Gnecco'!B7</f>
        <v>576</v>
      </c>
      <c r="C218" s="133">
        <f>'UBS Vila Maria P Gnecco'!C7</f>
        <v>488</v>
      </c>
      <c r="D218" s="19">
        <f t="shared" ref="D218:D223" si="528">C218/$B218</f>
        <v>0.84722222222222221</v>
      </c>
      <c r="E218" s="133">
        <f>'UBS Vila Maria P Gnecco'!E7</f>
        <v>566</v>
      </c>
      <c r="F218" s="19">
        <f t="shared" ref="F218:F223" si="529">E218/$B218</f>
        <v>0.98263888888888884</v>
      </c>
      <c r="G218" s="133">
        <f>'UBS Vila Maria P Gnecco'!G7</f>
        <v>626</v>
      </c>
      <c r="H218" s="19">
        <f t="shared" ref="H218:L223" si="530">G218/$B218</f>
        <v>1.0868055555555556</v>
      </c>
      <c r="I218" s="98">
        <f t="shared" ref="I218:I223" si="531">SUM(C218,E218,G218)</f>
        <v>1680</v>
      </c>
      <c r="J218" s="693">
        <f t="shared" ref="J218:J223" si="532">I218/($B218*3)</f>
        <v>0.97222222222222221</v>
      </c>
      <c r="K218" s="708">
        <f>'UBS Vila Maria P Gnecco'!K7</f>
        <v>561</v>
      </c>
      <c r="L218" s="675">
        <f t="shared" si="530"/>
        <v>0.97395833333333337</v>
      </c>
      <c r="M218" s="708">
        <f>'UBS Vila Maria P Gnecco'!M7</f>
        <v>607</v>
      </c>
      <c r="N218" s="675">
        <f t="shared" ref="N218:N223" si="533">M218/$B218</f>
        <v>1.0538194444444444</v>
      </c>
      <c r="O218" s="708">
        <f>'UBS Vila Maria P Gnecco'!O7</f>
        <v>520</v>
      </c>
      <c r="P218" s="675">
        <f t="shared" ref="P218:P223" si="534">O218/$B218</f>
        <v>0.90277777777777779</v>
      </c>
      <c r="Q218" s="98">
        <f t="shared" ref="Q218:Q223" si="535">SUM(K218,M218,O218)</f>
        <v>1688</v>
      </c>
      <c r="R218" s="693">
        <f t="shared" ref="R218:R223" si="536">Q218/($B218*3)</f>
        <v>0.97685185185185186</v>
      </c>
      <c r="S218" s="708">
        <f>'UBS Vila Maria P Gnecco'!S7</f>
        <v>586</v>
      </c>
      <c r="T218" s="675">
        <f t="shared" ref="T218:T223" si="537">S218/$B218</f>
        <v>1.0173611111111112</v>
      </c>
      <c r="U218" s="708">
        <f>'UBS Vila Maria P Gnecco'!U7</f>
        <v>621</v>
      </c>
      <c r="V218" s="675">
        <f t="shared" ref="V218:V223" si="538">U218/$B218</f>
        <v>1.078125</v>
      </c>
      <c r="W218" s="708">
        <f>'UBS Vila Maria P Gnecco'!W7</f>
        <v>0</v>
      </c>
      <c r="X218" s="675">
        <f t="shared" ref="X218:X223" si="539">W218/$B218</f>
        <v>0</v>
      </c>
      <c r="Y218" s="98">
        <f t="shared" ref="Y218:Y223" si="540">SUM(S218,U218,W218)</f>
        <v>1207</v>
      </c>
      <c r="Z218" s="693">
        <f t="shared" ref="Z218:Z223" si="541">Y218/($B218*3)</f>
        <v>0.69849537037037035</v>
      </c>
      <c r="AA218" s="708">
        <f>'UBS Vila Maria P Gnecco'!AA7</f>
        <v>0</v>
      </c>
      <c r="AB218" s="675">
        <f t="shared" ref="AB218:AB223" si="542">AA218/$B218</f>
        <v>0</v>
      </c>
      <c r="AC218" s="708">
        <f>'UBS Vila Maria P Gnecco'!AC7</f>
        <v>0</v>
      </c>
      <c r="AD218" s="675">
        <f t="shared" ref="AD218:AD223" si="543">AC218/$B218</f>
        <v>0</v>
      </c>
      <c r="AE218" s="708">
        <f>'UBS Vila Maria P Gnecco'!AE7</f>
        <v>0</v>
      </c>
      <c r="AF218" s="675">
        <f t="shared" ref="AF218:AF223" si="544">AE218/$B218</f>
        <v>0</v>
      </c>
      <c r="AG218" s="98">
        <f t="shared" ref="AG218:AG223" si="545">SUM(AA218,AC218,AE218)</f>
        <v>0</v>
      </c>
      <c r="AH218" s="693">
        <f t="shared" ref="AH218:AH223" si="546">AG218/($B218*3)</f>
        <v>0</v>
      </c>
    </row>
    <row r="219" spans="1:34" x14ac:dyDescent="0.25">
      <c r="A219" s="113" t="s">
        <v>9</v>
      </c>
      <c r="B219" s="655">
        <f>'UBS Vila Maria P Gnecco'!B8</f>
        <v>2016</v>
      </c>
      <c r="C219" s="134">
        <f>'UBS Vila Maria P Gnecco'!C8</f>
        <v>1113</v>
      </c>
      <c r="D219" s="147">
        <f t="shared" si="528"/>
        <v>0.55208333333333337</v>
      </c>
      <c r="E219" s="134">
        <f>'UBS Vila Maria P Gnecco'!E8</f>
        <v>1669</v>
      </c>
      <c r="F219" s="147">
        <f t="shared" si="529"/>
        <v>0.82787698412698407</v>
      </c>
      <c r="G219" s="134">
        <f>'UBS Vila Maria P Gnecco'!G8</f>
        <v>1551</v>
      </c>
      <c r="H219" s="147">
        <f t="shared" si="530"/>
        <v>0.76934523809523814</v>
      </c>
      <c r="I219" s="136">
        <f t="shared" si="531"/>
        <v>4333</v>
      </c>
      <c r="J219" s="691">
        <f t="shared" si="532"/>
        <v>0.71643518518518523</v>
      </c>
      <c r="K219" s="709">
        <f>'UBS Vila Maria P Gnecco'!K8</f>
        <v>1873</v>
      </c>
      <c r="L219" s="673">
        <f t="shared" si="530"/>
        <v>0.92906746031746035</v>
      </c>
      <c r="M219" s="709">
        <f>'UBS Vila Maria P Gnecco'!M8</f>
        <v>1360</v>
      </c>
      <c r="N219" s="673">
        <f t="shared" si="533"/>
        <v>0.67460317460317465</v>
      </c>
      <c r="O219" s="709">
        <f>'UBS Vila Maria P Gnecco'!O8</f>
        <v>1277</v>
      </c>
      <c r="P219" s="673">
        <f t="shared" si="534"/>
        <v>0.63343253968253965</v>
      </c>
      <c r="Q219" s="136">
        <f t="shared" si="535"/>
        <v>4510</v>
      </c>
      <c r="R219" s="691">
        <f t="shared" si="536"/>
        <v>0.74570105820105825</v>
      </c>
      <c r="S219" s="709">
        <f>'UBS Vila Maria P Gnecco'!S8</f>
        <v>1831</v>
      </c>
      <c r="T219" s="673">
        <f t="shared" si="537"/>
        <v>0.90823412698412698</v>
      </c>
      <c r="U219" s="709">
        <f>'UBS Vila Maria P Gnecco'!U8</f>
        <v>1507</v>
      </c>
      <c r="V219" s="673">
        <f t="shared" si="538"/>
        <v>0.74751984126984128</v>
      </c>
      <c r="W219" s="709">
        <f>'UBS Vila Maria P Gnecco'!W8</f>
        <v>0</v>
      </c>
      <c r="X219" s="673">
        <f t="shared" si="539"/>
        <v>0</v>
      </c>
      <c r="Y219" s="136">
        <f t="shared" si="540"/>
        <v>3338</v>
      </c>
      <c r="Z219" s="691">
        <f t="shared" si="541"/>
        <v>0.55191798941798942</v>
      </c>
      <c r="AA219" s="709">
        <f>'UBS Vila Maria P Gnecco'!AA8</f>
        <v>0</v>
      </c>
      <c r="AB219" s="673">
        <f t="shared" si="542"/>
        <v>0</v>
      </c>
      <c r="AC219" s="709">
        <f>'UBS Vila Maria P Gnecco'!AC8</f>
        <v>0</v>
      </c>
      <c r="AD219" s="673">
        <f t="shared" si="543"/>
        <v>0</v>
      </c>
      <c r="AE219" s="709">
        <f>'UBS Vila Maria P Gnecco'!AE8</f>
        <v>0</v>
      </c>
      <c r="AF219" s="673">
        <f t="shared" si="544"/>
        <v>0</v>
      </c>
      <c r="AG219" s="136">
        <f t="shared" si="545"/>
        <v>0</v>
      </c>
      <c r="AH219" s="691">
        <f t="shared" si="546"/>
        <v>0</v>
      </c>
    </row>
    <row r="220" spans="1:34" x14ac:dyDescent="0.25">
      <c r="A220" s="113" t="s">
        <v>10</v>
      </c>
      <c r="B220" s="655">
        <f>'UBS Vila Maria P Gnecco'!B9</f>
        <v>789</v>
      </c>
      <c r="C220" s="134">
        <f>'UBS Vila Maria P Gnecco'!C9</f>
        <v>538</v>
      </c>
      <c r="D220" s="147">
        <f t="shared" si="528"/>
        <v>0.68187579214195182</v>
      </c>
      <c r="E220" s="134">
        <f>'UBS Vila Maria P Gnecco'!E9</f>
        <v>557</v>
      </c>
      <c r="F220" s="147">
        <f t="shared" si="529"/>
        <v>0.70595690747782003</v>
      </c>
      <c r="G220" s="134">
        <f>'UBS Vila Maria P Gnecco'!G9</f>
        <v>627</v>
      </c>
      <c r="H220" s="147">
        <f t="shared" si="530"/>
        <v>0.79467680608365021</v>
      </c>
      <c r="I220" s="136">
        <f t="shared" si="531"/>
        <v>1722</v>
      </c>
      <c r="J220" s="691">
        <f t="shared" si="532"/>
        <v>0.72750316856780739</v>
      </c>
      <c r="K220" s="709">
        <f>'UBS Vila Maria P Gnecco'!K9</f>
        <v>914</v>
      </c>
      <c r="L220" s="673">
        <f t="shared" si="530"/>
        <v>1.1584283903675539</v>
      </c>
      <c r="M220" s="709">
        <f>'UBS Vila Maria P Gnecco'!M9</f>
        <v>832</v>
      </c>
      <c r="N220" s="673">
        <f t="shared" si="533"/>
        <v>1.0544993662864386</v>
      </c>
      <c r="O220" s="709">
        <f>'UBS Vila Maria P Gnecco'!O9</f>
        <v>561</v>
      </c>
      <c r="P220" s="673">
        <f t="shared" si="534"/>
        <v>0.71102661596958172</v>
      </c>
      <c r="Q220" s="136">
        <f t="shared" si="535"/>
        <v>2307</v>
      </c>
      <c r="R220" s="691">
        <f t="shared" si="536"/>
        <v>0.97465145754119142</v>
      </c>
      <c r="S220" s="709">
        <f>'UBS Vila Maria P Gnecco'!S9</f>
        <v>829</v>
      </c>
      <c r="T220" s="673">
        <f t="shared" si="537"/>
        <v>1.0506970849176172</v>
      </c>
      <c r="U220" s="709">
        <f>'UBS Vila Maria P Gnecco'!U9</f>
        <v>819</v>
      </c>
      <c r="V220" s="673">
        <f t="shared" si="538"/>
        <v>1.038022813688213</v>
      </c>
      <c r="W220" s="709">
        <f>'UBS Vila Maria P Gnecco'!W9</f>
        <v>0</v>
      </c>
      <c r="X220" s="673">
        <f t="shared" si="539"/>
        <v>0</v>
      </c>
      <c r="Y220" s="136">
        <f t="shared" si="540"/>
        <v>1648</v>
      </c>
      <c r="Z220" s="691">
        <f t="shared" si="541"/>
        <v>0.69623996620194339</v>
      </c>
      <c r="AA220" s="709">
        <f>'UBS Vila Maria P Gnecco'!AA9</f>
        <v>0</v>
      </c>
      <c r="AB220" s="673">
        <f t="shared" si="542"/>
        <v>0</v>
      </c>
      <c r="AC220" s="709">
        <f>'UBS Vila Maria P Gnecco'!AC9</f>
        <v>0</v>
      </c>
      <c r="AD220" s="673">
        <f t="shared" si="543"/>
        <v>0</v>
      </c>
      <c r="AE220" s="709">
        <f>'UBS Vila Maria P Gnecco'!AE9</f>
        <v>0</v>
      </c>
      <c r="AF220" s="673">
        <f t="shared" si="544"/>
        <v>0</v>
      </c>
      <c r="AG220" s="136">
        <f t="shared" si="545"/>
        <v>0</v>
      </c>
      <c r="AH220" s="691">
        <f t="shared" si="546"/>
        <v>0</v>
      </c>
    </row>
    <row r="221" spans="1:34" x14ac:dyDescent="0.25">
      <c r="A221" s="113" t="s">
        <v>42</v>
      </c>
      <c r="B221" s="655">
        <f>'UBS Vila Maria P Gnecco'!B10</f>
        <v>395</v>
      </c>
      <c r="C221" s="134">
        <f>'UBS Vila Maria P Gnecco'!C10</f>
        <v>275</v>
      </c>
      <c r="D221" s="147">
        <f t="shared" si="528"/>
        <v>0.69620253164556967</v>
      </c>
      <c r="E221" s="134">
        <f>'UBS Vila Maria P Gnecco'!E10</f>
        <v>266</v>
      </c>
      <c r="F221" s="147">
        <f t="shared" si="529"/>
        <v>0.67341772151898738</v>
      </c>
      <c r="G221" s="134">
        <f>'UBS Vila Maria P Gnecco'!G10</f>
        <v>246</v>
      </c>
      <c r="H221" s="147">
        <f t="shared" si="530"/>
        <v>0.62278481012658227</v>
      </c>
      <c r="I221" s="136">
        <f t="shared" si="531"/>
        <v>787</v>
      </c>
      <c r="J221" s="691">
        <f t="shared" si="532"/>
        <v>0.66413502109704636</v>
      </c>
      <c r="K221" s="709">
        <f>'UBS Vila Maria P Gnecco'!K10</f>
        <v>279</v>
      </c>
      <c r="L221" s="673">
        <f t="shared" si="530"/>
        <v>0.70632911392405062</v>
      </c>
      <c r="M221" s="709">
        <f>'UBS Vila Maria P Gnecco'!M10</f>
        <v>459</v>
      </c>
      <c r="N221" s="673">
        <f t="shared" si="533"/>
        <v>1.1620253164556962</v>
      </c>
      <c r="O221" s="709">
        <f>'UBS Vila Maria P Gnecco'!O10</f>
        <v>216</v>
      </c>
      <c r="P221" s="673">
        <f t="shared" si="534"/>
        <v>0.54683544303797471</v>
      </c>
      <c r="Q221" s="136">
        <f t="shared" si="535"/>
        <v>954</v>
      </c>
      <c r="R221" s="691">
        <f t="shared" si="536"/>
        <v>0.80506329113924047</v>
      </c>
      <c r="S221" s="709">
        <f>'UBS Vila Maria P Gnecco'!S10</f>
        <v>348</v>
      </c>
      <c r="T221" s="673">
        <f t="shared" si="537"/>
        <v>0.88101265822784813</v>
      </c>
      <c r="U221" s="709">
        <f>'UBS Vila Maria P Gnecco'!U10</f>
        <v>466</v>
      </c>
      <c r="V221" s="673">
        <f t="shared" si="538"/>
        <v>1.179746835443038</v>
      </c>
      <c r="W221" s="709">
        <f>'UBS Vila Maria P Gnecco'!W10</f>
        <v>0</v>
      </c>
      <c r="X221" s="673">
        <f t="shared" si="539"/>
        <v>0</v>
      </c>
      <c r="Y221" s="136">
        <f t="shared" si="540"/>
        <v>814</v>
      </c>
      <c r="Z221" s="691">
        <f t="shared" si="541"/>
        <v>0.68691983122362865</v>
      </c>
      <c r="AA221" s="709">
        <f>'UBS Vila Maria P Gnecco'!AA10</f>
        <v>0</v>
      </c>
      <c r="AB221" s="673">
        <f t="shared" si="542"/>
        <v>0</v>
      </c>
      <c r="AC221" s="709">
        <f>'UBS Vila Maria P Gnecco'!AC10</f>
        <v>0</v>
      </c>
      <c r="AD221" s="673">
        <f t="shared" si="543"/>
        <v>0</v>
      </c>
      <c r="AE221" s="709">
        <f>'UBS Vila Maria P Gnecco'!AE10</f>
        <v>0</v>
      </c>
      <c r="AF221" s="673">
        <f t="shared" si="544"/>
        <v>0</v>
      </c>
      <c r="AG221" s="136">
        <f t="shared" si="545"/>
        <v>0</v>
      </c>
      <c r="AH221" s="691">
        <f t="shared" si="546"/>
        <v>0</v>
      </c>
    </row>
    <row r="222" spans="1:34" x14ac:dyDescent="0.25">
      <c r="A222" s="113" t="s">
        <v>13</v>
      </c>
      <c r="B222" s="655">
        <f>'UBS Vila Maria P Gnecco'!B12</f>
        <v>395</v>
      </c>
      <c r="C222" s="134">
        <f>'UBS Vila Maria P Gnecco'!C12</f>
        <v>449</v>
      </c>
      <c r="D222" s="147">
        <f t="shared" si="528"/>
        <v>1.1367088607594937</v>
      </c>
      <c r="E222" s="134">
        <f>'UBS Vila Maria P Gnecco'!E12</f>
        <v>485</v>
      </c>
      <c r="F222" s="147">
        <f t="shared" si="529"/>
        <v>1.2278481012658229</v>
      </c>
      <c r="G222" s="134">
        <f>'UBS Vila Maria P Gnecco'!G12</f>
        <v>432</v>
      </c>
      <c r="H222" s="147">
        <f t="shared" si="530"/>
        <v>1.0936708860759494</v>
      </c>
      <c r="I222" s="136">
        <f t="shared" si="531"/>
        <v>1366</v>
      </c>
      <c r="J222" s="691">
        <f t="shared" si="532"/>
        <v>1.1527426160337553</v>
      </c>
      <c r="K222" s="709">
        <f>'UBS Vila Maria P Gnecco'!K12</f>
        <v>487</v>
      </c>
      <c r="L222" s="673">
        <f t="shared" si="530"/>
        <v>1.2329113924050632</v>
      </c>
      <c r="M222" s="709">
        <f>'UBS Vila Maria P Gnecco'!M12</f>
        <v>509</v>
      </c>
      <c r="N222" s="673">
        <f t="shared" si="533"/>
        <v>1.2886075949367088</v>
      </c>
      <c r="O222" s="709">
        <f>'UBS Vila Maria P Gnecco'!O12</f>
        <v>375</v>
      </c>
      <c r="P222" s="673">
        <f t="shared" si="534"/>
        <v>0.94936708860759489</v>
      </c>
      <c r="Q222" s="136">
        <f t="shared" si="535"/>
        <v>1371</v>
      </c>
      <c r="R222" s="691">
        <f t="shared" si="536"/>
        <v>1.1569620253164556</v>
      </c>
      <c r="S222" s="709">
        <f>'UBS Vila Maria P Gnecco'!S12</f>
        <v>495</v>
      </c>
      <c r="T222" s="673">
        <f t="shared" si="537"/>
        <v>1.2531645569620253</v>
      </c>
      <c r="U222" s="709">
        <f>'UBS Vila Maria P Gnecco'!U12</f>
        <v>427</v>
      </c>
      <c r="V222" s="673">
        <f t="shared" si="538"/>
        <v>1.0810126582278481</v>
      </c>
      <c r="W222" s="709">
        <f>'UBS Vila Maria P Gnecco'!W12</f>
        <v>0</v>
      </c>
      <c r="X222" s="673">
        <f t="shared" si="539"/>
        <v>0</v>
      </c>
      <c r="Y222" s="136">
        <f t="shared" si="540"/>
        <v>922</v>
      </c>
      <c r="Z222" s="691">
        <f t="shared" si="541"/>
        <v>0.77805907172995781</v>
      </c>
      <c r="AA222" s="709">
        <f>'UBS Vila Maria P Gnecco'!AA12</f>
        <v>0</v>
      </c>
      <c r="AB222" s="673">
        <f t="shared" si="542"/>
        <v>0</v>
      </c>
      <c r="AC222" s="709">
        <f>'UBS Vila Maria P Gnecco'!AC12</f>
        <v>0</v>
      </c>
      <c r="AD222" s="673">
        <f t="shared" si="543"/>
        <v>0</v>
      </c>
      <c r="AE222" s="709">
        <f>'UBS Vila Maria P Gnecco'!AE12</f>
        <v>0</v>
      </c>
      <c r="AF222" s="673">
        <f t="shared" si="544"/>
        <v>0</v>
      </c>
      <c r="AG222" s="136">
        <f t="shared" si="545"/>
        <v>0</v>
      </c>
      <c r="AH222" s="691">
        <f t="shared" si="546"/>
        <v>0</v>
      </c>
    </row>
    <row r="223" spans="1:34" ht="16.5" thickBot="1" x14ac:dyDescent="0.3">
      <c r="A223" s="6" t="s">
        <v>329</v>
      </c>
      <c r="B223" s="722">
        <f>SUM(B218:B222)</f>
        <v>4171</v>
      </c>
      <c r="C223" s="8">
        <f>SUM(C218:C222)</f>
        <v>2863</v>
      </c>
      <c r="D223" s="22">
        <f t="shared" si="528"/>
        <v>0.68640613761687841</v>
      </c>
      <c r="E223" s="8">
        <f>SUM(E218:E222)</f>
        <v>3543</v>
      </c>
      <c r="F223" s="22">
        <f t="shared" si="529"/>
        <v>0.84943658595061133</v>
      </c>
      <c r="G223" s="8">
        <f>SUM(G218:G222)</f>
        <v>3482</v>
      </c>
      <c r="H223" s="22">
        <f t="shared" si="530"/>
        <v>0.83481179573243824</v>
      </c>
      <c r="I223" s="103">
        <f t="shared" si="531"/>
        <v>9888</v>
      </c>
      <c r="J223" s="721">
        <f t="shared" si="532"/>
        <v>0.790218173099976</v>
      </c>
      <c r="K223" s="704">
        <f>SUM(K218:K222)</f>
        <v>4114</v>
      </c>
      <c r="L223" s="720">
        <f t="shared" si="530"/>
        <v>0.98633421241908414</v>
      </c>
      <c r="M223" s="704">
        <f t="shared" ref="M223" si="547">SUM(M218:M222)</f>
        <v>3767</v>
      </c>
      <c r="N223" s="720">
        <f t="shared" si="533"/>
        <v>0.90314073363701752</v>
      </c>
      <c r="O223" s="704">
        <f t="shared" ref="O223" si="548">SUM(O218:O222)</f>
        <v>2949</v>
      </c>
      <c r="P223" s="720">
        <f t="shared" si="534"/>
        <v>0.70702469431790937</v>
      </c>
      <c r="Q223" s="103">
        <f t="shared" si="535"/>
        <v>10830</v>
      </c>
      <c r="R223" s="721">
        <f t="shared" si="536"/>
        <v>0.86549988012467038</v>
      </c>
      <c r="S223" s="704">
        <f>SUM(S218:S222)</f>
        <v>4089</v>
      </c>
      <c r="T223" s="720">
        <f t="shared" si="537"/>
        <v>0.98034044593622638</v>
      </c>
      <c r="U223" s="704">
        <f t="shared" ref="U223" si="549">SUM(U218:U222)</f>
        <v>3840</v>
      </c>
      <c r="V223" s="720">
        <f t="shared" si="538"/>
        <v>0.92064253176696231</v>
      </c>
      <c r="W223" s="704">
        <f t="shared" ref="W223" si="550">SUM(W218:W222)</f>
        <v>0</v>
      </c>
      <c r="X223" s="720">
        <f t="shared" si="539"/>
        <v>0</v>
      </c>
      <c r="Y223" s="103">
        <f t="shared" si="540"/>
        <v>7929</v>
      </c>
      <c r="Z223" s="721">
        <f t="shared" si="541"/>
        <v>0.63366099256772956</v>
      </c>
      <c r="AA223" s="704">
        <f>SUM(AA218:AA222)</f>
        <v>0</v>
      </c>
      <c r="AB223" s="720">
        <f t="shared" si="542"/>
        <v>0</v>
      </c>
      <c r="AC223" s="704">
        <f t="shared" ref="AC223" si="551">SUM(AC218:AC222)</f>
        <v>0</v>
      </c>
      <c r="AD223" s="720">
        <f t="shared" si="543"/>
        <v>0</v>
      </c>
      <c r="AE223" s="704">
        <f t="shared" ref="AE223" si="552">SUM(AE218:AE222)</f>
        <v>0</v>
      </c>
      <c r="AF223" s="720">
        <f t="shared" si="544"/>
        <v>0</v>
      </c>
      <c r="AG223" s="103">
        <f t="shared" si="545"/>
        <v>0</v>
      </c>
      <c r="AH223" s="721">
        <f t="shared" si="546"/>
        <v>0</v>
      </c>
    </row>
    <row r="225" spans="1:34" x14ac:dyDescent="0.25">
      <c r="A225" s="1303" t="s">
        <v>555</v>
      </c>
      <c r="B225" s="1291"/>
      <c r="C225" s="1291"/>
      <c r="D225" s="1291"/>
      <c r="E225" s="1291"/>
      <c r="F225" s="1291"/>
      <c r="G225" s="1291"/>
      <c r="H225" s="1291"/>
      <c r="I225" s="1291"/>
      <c r="J225" s="1291"/>
      <c r="K225" s="1291"/>
      <c r="L225" s="1291"/>
      <c r="M225" s="1291"/>
      <c r="N225" s="1291"/>
      <c r="O225" s="1291"/>
      <c r="P225" s="1291"/>
      <c r="Q225" s="1291"/>
      <c r="R225" s="1291"/>
      <c r="S225" s="1291"/>
      <c r="T225" s="1291"/>
      <c r="U225" s="1291"/>
      <c r="V225" s="1291"/>
      <c r="W225" s="1291"/>
      <c r="X225" s="1291"/>
      <c r="Y225" s="1291"/>
      <c r="Z225" s="1291"/>
    </row>
    <row r="226" spans="1:34" ht="24.75" thickBot="1" x14ac:dyDescent="0.3">
      <c r="A226" s="14" t="s">
        <v>14</v>
      </c>
      <c r="B226" s="12" t="s">
        <v>172</v>
      </c>
      <c r="C226" s="14" t="s">
        <v>505</v>
      </c>
      <c r="D226" s="15" t="s">
        <v>1</v>
      </c>
      <c r="E226" s="14" t="s">
        <v>506</v>
      </c>
      <c r="F226" s="15" t="s">
        <v>1</v>
      </c>
      <c r="G226" s="14" t="s">
        <v>507</v>
      </c>
      <c r="H226" s="15" t="s">
        <v>1</v>
      </c>
      <c r="I226" s="128" t="s">
        <v>454</v>
      </c>
      <c r="J226" s="13" t="s">
        <v>205</v>
      </c>
      <c r="K226" s="14" t="s">
        <v>508</v>
      </c>
      <c r="L226" s="15" t="s">
        <v>1</v>
      </c>
      <c r="M226" s="14" t="s">
        <v>509</v>
      </c>
      <c r="N226" s="15" t="s">
        <v>1</v>
      </c>
      <c r="O226" s="14" t="s">
        <v>510</v>
      </c>
      <c r="P226" s="15" t="s">
        <v>1</v>
      </c>
      <c r="Q226" s="128" t="s">
        <v>454</v>
      </c>
      <c r="R226" s="13" t="s">
        <v>205</v>
      </c>
      <c r="S226" s="14" t="s">
        <v>511</v>
      </c>
      <c r="T226" s="15" t="s">
        <v>1</v>
      </c>
      <c r="U226" s="14" t="s">
        <v>512</v>
      </c>
      <c r="V226" s="15" t="s">
        <v>1</v>
      </c>
      <c r="W226" s="14" t="s">
        <v>513</v>
      </c>
      <c r="X226" s="15" t="s">
        <v>1</v>
      </c>
      <c r="Y226" s="128" t="s">
        <v>454</v>
      </c>
      <c r="Z226" s="13" t="s">
        <v>205</v>
      </c>
      <c r="AA226" s="14" t="s">
        <v>514</v>
      </c>
      <c r="AB226" s="15" t="s">
        <v>1</v>
      </c>
      <c r="AC226" s="14" t="s">
        <v>515</v>
      </c>
      <c r="AD226" s="15" t="s">
        <v>1</v>
      </c>
      <c r="AE226" s="14" t="s">
        <v>516</v>
      </c>
      <c r="AF226" s="15" t="s">
        <v>1</v>
      </c>
      <c r="AG226" s="128" t="s">
        <v>454</v>
      </c>
      <c r="AH226" s="13" t="s">
        <v>205</v>
      </c>
    </row>
    <row r="227" spans="1:34" ht="16.5" thickTop="1" x14ac:dyDescent="0.25">
      <c r="A227" s="113" t="s">
        <v>10</v>
      </c>
      <c r="B227" s="655">
        <f>'UBS Jardim Julieta'!B7</f>
        <v>789</v>
      </c>
      <c r="C227" s="134">
        <f>'UBS Jardim Julieta'!C7</f>
        <v>639</v>
      </c>
      <c r="D227" s="147">
        <f t="shared" ref="D227:D230" si="553">C227/$B227</f>
        <v>0.8098859315589354</v>
      </c>
      <c r="E227" s="134">
        <f>'UBS Jardim Julieta'!E7</f>
        <v>812</v>
      </c>
      <c r="F227" s="147">
        <f t="shared" ref="F227:F230" si="554">E227/$B227</f>
        <v>1.0291508238276299</v>
      </c>
      <c r="G227" s="134">
        <f>'UBS Jardim Julieta'!G7</f>
        <v>696</v>
      </c>
      <c r="H227" s="147">
        <f t="shared" ref="H227:L230" si="555">G227/$B227</f>
        <v>0.88212927756653992</v>
      </c>
      <c r="I227" s="136">
        <f>SUM(C227,E227,G227)</f>
        <v>2147</v>
      </c>
      <c r="J227" s="691">
        <f>I227/($B227*3)</f>
        <v>0.90705534431770174</v>
      </c>
      <c r="K227" s="709">
        <f>'UBS Jardim Julieta'!K7</f>
        <v>917</v>
      </c>
      <c r="L227" s="673">
        <f t="shared" si="555"/>
        <v>1.1622306717363751</v>
      </c>
      <c r="M227" s="709">
        <f>'UBS Jardim Julieta'!M7</f>
        <v>860</v>
      </c>
      <c r="N227" s="673">
        <f t="shared" ref="N227:N230" si="556">M227/$B227</f>
        <v>1.0899873257287707</v>
      </c>
      <c r="O227" s="709">
        <f>'UBS Jardim Julieta'!O7</f>
        <v>644</v>
      </c>
      <c r="P227" s="673">
        <f t="shared" ref="P227:P230" si="557">O227/$B227</f>
        <v>0.81622306717363746</v>
      </c>
      <c r="Q227" s="136">
        <f>SUM(K227,M227,O227)</f>
        <v>2421</v>
      </c>
      <c r="R227" s="691">
        <f>Q227/($B227*3)</f>
        <v>1.0228136882129277</v>
      </c>
      <c r="S227" s="709">
        <f>'UBS Jardim Julieta'!S7</f>
        <v>814</v>
      </c>
      <c r="T227" s="673">
        <f t="shared" ref="T227:T230" si="558">S227/$B227</f>
        <v>1.0316856780735109</v>
      </c>
      <c r="U227" s="709">
        <f>'UBS Jardim Julieta'!U7</f>
        <v>904</v>
      </c>
      <c r="V227" s="673">
        <f t="shared" ref="V227:V230" si="559">U227/$B227</f>
        <v>1.1457541191381495</v>
      </c>
      <c r="W227" s="709">
        <f>'UBS Jardim Julieta'!W7</f>
        <v>0</v>
      </c>
      <c r="X227" s="673">
        <f t="shared" ref="X227:X230" si="560">W227/$B227</f>
        <v>0</v>
      </c>
      <c r="Y227" s="136">
        <f>SUM(S227,U227,W227)</f>
        <v>1718</v>
      </c>
      <c r="Z227" s="691">
        <f>Y227/($B227*3)</f>
        <v>0.72581326573722016</v>
      </c>
      <c r="AA227" s="709">
        <f>'UBS Jardim Julieta'!AA7</f>
        <v>0</v>
      </c>
      <c r="AB227" s="673">
        <f t="shared" ref="AB227:AB230" si="561">AA227/$B227</f>
        <v>0</v>
      </c>
      <c r="AC227" s="709">
        <f>'UBS Jardim Julieta'!AC7</f>
        <v>0</v>
      </c>
      <c r="AD227" s="673">
        <f t="shared" ref="AD227:AD230" si="562">AC227/$B227</f>
        <v>0</v>
      </c>
      <c r="AE227" s="709">
        <f>'UBS Jardim Julieta'!AE7</f>
        <v>0</v>
      </c>
      <c r="AF227" s="673">
        <f t="shared" ref="AF227:AF230" si="563">AE227/$B227</f>
        <v>0</v>
      </c>
      <c r="AG227" s="136">
        <f>SUM(AA227,AC227,AE227)</f>
        <v>0</v>
      </c>
      <c r="AH227" s="691">
        <f>AG227/($B227*3)</f>
        <v>0</v>
      </c>
    </row>
    <row r="228" spans="1:34" x14ac:dyDescent="0.25">
      <c r="A228" s="113" t="s">
        <v>42</v>
      </c>
      <c r="B228" s="655">
        <f>'UBS Jardim Julieta'!B8</f>
        <v>395</v>
      </c>
      <c r="C228" s="134">
        <f>'UBS Jardim Julieta'!C8</f>
        <v>276</v>
      </c>
      <c r="D228" s="147">
        <f t="shared" si="553"/>
        <v>0.69873417721518982</v>
      </c>
      <c r="E228" s="134">
        <f>'UBS Jardim Julieta'!E8</f>
        <v>293</v>
      </c>
      <c r="F228" s="147">
        <f t="shared" si="554"/>
        <v>0.74177215189873413</v>
      </c>
      <c r="G228" s="134">
        <f>'UBS Jardim Julieta'!G8</f>
        <v>255</v>
      </c>
      <c r="H228" s="147">
        <f t="shared" si="555"/>
        <v>0.64556962025316456</v>
      </c>
      <c r="I228" s="136">
        <f>SUM(C228,E228,G228)</f>
        <v>824</v>
      </c>
      <c r="J228" s="691">
        <f>I228/($B228*3)</f>
        <v>0.6953586497890295</v>
      </c>
      <c r="K228" s="709">
        <f>'UBS Jardim Julieta'!K8</f>
        <v>435</v>
      </c>
      <c r="L228" s="673">
        <f t="shared" si="555"/>
        <v>1.1012658227848102</v>
      </c>
      <c r="M228" s="709">
        <f>'UBS Jardim Julieta'!M8</f>
        <v>454</v>
      </c>
      <c r="N228" s="673">
        <f t="shared" si="556"/>
        <v>1.1493670886075948</v>
      </c>
      <c r="O228" s="709">
        <f>'UBS Jardim Julieta'!O8</f>
        <v>381</v>
      </c>
      <c r="P228" s="673">
        <f t="shared" si="557"/>
        <v>0.96455696202531649</v>
      </c>
      <c r="Q228" s="136">
        <f>SUM(K228,M228,O228)</f>
        <v>1270</v>
      </c>
      <c r="R228" s="691">
        <f>Q228/($B228*3)</f>
        <v>1.0717299578059072</v>
      </c>
      <c r="S228" s="709">
        <f>'UBS Jardim Julieta'!S8</f>
        <v>364</v>
      </c>
      <c r="T228" s="673">
        <f t="shared" si="558"/>
        <v>0.92151898734177218</v>
      </c>
      <c r="U228" s="709">
        <f>'UBS Jardim Julieta'!U8</f>
        <v>405</v>
      </c>
      <c r="V228" s="673">
        <f t="shared" si="559"/>
        <v>1.0253164556962024</v>
      </c>
      <c r="W228" s="709">
        <f>'UBS Jardim Julieta'!W8</f>
        <v>0</v>
      </c>
      <c r="X228" s="673">
        <f t="shared" si="560"/>
        <v>0</v>
      </c>
      <c r="Y228" s="136">
        <f>SUM(S228,U228,W228)</f>
        <v>769</v>
      </c>
      <c r="Z228" s="691">
        <f>Y228/($B228*3)</f>
        <v>0.64894514767932487</v>
      </c>
      <c r="AA228" s="709">
        <f>'UBS Jardim Julieta'!AA8</f>
        <v>0</v>
      </c>
      <c r="AB228" s="673">
        <f t="shared" si="561"/>
        <v>0</v>
      </c>
      <c r="AC228" s="709">
        <f>'UBS Jardim Julieta'!AC8</f>
        <v>0</v>
      </c>
      <c r="AD228" s="673">
        <f t="shared" si="562"/>
        <v>0</v>
      </c>
      <c r="AE228" s="709">
        <f>'UBS Jardim Julieta'!AE8</f>
        <v>0</v>
      </c>
      <c r="AF228" s="673">
        <f t="shared" si="563"/>
        <v>0</v>
      </c>
      <c r="AG228" s="136">
        <f>SUM(AA228,AC228,AE228)</f>
        <v>0</v>
      </c>
      <c r="AH228" s="691">
        <f>AG228/($B228*3)</f>
        <v>0</v>
      </c>
    </row>
    <row r="229" spans="1:34" ht="16.5" thickBot="1" x14ac:dyDescent="0.3">
      <c r="A229" s="138" t="s">
        <v>13</v>
      </c>
      <c r="B229" s="655">
        <f>'UBS Jardim Julieta'!B9</f>
        <v>395</v>
      </c>
      <c r="C229" s="139">
        <f>'UBS Jardim Julieta'!C9</f>
        <v>201</v>
      </c>
      <c r="D229" s="151">
        <f t="shared" si="553"/>
        <v>0.50886075949367093</v>
      </c>
      <c r="E229" s="139">
        <f>'UBS Jardim Julieta'!E9</f>
        <v>0</v>
      </c>
      <c r="F229" s="151">
        <f t="shared" si="554"/>
        <v>0</v>
      </c>
      <c r="G229" s="139">
        <f>'UBS Jardim Julieta'!G9</f>
        <v>0</v>
      </c>
      <c r="H229" s="151">
        <f t="shared" si="555"/>
        <v>0</v>
      </c>
      <c r="I229" s="141">
        <f>SUM(C229,E229,G229)</f>
        <v>201</v>
      </c>
      <c r="J229" s="692">
        <f>I229/($B229*3)</f>
        <v>0.16962025316455695</v>
      </c>
      <c r="K229" s="710">
        <f>'UBS Jardim Julieta'!K9</f>
        <v>234</v>
      </c>
      <c r="L229" s="674">
        <f t="shared" si="555"/>
        <v>0.59240506329113929</v>
      </c>
      <c r="M229" s="710">
        <f>'UBS Jardim Julieta'!M9</f>
        <v>388</v>
      </c>
      <c r="N229" s="674">
        <f t="shared" si="556"/>
        <v>0.98227848101265824</v>
      </c>
      <c r="O229" s="710">
        <f>'UBS Jardim Julieta'!O9</f>
        <v>345</v>
      </c>
      <c r="P229" s="674">
        <f t="shared" si="557"/>
        <v>0.87341772151898733</v>
      </c>
      <c r="Q229" s="141">
        <f>SUM(K229,M229,O229)</f>
        <v>967</v>
      </c>
      <c r="R229" s="692">
        <f>Q229/($B229*3)</f>
        <v>0.81603375527426159</v>
      </c>
      <c r="S229" s="710">
        <f>'UBS Jardim Julieta'!S9</f>
        <v>376</v>
      </c>
      <c r="T229" s="674">
        <f t="shared" si="558"/>
        <v>0.95189873417721516</v>
      </c>
      <c r="U229" s="710">
        <f>'UBS Jardim Julieta'!U9</f>
        <v>399</v>
      </c>
      <c r="V229" s="674">
        <f t="shared" si="559"/>
        <v>1.0101265822784811</v>
      </c>
      <c r="W229" s="710">
        <f>'UBS Jardim Julieta'!W9</f>
        <v>0</v>
      </c>
      <c r="X229" s="674">
        <f t="shared" si="560"/>
        <v>0</v>
      </c>
      <c r="Y229" s="141">
        <f>SUM(S229,U229,W229)</f>
        <v>775</v>
      </c>
      <c r="Z229" s="692">
        <f>Y229/($B229*3)</f>
        <v>0.65400843881856541</v>
      </c>
      <c r="AA229" s="710">
        <f>'UBS Jardim Julieta'!AA9</f>
        <v>0</v>
      </c>
      <c r="AB229" s="674">
        <f t="shared" si="561"/>
        <v>0</v>
      </c>
      <c r="AC229" s="710">
        <f>'UBS Jardim Julieta'!AC9</f>
        <v>0</v>
      </c>
      <c r="AD229" s="674">
        <f t="shared" si="562"/>
        <v>0</v>
      </c>
      <c r="AE229" s="710">
        <f>'UBS Jardim Julieta'!AE9</f>
        <v>0</v>
      </c>
      <c r="AF229" s="674">
        <f t="shared" si="563"/>
        <v>0</v>
      </c>
      <c r="AG229" s="141">
        <f>SUM(AA229,AC229,AE229)</f>
        <v>0</v>
      </c>
      <c r="AH229" s="692">
        <f>AG229/($B229*3)</f>
        <v>0</v>
      </c>
    </row>
    <row r="230" spans="1:34" ht="16.5" thickBot="1" x14ac:dyDescent="0.3">
      <c r="A230" s="6" t="s">
        <v>356</v>
      </c>
      <c r="B230" s="722">
        <f>SUM(B227:B229)</f>
        <v>1579</v>
      </c>
      <c r="C230" s="8">
        <f>SUM(C227:C229)</f>
        <v>1116</v>
      </c>
      <c r="D230" s="22">
        <f t="shared" si="553"/>
        <v>0.7067764407853071</v>
      </c>
      <c r="E230" s="8">
        <f>SUM(E227:E229)</f>
        <v>1105</v>
      </c>
      <c r="F230" s="22">
        <f t="shared" si="554"/>
        <v>0.69981000633312218</v>
      </c>
      <c r="G230" s="8">
        <f>SUM(G227:G229)</f>
        <v>951</v>
      </c>
      <c r="H230" s="22">
        <f t="shared" si="555"/>
        <v>0.60227992400253327</v>
      </c>
      <c r="I230" s="103">
        <f>SUM(C230,E230,G230)</f>
        <v>3172</v>
      </c>
      <c r="J230" s="721">
        <f>I230/($B230*3)</f>
        <v>0.66962212370698759</v>
      </c>
      <c r="K230" s="704">
        <f>SUM(K227:K229)</f>
        <v>1586</v>
      </c>
      <c r="L230" s="720">
        <f t="shared" si="555"/>
        <v>1.0044331855604813</v>
      </c>
      <c r="M230" s="704">
        <f t="shared" ref="M230" si="564">SUM(M227:M229)</f>
        <v>1702</v>
      </c>
      <c r="N230" s="720">
        <f t="shared" si="556"/>
        <v>1.077897403419886</v>
      </c>
      <c r="O230" s="704">
        <f t="shared" ref="O230" si="565">SUM(O227:O229)</f>
        <v>1370</v>
      </c>
      <c r="P230" s="720">
        <f t="shared" si="557"/>
        <v>0.86763774540848637</v>
      </c>
      <c r="Q230" s="103">
        <f>SUM(K230,M230,O230)</f>
        <v>4658</v>
      </c>
      <c r="R230" s="721">
        <f>Q230/($B230*3)</f>
        <v>0.98332277812961788</v>
      </c>
      <c r="S230" s="704">
        <f>SUM(S227:S229)</f>
        <v>1554</v>
      </c>
      <c r="T230" s="720">
        <f t="shared" si="558"/>
        <v>0.98416719442685241</v>
      </c>
      <c r="U230" s="704">
        <f t="shared" ref="U230" si="566">SUM(U227:U229)</f>
        <v>1708</v>
      </c>
      <c r="V230" s="720">
        <f t="shared" si="559"/>
        <v>1.0816972767574413</v>
      </c>
      <c r="W230" s="704">
        <f t="shared" ref="W230" si="567">SUM(W227:W229)</f>
        <v>0</v>
      </c>
      <c r="X230" s="720">
        <f t="shared" si="560"/>
        <v>0</v>
      </c>
      <c r="Y230" s="103">
        <f>SUM(S230,U230,W230)</f>
        <v>3262</v>
      </c>
      <c r="Z230" s="721">
        <f>Y230/($B230*3)</f>
        <v>0.68862149039476461</v>
      </c>
      <c r="AA230" s="704">
        <f>SUM(AA227:AA229)</f>
        <v>0</v>
      </c>
      <c r="AB230" s="720">
        <f t="shared" si="561"/>
        <v>0</v>
      </c>
      <c r="AC230" s="704">
        <f t="shared" ref="AC230" si="568">SUM(AC227:AC229)</f>
        <v>0</v>
      </c>
      <c r="AD230" s="720">
        <f t="shared" si="562"/>
        <v>0</v>
      </c>
      <c r="AE230" s="704">
        <f t="shared" ref="AE230" si="569">SUM(AE227:AE229)</f>
        <v>0</v>
      </c>
      <c r="AF230" s="720">
        <f t="shared" si="563"/>
        <v>0</v>
      </c>
      <c r="AG230" s="103">
        <f>SUM(AA230,AC230,AE230)</f>
        <v>0</v>
      </c>
      <c r="AH230" s="721">
        <f>AG230/($B230*3)</f>
        <v>0</v>
      </c>
    </row>
    <row r="232" spans="1:34" x14ac:dyDescent="0.25">
      <c r="A232" s="1303" t="s">
        <v>556</v>
      </c>
      <c r="B232" s="1291"/>
      <c r="C232" s="1291"/>
      <c r="D232" s="1291"/>
      <c r="E232" s="1291"/>
      <c r="F232" s="1291"/>
      <c r="G232" s="1291"/>
      <c r="H232" s="1291"/>
      <c r="I232" s="1291"/>
      <c r="J232" s="1291"/>
      <c r="K232" s="1291"/>
      <c r="L232" s="1291"/>
      <c r="M232" s="1291"/>
      <c r="N232" s="1291"/>
      <c r="O232" s="1291"/>
      <c r="P232" s="1291"/>
      <c r="Q232" s="1291"/>
      <c r="R232" s="1291"/>
      <c r="S232" s="1291"/>
      <c r="T232" s="1291"/>
      <c r="U232" s="1291"/>
      <c r="V232" s="1291"/>
      <c r="W232" s="1291"/>
      <c r="X232" s="1291"/>
      <c r="Y232" s="1291"/>
      <c r="Z232" s="1291"/>
    </row>
    <row r="233" spans="1:34" ht="24.75" thickBot="1" x14ac:dyDescent="0.3">
      <c r="A233" s="14" t="s">
        <v>14</v>
      </c>
      <c r="B233" s="12" t="s">
        <v>172</v>
      </c>
      <c r="C233" s="14" t="s">
        <v>505</v>
      </c>
      <c r="D233" s="15" t="s">
        <v>1</v>
      </c>
      <c r="E233" s="14" t="s">
        <v>506</v>
      </c>
      <c r="F233" s="15" t="s">
        <v>1</v>
      </c>
      <c r="G233" s="14" t="s">
        <v>507</v>
      </c>
      <c r="H233" s="15" t="s">
        <v>1</v>
      </c>
      <c r="I233" s="128" t="s">
        <v>454</v>
      </c>
      <c r="J233" s="13" t="s">
        <v>205</v>
      </c>
      <c r="K233" s="14" t="s">
        <v>508</v>
      </c>
      <c r="L233" s="15" t="s">
        <v>1</v>
      </c>
      <c r="M233" s="14" t="s">
        <v>509</v>
      </c>
      <c r="N233" s="15" t="s">
        <v>1</v>
      </c>
      <c r="O233" s="14" t="s">
        <v>510</v>
      </c>
      <c r="P233" s="15" t="s">
        <v>1</v>
      </c>
      <c r="Q233" s="128" t="s">
        <v>454</v>
      </c>
      <c r="R233" s="13" t="s">
        <v>205</v>
      </c>
      <c r="S233" s="14" t="s">
        <v>511</v>
      </c>
      <c r="T233" s="15" t="s">
        <v>1</v>
      </c>
      <c r="U233" s="14" t="s">
        <v>512</v>
      </c>
      <c r="V233" s="15" t="s">
        <v>1</v>
      </c>
      <c r="W233" s="14" t="s">
        <v>513</v>
      </c>
      <c r="X233" s="15" t="s">
        <v>1</v>
      </c>
      <c r="Y233" s="128" t="s">
        <v>454</v>
      </c>
      <c r="Z233" s="13" t="s">
        <v>205</v>
      </c>
      <c r="AA233" s="14" t="s">
        <v>514</v>
      </c>
      <c r="AB233" s="15" t="s">
        <v>1</v>
      </c>
      <c r="AC233" s="14" t="s">
        <v>515</v>
      </c>
      <c r="AD233" s="15" t="s">
        <v>1</v>
      </c>
      <c r="AE233" s="14" t="s">
        <v>516</v>
      </c>
      <c r="AF233" s="15" t="s">
        <v>1</v>
      </c>
      <c r="AG233" s="128" t="s">
        <v>454</v>
      </c>
      <c r="AH233" s="13" t="s">
        <v>205</v>
      </c>
    </row>
    <row r="234" spans="1:34" ht="17.25" thickTop="1" thickBot="1" x14ac:dyDescent="0.3">
      <c r="A234" s="212" t="s">
        <v>143</v>
      </c>
      <c r="B234" s="662">
        <f>'CAPS INF II VM-VG'!B7</f>
        <v>155</v>
      </c>
      <c r="C234" s="214">
        <f>'CAPS INF II VM-VG'!C7</f>
        <v>483</v>
      </c>
      <c r="D234" s="205">
        <f t="shared" ref="D234" si="570">C234/$B234</f>
        <v>3.1161290322580646</v>
      </c>
      <c r="E234" s="214">
        <f>'CAPS INF II VM-VG'!$E$7</f>
        <v>448</v>
      </c>
      <c r="F234" s="205">
        <f t="shared" ref="F234" si="571">E234/$B234</f>
        <v>2.8903225806451611</v>
      </c>
      <c r="G234" s="214">
        <f>'CAPS INF II VM-VG'!$G$7</f>
        <v>444</v>
      </c>
      <c r="H234" s="205">
        <f t="shared" ref="H234:L234" si="572">G234/$B234</f>
        <v>2.8645161290322583</v>
      </c>
      <c r="I234" s="215">
        <f>SUM(C234,E234,G234)</f>
        <v>1375</v>
      </c>
      <c r="J234" s="698">
        <f>I234/($B234*3)</f>
        <v>2.956989247311828</v>
      </c>
      <c r="K234" s="717">
        <f>'CAPS INF II VM-VG'!$K$7</f>
        <v>453</v>
      </c>
      <c r="L234" s="679">
        <f t="shared" si="572"/>
        <v>2.9225806451612901</v>
      </c>
      <c r="M234" s="717">
        <f>'CAPS INF II VM-VG'!$M$7</f>
        <v>457</v>
      </c>
      <c r="N234" s="679">
        <f t="shared" ref="N234" si="573">M234/$B234</f>
        <v>2.9483870967741934</v>
      </c>
      <c r="O234" s="717">
        <f>'CAPS INF II VM-VG'!$O$7</f>
        <v>447</v>
      </c>
      <c r="P234" s="679">
        <f t="shared" ref="P234" si="574">O234/$B234</f>
        <v>2.8838709677419354</v>
      </c>
      <c r="Q234" s="215">
        <f>SUM(K234,M234,O234)</f>
        <v>1357</v>
      </c>
      <c r="R234" s="698">
        <f>Q234/($B234*3)</f>
        <v>2.9182795698924733</v>
      </c>
      <c r="S234" s="717">
        <f>'CAPS INF II VM-VG'!$S$7</f>
        <v>444</v>
      </c>
      <c r="T234" s="679">
        <f t="shared" ref="T234" si="575">S234/$B234</f>
        <v>2.8645161290322583</v>
      </c>
      <c r="U234" s="717">
        <f>'CAPS INF II VM-VG'!$U$7</f>
        <v>491</v>
      </c>
      <c r="V234" s="679">
        <f t="shared" ref="V234" si="576">U234/$B234</f>
        <v>3.1677419354838712</v>
      </c>
      <c r="W234" s="717">
        <f>'CAPS INF II VM-VG'!$W$7</f>
        <v>0</v>
      </c>
      <c r="X234" s="679">
        <f t="shared" ref="X234" si="577">W234/$B234</f>
        <v>0</v>
      </c>
      <c r="Y234" s="215">
        <f>SUM(S234,U234,W234)</f>
        <v>935</v>
      </c>
      <c r="Z234" s="698">
        <f>Y234/($B234*3)</f>
        <v>2.010752688172043</v>
      </c>
      <c r="AA234" s="717">
        <f>'CAPS INF II VM-VG'!$S$7</f>
        <v>444</v>
      </c>
      <c r="AB234" s="679">
        <f t="shared" ref="AB234" si="578">AA234/$B234</f>
        <v>2.8645161290322583</v>
      </c>
      <c r="AC234" s="717">
        <f>'CAPS INF II VM-VG'!$U$7</f>
        <v>491</v>
      </c>
      <c r="AD234" s="679">
        <f t="shared" ref="AD234" si="579">AC234/$B234</f>
        <v>3.1677419354838712</v>
      </c>
      <c r="AE234" s="717">
        <f>'CAPS INF II VM-VG'!$W$7</f>
        <v>0</v>
      </c>
      <c r="AF234" s="679">
        <f t="shared" ref="AF234" si="580">AE234/$B234</f>
        <v>0</v>
      </c>
      <c r="AG234" s="215">
        <f>SUM(AA234,AC234,AE234)</f>
        <v>935</v>
      </c>
      <c r="AH234" s="698">
        <f>AG234/($B234*3)</f>
        <v>2.010752688172043</v>
      </c>
    </row>
    <row r="235" spans="1:34" ht="16.5" thickBot="1" x14ac:dyDescent="0.3">
      <c r="A235" s="6" t="s">
        <v>383</v>
      </c>
      <c r="B235" s="722">
        <f>SUM(B234:B234)</f>
        <v>155</v>
      </c>
      <c r="C235" s="8">
        <f>SUM(C234:C234)</f>
        <v>483</v>
      </c>
      <c r="D235" s="22" t="e">
        <f>C235/$B$199</f>
        <v>#DIV/0!</v>
      </c>
      <c r="E235" s="8">
        <f>SUM(E234:E234)</f>
        <v>448</v>
      </c>
      <c r="F235" s="22" t="e">
        <f>E235/$B$199</f>
        <v>#DIV/0!</v>
      </c>
      <c r="G235" s="8">
        <f>SUM(G234:G234)</f>
        <v>444</v>
      </c>
      <c r="H235" s="22" t="e">
        <f>G235/$B$199</f>
        <v>#DIV/0!</v>
      </c>
      <c r="I235" s="103">
        <f>SUM(C235,E235,G235)</f>
        <v>1375</v>
      </c>
      <c r="J235" s="721">
        <f>I235/($B235*3)</f>
        <v>2.956989247311828</v>
      </c>
      <c r="K235" s="704">
        <f>SUM(K234:K234)</f>
        <v>453</v>
      </c>
      <c r="L235" s="720" t="e">
        <f>K235/$B$199</f>
        <v>#DIV/0!</v>
      </c>
      <c r="M235" s="704">
        <f t="shared" ref="M235" si="581">SUM(M234:M234)</f>
        <v>457</v>
      </c>
      <c r="N235" s="720" t="e">
        <f>M235/$B$199</f>
        <v>#DIV/0!</v>
      </c>
      <c r="O235" s="704">
        <f t="shared" ref="O235" si="582">SUM(O234:O234)</f>
        <v>447</v>
      </c>
      <c r="P235" s="720" t="e">
        <f>O235/$B$199</f>
        <v>#DIV/0!</v>
      </c>
      <c r="Q235" s="103">
        <f>SUM(K235,M235,O235)</f>
        <v>1357</v>
      </c>
      <c r="R235" s="721">
        <f>Q235/($B235*3)</f>
        <v>2.9182795698924733</v>
      </c>
      <c r="S235" s="704">
        <f>SUM(S234:S234)</f>
        <v>444</v>
      </c>
      <c r="T235" s="720" t="e">
        <f>S235/$B$199</f>
        <v>#DIV/0!</v>
      </c>
      <c r="U235" s="704">
        <f t="shared" ref="U235" si="583">SUM(U234:U234)</f>
        <v>491</v>
      </c>
      <c r="V235" s="720" t="e">
        <f>U235/$B$199</f>
        <v>#DIV/0!</v>
      </c>
      <c r="W235" s="704">
        <f t="shared" ref="W235" si="584">SUM(W234:W234)</f>
        <v>0</v>
      </c>
      <c r="X235" s="720" t="e">
        <f>W235/$B$199</f>
        <v>#DIV/0!</v>
      </c>
      <c r="Y235" s="103">
        <f>SUM(S235,U235,W235)</f>
        <v>935</v>
      </c>
      <c r="Z235" s="721">
        <f>Y235/($B235*3)</f>
        <v>2.010752688172043</v>
      </c>
      <c r="AA235" s="704">
        <f>SUM(AA234:AA234)</f>
        <v>444</v>
      </c>
      <c r="AB235" s="720" t="e">
        <f>AA235/$B$199</f>
        <v>#DIV/0!</v>
      </c>
      <c r="AC235" s="704">
        <f t="shared" ref="AC235" si="585">SUM(AC234:AC234)</f>
        <v>491</v>
      </c>
      <c r="AD235" s="720" t="e">
        <f>AC235/$B$199</f>
        <v>#DIV/0!</v>
      </c>
      <c r="AE235" s="704">
        <f t="shared" ref="AE235" si="586">SUM(AE234:AE234)</f>
        <v>0</v>
      </c>
      <c r="AF235" s="720" t="e">
        <f>AE235/$B$199</f>
        <v>#DIV/0!</v>
      </c>
      <c r="AG235" s="103">
        <f>SUM(AA235,AC235,AE235)</f>
        <v>935</v>
      </c>
      <c r="AH235" s="721">
        <f>AG235/($B235*3)</f>
        <v>2.010752688172043</v>
      </c>
    </row>
    <row r="237" spans="1:34" x14ac:dyDescent="0.25">
      <c r="A237" s="1303" t="s">
        <v>557</v>
      </c>
      <c r="B237" s="1291"/>
      <c r="C237" s="1291"/>
      <c r="D237" s="1291"/>
      <c r="E237" s="1291"/>
      <c r="F237" s="1291"/>
      <c r="G237" s="1291"/>
      <c r="H237" s="1291"/>
      <c r="I237" s="1291"/>
      <c r="J237" s="1291"/>
      <c r="K237" s="1291"/>
      <c r="L237" s="1291"/>
      <c r="M237" s="1291"/>
      <c r="N237" s="1291"/>
      <c r="O237" s="1291"/>
      <c r="P237" s="1291"/>
      <c r="Q237" s="1291"/>
      <c r="R237" s="1291"/>
      <c r="S237" s="1291"/>
      <c r="T237" s="1291"/>
      <c r="U237" s="1291"/>
      <c r="V237" s="1291"/>
      <c r="W237" s="1291"/>
      <c r="X237" s="1291"/>
      <c r="Y237" s="1291"/>
      <c r="Z237" s="1291"/>
    </row>
    <row r="238" spans="1:34" ht="24.75" thickBot="1" x14ac:dyDescent="0.3">
      <c r="A238" s="14" t="s">
        <v>14</v>
      </c>
      <c r="B238" s="12" t="s">
        <v>172</v>
      </c>
      <c r="C238" s="14" t="s">
        <v>505</v>
      </c>
      <c r="D238" s="15" t="s">
        <v>1</v>
      </c>
      <c r="E238" s="14" t="s">
        <v>506</v>
      </c>
      <c r="F238" s="15" t="s">
        <v>1</v>
      </c>
      <c r="G238" s="14" t="s">
        <v>507</v>
      </c>
      <c r="H238" s="15" t="s">
        <v>1</v>
      </c>
      <c r="I238" s="128" t="s">
        <v>454</v>
      </c>
      <c r="J238" s="13" t="s">
        <v>205</v>
      </c>
      <c r="K238" s="14" t="s">
        <v>508</v>
      </c>
      <c r="L238" s="15" t="s">
        <v>1</v>
      </c>
      <c r="M238" s="14" t="s">
        <v>509</v>
      </c>
      <c r="N238" s="15" t="s">
        <v>1</v>
      </c>
      <c r="O238" s="14" t="s">
        <v>510</v>
      </c>
      <c r="P238" s="15" t="s">
        <v>1</v>
      </c>
      <c r="Q238" s="128" t="s">
        <v>454</v>
      </c>
      <c r="R238" s="13" t="s">
        <v>205</v>
      </c>
      <c r="S238" s="14" t="s">
        <v>511</v>
      </c>
      <c r="T238" s="15" t="s">
        <v>1</v>
      </c>
      <c r="U238" s="14" t="s">
        <v>512</v>
      </c>
      <c r="V238" s="15" t="s">
        <v>1</v>
      </c>
      <c r="W238" s="14" t="s">
        <v>513</v>
      </c>
      <c r="X238" s="15" t="s">
        <v>1</v>
      </c>
      <c r="Y238" s="128" t="s">
        <v>454</v>
      </c>
      <c r="Z238" s="13" t="s">
        <v>205</v>
      </c>
      <c r="AA238" s="14" t="s">
        <v>514</v>
      </c>
      <c r="AB238" s="15" t="s">
        <v>1</v>
      </c>
      <c r="AC238" s="14" t="s">
        <v>515</v>
      </c>
      <c r="AD238" s="15" t="s">
        <v>1</v>
      </c>
      <c r="AE238" s="14" t="s">
        <v>516</v>
      </c>
      <c r="AF238" s="15" t="s">
        <v>1</v>
      </c>
      <c r="AG238" s="128" t="s">
        <v>454</v>
      </c>
      <c r="AH238" s="13" t="s">
        <v>205</v>
      </c>
    </row>
    <row r="239" spans="1:34" thickTop="1" x14ac:dyDescent="0.25">
      <c r="A239" s="2" t="str">
        <f>'HORA CERTA'!A7</f>
        <v>Angiologista (consulta)</v>
      </c>
      <c r="B239" s="5">
        <f>'HORA CERTA'!B7</f>
        <v>396</v>
      </c>
      <c r="C239" s="753">
        <f>'HORA CERTA'!C7</f>
        <v>494</v>
      </c>
      <c r="D239" s="20">
        <f>'HORA CERTA'!D7</f>
        <v>1.2474747474747474</v>
      </c>
      <c r="E239" s="4">
        <f>'HORA CERTA'!E7</f>
        <v>370</v>
      </c>
      <c r="F239" s="20">
        <f>'HORA CERTA'!F7</f>
        <v>0.93434343434343436</v>
      </c>
      <c r="G239" s="4">
        <f>'HORA CERTA'!G7</f>
        <v>438</v>
      </c>
      <c r="H239" s="20">
        <f>'HORA CERTA'!H7</f>
        <v>1.106060606060606</v>
      </c>
      <c r="I239" s="100">
        <f>'HORA CERTA'!I7</f>
        <v>1302</v>
      </c>
      <c r="J239" s="218">
        <f>'HORA CERTA'!J7</f>
        <v>1.095959595959596</v>
      </c>
      <c r="K239" s="4">
        <f>'HORA CERTA'!K7</f>
        <v>324</v>
      </c>
      <c r="L239" s="20">
        <f>'HORA CERTA'!L7</f>
        <v>0.81818181818181823</v>
      </c>
      <c r="M239" s="4">
        <f>'HORA CERTA'!M7</f>
        <v>543</v>
      </c>
      <c r="N239" s="20">
        <f>'HORA CERTA'!N7</f>
        <v>1.3712121212121211</v>
      </c>
      <c r="O239" s="4">
        <f>'HORA CERTA'!O7</f>
        <v>405</v>
      </c>
      <c r="P239" s="20">
        <f>'HORA CERTA'!P7</f>
        <v>1.0227272727272727</v>
      </c>
      <c r="Q239" s="100">
        <f>'HORA CERTA'!Q7</f>
        <v>1272</v>
      </c>
      <c r="R239" s="218">
        <f>'HORA CERTA'!R7</f>
        <v>1.0707070707070707</v>
      </c>
      <c r="S239" s="4">
        <f>'HORA CERTA'!S7</f>
        <v>493</v>
      </c>
      <c r="T239" s="20">
        <f>'HORA CERTA'!T7</f>
        <v>1.244949494949495</v>
      </c>
      <c r="U239" s="4">
        <f>'HORA CERTA'!U7</f>
        <v>555</v>
      </c>
      <c r="V239" s="20">
        <f>'HORA CERTA'!V7</f>
        <v>1.4015151515151516</v>
      </c>
      <c r="W239" s="4">
        <f>'HORA CERTA'!W7</f>
        <v>0</v>
      </c>
      <c r="X239" s="20">
        <f>'HORA CERTA'!X7</f>
        <v>0</v>
      </c>
      <c r="Y239" s="100">
        <f>'HORA CERTA'!Y7</f>
        <v>1048</v>
      </c>
      <c r="Z239" s="218">
        <f>'HORA CERTA'!Z7</f>
        <v>0.88215488215488214</v>
      </c>
      <c r="AA239" s="4">
        <f>'HORA CERTA'!AA7</f>
        <v>0</v>
      </c>
      <c r="AB239" s="20">
        <f>'HORA CERTA'!AB7</f>
        <v>0</v>
      </c>
      <c r="AC239" s="4">
        <f>'HORA CERTA'!AC7</f>
        <v>0</v>
      </c>
      <c r="AD239" s="20">
        <f>'HORA CERTA'!AD7</f>
        <v>0</v>
      </c>
      <c r="AE239" s="4">
        <f>'HORA CERTA'!AE7</f>
        <v>0</v>
      </c>
      <c r="AF239" s="20">
        <f>'HORA CERTA'!AF7</f>
        <v>0</v>
      </c>
      <c r="AG239" s="100">
        <f>'HORA CERTA'!AG7</f>
        <v>0</v>
      </c>
      <c r="AH239" s="218">
        <f>'HORA CERTA'!AH7</f>
        <v>0</v>
      </c>
    </row>
    <row r="240" spans="1:34" ht="15" x14ac:dyDescent="0.25">
      <c r="A240" s="2" t="str">
        <f>'HORA CERTA'!A8</f>
        <v>Cardiologista (consulta)</v>
      </c>
      <c r="B240" s="5">
        <f>'HORA CERTA'!B8</f>
        <v>792</v>
      </c>
      <c r="C240" s="753">
        <f>'HORA CERTA'!C8</f>
        <v>911</v>
      </c>
      <c r="D240" s="20">
        <f>'HORA CERTA'!D8</f>
        <v>1.1502525252525253</v>
      </c>
      <c r="E240" s="4">
        <f>'HORA CERTA'!E8</f>
        <v>833</v>
      </c>
      <c r="F240" s="20">
        <f>'HORA CERTA'!F8</f>
        <v>1.0517676767676767</v>
      </c>
      <c r="G240" s="4">
        <f>'HORA CERTA'!G8</f>
        <v>646</v>
      </c>
      <c r="H240" s="20">
        <f>'HORA CERTA'!H8</f>
        <v>0.81565656565656564</v>
      </c>
      <c r="I240" s="100">
        <f>'HORA CERTA'!I8</f>
        <v>2390</v>
      </c>
      <c r="J240" s="218">
        <f>'HORA CERTA'!J8</f>
        <v>1.0058922558922558</v>
      </c>
      <c r="K240" s="4">
        <f>'HORA CERTA'!K8</f>
        <v>821</v>
      </c>
      <c r="L240" s="20">
        <f>'HORA CERTA'!L8</f>
        <v>1.0366161616161615</v>
      </c>
      <c r="M240" s="4">
        <f>'HORA CERTA'!M8</f>
        <v>907</v>
      </c>
      <c r="N240" s="20">
        <f>'HORA CERTA'!N8</f>
        <v>1.1452020202020201</v>
      </c>
      <c r="O240" s="4">
        <f>'HORA CERTA'!O8</f>
        <v>746</v>
      </c>
      <c r="P240" s="20">
        <f>'HORA CERTA'!P8</f>
        <v>0.94191919191919193</v>
      </c>
      <c r="Q240" s="100">
        <f>'HORA CERTA'!Q8</f>
        <v>2474</v>
      </c>
      <c r="R240" s="218">
        <f>'HORA CERTA'!R8</f>
        <v>1.0412457912457913</v>
      </c>
      <c r="S240" s="4">
        <f>'HORA CERTA'!S8</f>
        <v>697</v>
      </c>
      <c r="T240" s="20">
        <f>'HORA CERTA'!T8</f>
        <v>0.88005050505050508</v>
      </c>
      <c r="U240" s="4">
        <f>'HORA CERTA'!U8</f>
        <v>853</v>
      </c>
      <c r="V240" s="20">
        <f>'HORA CERTA'!V8</f>
        <v>1.077020202020202</v>
      </c>
      <c r="W240" s="4">
        <f>'HORA CERTA'!W8</f>
        <v>0</v>
      </c>
      <c r="X240" s="20">
        <f>'HORA CERTA'!X8</f>
        <v>0</v>
      </c>
      <c r="Y240" s="100">
        <f>'HORA CERTA'!Y8</f>
        <v>1550</v>
      </c>
      <c r="Z240" s="218">
        <f>'HORA CERTA'!Z8</f>
        <v>0.65235690235690236</v>
      </c>
      <c r="AA240" s="4">
        <f>'HORA CERTA'!AA8</f>
        <v>0</v>
      </c>
      <c r="AB240" s="20">
        <f>'HORA CERTA'!AB8</f>
        <v>0</v>
      </c>
      <c r="AC240" s="4">
        <f>'HORA CERTA'!AC8</f>
        <v>0</v>
      </c>
      <c r="AD240" s="20">
        <f>'HORA CERTA'!AD8</f>
        <v>0</v>
      </c>
      <c r="AE240" s="4">
        <f>'HORA CERTA'!AE8</f>
        <v>0</v>
      </c>
      <c r="AF240" s="20">
        <f>'HORA CERTA'!AF8</f>
        <v>0</v>
      </c>
      <c r="AG240" s="100">
        <f>'HORA CERTA'!AG8</f>
        <v>0</v>
      </c>
      <c r="AH240" s="218">
        <f>'HORA CERTA'!AH8</f>
        <v>0</v>
      </c>
    </row>
    <row r="241" spans="1:34" ht="15" x14ac:dyDescent="0.25">
      <c r="A241" s="844" t="str">
        <f>'HORA CERTA'!A9</f>
        <v>Cirurgia Geral (consulta)</v>
      </c>
      <c r="B241" s="838">
        <f>'HORA CERTA'!B9</f>
        <v>66</v>
      </c>
      <c r="C241" s="753">
        <f>'HORA CERTA'!C9</f>
        <v>82</v>
      </c>
      <c r="D241" s="839">
        <f>'HORA CERTA'!D9</f>
        <v>1.2424242424242424</v>
      </c>
      <c r="E241" s="753">
        <f>'HORA CERTA'!E9</f>
        <v>79</v>
      </c>
      <c r="F241" s="839">
        <f>'HORA CERTA'!F9</f>
        <v>1.196969696969697</v>
      </c>
      <c r="G241" s="753">
        <f>'HORA CERTA'!G9</f>
        <v>67</v>
      </c>
      <c r="H241" s="839">
        <f>'HORA CERTA'!H9</f>
        <v>1.0151515151515151</v>
      </c>
      <c r="I241" s="840">
        <f>'HORA CERTA'!I9</f>
        <v>228</v>
      </c>
      <c r="J241" s="841">
        <f>'HORA CERTA'!J9</f>
        <v>1.1515151515151516</v>
      </c>
      <c r="K241" s="753">
        <f>'HORA CERTA'!K9</f>
        <v>91</v>
      </c>
      <c r="L241" s="839">
        <f>'HORA CERTA'!L9</f>
        <v>1.3787878787878789</v>
      </c>
      <c r="M241" s="753">
        <f>'HORA CERTA'!M9</f>
        <v>86</v>
      </c>
      <c r="N241" s="839">
        <f>'HORA CERTA'!N9</f>
        <v>1.303030303030303</v>
      </c>
      <c r="O241" s="753">
        <f>'HORA CERTA'!O9</f>
        <v>65</v>
      </c>
      <c r="P241" s="839">
        <f>'HORA CERTA'!P9</f>
        <v>0.98484848484848486</v>
      </c>
      <c r="Q241" s="840">
        <f>'HORA CERTA'!Q9</f>
        <v>242</v>
      </c>
      <c r="R241" s="841">
        <f>'HORA CERTA'!R9</f>
        <v>1.2222222222222223</v>
      </c>
      <c r="S241" s="753">
        <f>'HORA CERTA'!S9</f>
        <v>92</v>
      </c>
      <c r="T241" s="839">
        <f>'HORA CERTA'!T9</f>
        <v>1.393939393939394</v>
      </c>
      <c r="U241" s="753">
        <f>'HORA CERTA'!U9</f>
        <v>60</v>
      </c>
      <c r="V241" s="839">
        <f>'HORA CERTA'!V9</f>
        <v>0.90909090909090906</v>
      </c>
      <c r="W241" s="753">
        <f>'HORA CERTA'!W9</f>
        <v>0</v>
      </c>
      <c r="X241" s="839">
        <f>'HORA CERTA'!X9</f>
        <v>0</v>
      </c>
      <c r="Y241" s="840">
        <f>'HORA CERTA'!Y9</f>
        <v>152</v>
      </c>
      <c r="Z241" s="841">
        <f>'HORA CERTA'!Z9</f>
        <v>0.76767676767676762</v>
      </c>
      <c r="AA241" s="753">
        <f>'HORA CERTA'!AA9</f>
        <v>0</v>
      </c>
      <c r="AB241" s="839">
        <f>'HORA CERTA'!AB9</f>
        <v>0</v>
      </c>
      <c r="AC241" s="753">
        <f>'HORA CERTA'!AC9</f>
        <v>0</v>
      </c>
      <c r="AD241" s="839">
        <f>'HORA CERTA'!AD9</f>
        <v>0</v>
      </c>
      <c r="AE241" s="753">
        <f>'HORA CERTA'!AE9</f>
        <v>0</v>
      </c>
      <c r="AF241" s="839">
        <f>'HORA CERTA'!AF9</f>
        <v>0</v>
      </c>
      <c r="AG241" s="840">
        <f>'HORA CERTA'!AG9</f>
        <v>0</v>
      </c>
      <c r="AH241" s="841">
        <f>'HORA CERTA'!AH9</f>
        <v>0</v>
      </c>
    </row>
    <row r="242" spans="1:34" ht="15" x14ac:dyDescent="0.25">
      <c r="A242" s="844" t="str">
        <f>'HORA CERTA'!A10</f>
        <v>Cirurgia Pediatrica (consulta)</v>
      </c>
      <c r="B242" s="838">
        <f>'HORA CERTA'!B10</f>
        <v>66</v>
      </c>
      <c r="C242" s="753">
        <f>'HORA CERTA'!C10</f>
        <v>58</v>
      </c>
      <c r="D242" s="839">
        <f>'HORA CERTA'!D10</f>
        <v>0.87878787878787878</v>
      </c>
      <c r="E242" s="753">
        <f>'HORA CERTA'!E10</f>
        <v>63</v>
      </c>
      <c r="F242" s="839">
        <f>'HORA CERTA'!F10</f>
        <v>0.95454545454545459</v>
      </c>
      <c r="G242" s="753">
        <f>'HORA CERTA'!G10</f>
        <v>69</v>
      </c>
      <c r="H242" s="839">
        <f>'HORA CERTA'!H10</f>
        <v>1.0454545454545454</v>
      </c>
      <c r="I242" s="840">
        <f>'HORA CERTA'!I10</f>
        <v>190</v>
      </c>
      <c r="J242" s="841">
        <f>'HORA CERTA'!J10</f>
        <v>0.95959595959595956</v>
      </c>
      <c r="K242" s="753">
        <f>'HORA CERTA'!K10</f>
        <v>70</v>
      </c>
      <c r="L242" s="839">
        <f>'HORA CERTA'!L10</f>
        <v>1.0606060606060606</v>
      </c>
      <c r="M242" s="753">
        <f>'HORA CERTA'!M10</f>
        <v>84</v>
      </c>
      <c r="N242" s="839">
        <f>'HORA CERTA'!N10</f>
        <v>1.2727272727272727</v>
      </c>
      <c r="O242" s="753">
        <f>'HORA CERTA'!O10</f>
        <v>55</v>
      </c>
      <c r="P242" s="839">
        <f>'HORA CERTA'!P10</f>
        <v>0.83333333333333337</v>
      </c>
      <c r="Q242" s="840">
        <f>'HORA CERTA'!Q10</f>
        <v>209</v>
      </c>
      <c r="R242" s="841">
        <f>'HORA CERTA'!R10</f>
        <v>1.0555555555555556</v>
      </c>
      <c r="S242" s="753">
        <f>'HORA CERTA'!S10</f>
        <v>52</v>
      </c>
      <c r="T242" s="839">
        <f>'HORA CERTA'!T10</f>
        <v>0.78787878787878785</v>
      </c>
      <c r="U242" s="753">
        <f>'HORA CERTA'!U10</f>
        <v>80</v>
      </c>
      <c r="V242" s="839">
        <f>'HORA CERTA'!V10</f>
        <v>1.2121212121212122</v>
      </c>
      <c r="W242" s="753">
        <f>'HORA CERTA'!W10</f>
        <v>0</v>
      </c>
      <c r="X242" s="839">
        <f>'HORA CERTA'!X10</f>
        <v>0</v>
      </c>
      <c r="Y242" s="840">
        <f>'HORA CERTA'!Y10</f>
        <v>132</v>
      </c>
      <c r="Z242" s="841">
        <f>'HORA CERTA'!Z10</f>
        <v>0.66666666666666663</v>
      </c>
      <c r="AA242" s="753">
        <f>'HORA CERTA'!AA10</f>
        <v>0</v>
      </c>
      <c r="AB242" s="839">
        <f>'HORA CERTA'!AB10</f>
        <v>0</v>
      </c>
      <c r="AC242" s="753">
        <f>'HORA CERTA'!AC10</f>
        <v>0</v>
      </c>
      <c r="AD242" s="839">
        <f>'HORA CERTA'!AD10</f>
        <v>0</v>
      </c>
      <c r="AE242" s="753">
        <f>'HORA CERTA'!AE10</f>
        <v>0</v>
      </c>
      <c r="AF242" s="839">
        <f>'HORA CERTA'!AF10</f>
        <v>0</v>
      </c>
      <c r="AG242" s="840">
        <f>'HORA CERTA'!AG10</f>
        <v>0</v>
      </c>
      <c r="AH242" s="841">
        <f>'HORA CERTA'!AH10</f>
        <v>0</v>
      </c>
    </row>
    <row r="243" spans="1:34" ht="15" x14ac:dyDescent="0.25">
      <c r="A243" s="2" t="str">
        <f>'HORA CERTA'!A11</f>
        <v>Endocrinologista (consulta)</v>
      </c>
      <c r="B243" s="5">
        <f>'HORA CERTA'!B11</f>
        <v>660</v>
      </c>
      <c r="C243" s="753">
        <f>'HORA CERTA'!C11</f>
        <v>591</v>
      </c>
      <c r="D243" s="20">
        <f>'HORA CERTA'!D11</f>
        <v>0.8954545454545455</v>
      </c>
      <c r="E243" s="4">
        <f>'HORA CERTA'!E11</f>
        <v>700</v>
      </c>
      <c r="F243" s="20">
        <f>'HORA CERTA'!F11</f>
        <v>1.0606060606060606</v>
      </c>
      <c r="G243" s="4">
        <f>'HORA CERTA'!G11</f>
        <v>603</v>
      </c>
      <c r="H243" s="20">
        <f>'HORA CERTA'!H11</f>
        <v>0.91363636363636369</v>
      </c>
      <c r="I243" s="100">
        <f>'HORA CERTA'!I11</f>
        <v>1894</v>
      </c>
      <c r="J243" s="218">
        <f>'HORA CERTA'!J11</f>
        <v>0.95656565656565662</v>
      </c>
      <c r="K243" s="4">
        <f>'HORA CERTA'!K11</f>
        <v>588</v>
      </c>
      <c r="L243" s="20">
        <f>'HORA CERTA'!L11</f>
        <v>0.89090909090909087</v>
      </c>
      <c r="M243" s="4">
        <f>'HORA CERTA'!M11</f>
        <v>377</v>
      </c>
      <c r="N243" s="20">
        <f>'HORA CERTA'!N11</f>
        <v>0.57121212121212117</v>
      </c>
      <c r="O243" s="4">
        <f>'HORA CERTA'!O11</f>
        <v>468</v>
      </c>
      <c r="P243" s="20">
        <f>'HORA CERTA'!P11</f>
        <v>0.70909090909090911</v>
      </c>
      <c r="Q243" s="100">
        <f>'HORA CERTA'!Q11</f>
        <v>1433</v>
      </c>
      <c r="R243" s="218">
        <f>'HORA CERTA'!R11</f>
        <v>0.72373737373737379</v>
      </c>
      <c r="S243" s="4">
        <f>'HORA CERTA'!S11</f>
        <v>600</v>
      </c>
      <c r="T243" s="20">
        <f>'HORA CERTA'!T11</f>
        <v>0.90909090909090906</v>
      </c>
      <c r="U243" s="4">
        <f>'HORA CERTA'!U11</f>
        <v>749</v>
      </c>
      <c r="V243" s="20">
        <f>'HORA CERTA'!V11</f>
        <v>1.1348484848484848</v>
      </c>
      <c r="W243" s="4">
        <f>'HORA CERTA'!W11</f>
        <v>0</v>
      </c>
      <c r="X243" s="20">
        <f>'HORA CERTA'!X11</f>
        <v>0</v>
      </c>
      <c r="Y243" s="100">
        <f>'HORA CERTA'!Y11</f>
        <v>1349</v>
      </c>
      <c r="Z243" s="218">
        <f>'HORA CERTA'!Z11</f>
        <v>0.68131313131313131</v>
      </c>
      <c r="AA243" s="4">
        <f>'HORA CERTA'!AA11</f>
        <v>0</v>
      </c>
      <c r="AB243" s="20">
        <f>'HORA CERTA'!AB11</f>
        <v>0</v>
      </c>
      <c r="AC243" s="4">
        <f>'HORA CERTA'!AC11</f>
        <v>0</v>
      </c>
      <c r="AD243" s="20">
        <f>'HORA CERTA'!AD11</f>
        <v>0</v>
      </c>
      <c r="AE243" s="4">
        <f>'HORA CERTA'!AE11</f>
        <v>0</v>
      </c>
      <c r="AF243" s="20">
        <f>'HORA CERTA'!AF11</f>
        <v>0</v>
      </c>
      <c r="AG243" s="100">
        <f>'HORA CERTA'!AG11</f>
        <v>0</v>
      </c>
      <c r="AH243" s="218">
        <f>'HORA CERTA'!AH11</f>
        <v>0</v>
      </c>
    </row>
    <row r="244" spans="1:34" ht="15" x14ac:dyDescent="0.25">
      <c r="A244" s="844" t="str">
        <f>'HORA CERTA'!A12</f>
        <v>Ginecologia (consulta)</v>
      </c>
      <c r="B244" s="838">
        <f>'HORA CERTA'!B12</f>
        <v>22</v>
      </c>
      <c r="C244" s="753">
        <f>'HORA CERTA'!C12</f>
        <v>13</v>
      </c>
      <c r="D244" s="839">
        <f>'HORA CERTA'!D12</f>
        <v>0.59090909090909094</v>
      </c>
      <c r="E244" s="753">
        <f>'HORA CERTA'!E12</f>
        <v>20</v>
      </c>
      <c r="F244" s="839">
        <f>'HORA CERTA'!F12</f>
        <v>0.90909090909090906</v>
      </c>
      <c r="G244" s="753">
        <f>'HORA CERTA'!G12</f>
        <v>0</v>
      </c>
      <c r="H244" s="839">
        <f>'HORA CERTA'!H12</f>
        <v>0</v>
      </c>
      <c r="I244" s="840">
        <f>'HORA CERTA'!I12</f>
        <v>33</v>
      </c>
      <c r="J244" s="841">
        <f>'HORA CERTA'!J12</f>
        <v>0.5</v>
      </c>
      <c r="K244" s="753">
        <f>'HORA CERTA'!K12</f>
        <v>29</v>
      </c>
      <c r="L244" s="839">
        <f>'HORA CERTA'!L12</f>
        <v>1.3181818181818181</v>
      </c>
      <c r="M244" s="753">
        <f>'HORA CERTA'!M12</f>
        <v>97</v>
      </c>
      <c r="N244" s="839">
        <f>'HORA CERTA'!N12</f>
        <v>4.4090909090909092</v>
      </c>
      <c r="O244" s="753">
        <f>'HORA CERTA'!O12</f>
        <v>72</v>
      </c>
      <c r="P244" s="839">
        <f>'HORA CERTA'!P12</f>
        <v>3.2727272727272729</v>
      </c>
      <c r="Q244" s="840">
        <f>'HORA CERTA'!Q12</f>
        <v>198</v>
      </c>
      <c r="R244" s="841">
        <f>'HORA CERTA'!R12</f>
        <v>3</v>
      </c>
      <c r="S244" s="753">
        <f>'HORA CERTA'!S12</f>
        <v>80</v>
      </c>
      <c r="T244" s="839">
        <f>'HORA CERTA'!T12</f>
        <v>3.6363636363636362</v>
      </c>
      <c r="U244" s="753">
        <f>'HORA CERTA'!U12</f>
        <v>81</v>
      </c>
      <c r="V244" s="839">
        <f>'HORA CERTA'!V12</f>
        <v>3.6818181818181817</v>
      </c>
      <c r="W244" s="753">
        <f>'HORA CERTA'!W12</f>
        <v>0</v>
      </c>
      <c r="X244" s="839">
        <f>'HORA CERTA'!X12</f>
        <v>0</v>
      </c>
      <c r="Y244" s="840">
        <f>'HORA CERTA'!Y12</f>
        <v>161</v>
      </c>
      <c r="Z244" s="841">
        <f>'HORA CERTA'!Z12</f>
        <v>2.4393939393939394</v>
      </c>
      <c r="AA244" s="753">
        <f>'HORA CERTA'!AA12</f>
        <v>0</v>
      </c>
      <c r="AB244" s="839">
        <f>'HORA CERTA'!AB12</f>
        <v>0</v>
      </c>
      <c r="AC244" s="753">
        <f>'HORA CERTA'!AC12</f>
        <v>0</v>
      </c>
      <c r="AD244" s="839">
        <f>'HORA CERTA'!AD12</f>
        <v>0</v>
      </c>
      <c r="AE244" s="753">
        <f>'HORA CERTA'!AE12</f>
        <v>0</v>
      </c>
      <c r="AF244" s="839">
        <f>'HORA CERTA'!AF12</f>
        <v>0</v>
      </c>
      <c r="AG244" s="840">
        <f>'HORA CERTA'!AG12</f>
        <v>0</v>
      </c>
      <c r="AH244" s="841">
        <f>'HORA CERTA'!AH12</f>
        <v>0</v>
      </c>
    </row>
    <row r="245" spans="1:34" ht="15" x14ac:dyDescent="0.25">
      <c r="A245" s="2" t="str">
        <f>'HORA CERTA'!A13</f>
        <v>Neurologista (consulta)</v>
      </c>
      <c r="B245" s="5">
        <f>'HORA CERTA'!B13</f>
        <v>660</v>
      </c>
      <c r="C245" s="753">
        <f>'HORA CERTA'!C13</f>
        <v>573</v>
      </c>
      <c r="D245" s="20">
        <f>'HORA CERTA'!D13</f>
        <v>0.86818181818181817</v>
      </c>
      <c r="E245" s="4">
        <f>'HORA CERTA'!E13</f>
        <v>550</v>
      </c>
      <c r="F245" s="20">
        <f>'HORA CERTA'!F13</f>
        <v>0.83333333333333337</v>
      </c>
      <c r="G245" s="4">
        <f>'HORA CERTA'!G13</f>
        <v>490</v>
      </c>
      <c r="H245" s="20">
        <f>'HORA CERTA'!H13</f>
        <v>0.74242424242424243</v>
      </c>
      <c r="I245" s="100">
        <f>'HORA CERTA'!I13</f>
        <v>1613</v>
      </c>
      <c r="J245" s="218">
        <f>'HORA CERTA'!J13</f>
        <v>0.81464646464646462</v>
      </c>
      <c r="K245" s="4">
        <f>'HORA CERTA'!K13</f>
        <v>498</v>
      </c>
      <c r="L245" s="20">
        <f>'HORA CERTA'!L13</f>
        <v>0.75454545454545452</v>
      </c>
      <c r="M245" s="4">
        <f>'HORA CERTA'!M13</f>
        <v>615</v>
      </c>
      <c r="N245" s="20">
        <f>'HORA CERTA'!N13</f>
        <v>0.93181818181818177</v>
      </c>
      <c r="O245" s="4">
        <f>'HORA CERTA'!O13</f>
        <v>489</v>
      </c>
      <c r="P245" s="20">
        <f>'HORA CERTA'!P13</f>
        <v>0.74090909090909096</v>
      </c>
      <c r="Q245" s="100">
        <f>'HORA CERTA'!Q13</f>
        <v>1602</v>
      </c>
      <c r="R245" s="218">
        <f>'HORA CERTA'!R13</f>
        <v>0.80909090909090908</v>
      </c>
      <c r="S245" s="4">
        <f>'HORA CERTA'!S13</f>
        <v>588</v>
      </c>
      <c r="T245" s="20">
        <f>'HORA CERTA'!T13</f>
        <v>0.89090909090909087</v>
      </c>
      <c r="U245" s="4">
        <f>'HORA CERTA'!U13</f>
        <v>373</v>
      </c>
      <c r="V245" s="20">
        <f>'HORA CERTA'!V13</f>
        <v>0.56515151515151518</v>
      </c>
      <c r="W245" s="4">
        <f>'HORA CERTA'!W13</f>
        <v>0</v>
      </c>
      <c r="X245" s="20">
        <f>'HORA CERTA'!X13</f>
        <v>0</v>
      </c>
      <c r="Y245" s="100">
        <f>'HORA CERTA'!Y13</f>
        <v>961</v>
      </c>
      <c r="Z245" s="218">
        <f>'HORA CERTA'!Z13</f>
        <v>0.48535353535353537</v>
      </c>
      <c r="AA245" s="4">
        <f>'HORA CERTA'!AA13</f>
        <v>0</v>
      </c>
      <c r="AB245" s="20">
        <f>'HORA CERTA'!AB13</f>
        <v>0</v>
      </c>
      <c r="AC245" s="4">
        <f>'HORA CERTA'!AC13</f>
        <v>0</v>
      </c>
      <c r="AD245" s="20">
        <f>'HORA CERTA'!AD13</f>
        <v>0</v>
      </c>
      <c r="AE245" s="4">
        <f>'HORA CERTA'!AE13</f>
        <v>0</v>
      </c>
      <c r="AF245" s="20">
        <f>'HORA CERTA'!AF13</f>
        <v>0</v>
      </c>
      <c r="AG245" s="100">
        <f>'HORA CERTA'!AG13</f>
        <v>0</v>
      </c>
      <c r="AH245" s="218">
        <f>'HORA CERTA'!AH13</f>
        <v>0</v>
      </c>
    </row>
    <row r="246" spans="1:34" ht="15" x14ac:dyDescent="0.25">
      <c r="A246" s="2" t="str">
        <f>'HORA CERTA'!A14</f>
        <v>Ortopedista (consulta)</v>
      </c>
      <c r="B246" s="5">
        <f>'HORA CERTA'!B14</f>
        <v>484</v>
      </c>
      <c r="C246" s="753">
        <f>'HORA CERTA'!C14</f>
        <v>615</v>
      </c>
      <c r="D246" s="20">
        <f>'HORA CERTA'!D14</f>
        <v>1.2706611570247934</v>
      </c>
      <c r="E246" s="4">
        <f>'HORA CERTA'!E14</f>
        <v>790</v>
      </c>
      <c r="F246" s="20">
        <f>'HORA CERTA'!F14</f>
        <v>1.6322314049586777</v>
      </c>
      <c r="G246" s="4">
        <f>'HORA CERTA'!G14</f>
        <v>707</v>
      </c>
      <c r="H246" s="20">
        <f>'HORA CERTA'!H14</f>
        <v>1.4607438016528926</v>
      </c>
      <c r="I246" s="100">
        <f>'HORA CERTA'!I14</f>
        <v>2112</v>
      </c>
      <c r="J246" s="218">
        <f>'HORA CERTA'!J14</f>
        <v>1.4545454545454546</v>
      </c>
      <c r="K246" s="4">
        <f>'HORA CERTA'!K14</f>
        <v>778</v>
      </c>
      <c r="L246" s="20">
        <f>'HORA CERTA'!L14</f>
        <v>1.6074380165289257</v>
      </c>
      <c r="M246" s="4">
        <f>'HORA CERTA'!M14</f>
        <v>849</v>
      </c>
      <c r="N246" s="20">
        <f>'HORA CERTA'!N14</f>
        <v>1.7541322314049588</v>
      </c>
      <c r="O246" s="4">
        <f>'HORA CERTA'!O14</f>
        <v>682</v>
      </c>
      <c r="P246" s="20">
        <f>'HORA CERTA'!P14</f>
        <v>1.4090909090909092</v>
      </c>
      <c r="Q246" s="100">
        <f>'HORA CERTA'!Q14</f>
        <v>2309</v>
      </c>
      <c r="R246" s="218">
        <f>'HORA CERTA'!R14</f>
        <v>1.5902203856749311</v>
      </c>
      <c r="S246" s="4">
        <f>'HORA CERTA'!S14</f>
        <v>826</v>
      </c>
      <c r="T246" s="20">
        <f>'HORA CERTA'!T14</f>
        <v>1.7066115702479339</v>
      </c>
      <c r="U246" s="4">
        <f>'HORA CERTA'!U14</f>
        <v>925</v>
      </c>
      <c r="V246" s="20">
        <f>'HORA CERTA'!V14</f>
        <v>1.9111570247933884</v>
      </c>
      <c r="W246" s="4">
        <f>'HORA CERTA'!W14</f>
        <v>0</v>
      </c>
      <c r="X246" s="20">
        <f>'HORA CERTA'!X14</f>
        <v>0</v>
      </c>
      <c r="Y246" s="100">
        <f>'HORA CERTA'!Y14</f>
        <v>1751</v>
      </c>
      <c r="Z246" s="218">
        <f>'HORA CERTA'!Z14</f>
        <v>1.2059228650137741</v>
      </c>
      <c r="AA246" s="4">
        <f>'HORA CERTA'!AA14</f>
        <v>0</v>
      </c>
      <c r="AB246" s="20">
        <f>'HORA CERTA'!AB14</f>
        <v>0</v>
      </c>
      <c r="AC246" s="4">
        <f>'HORA CERTA'!AC14</f>
        <v>0</v>
      </c>
      <c r="AD246" s="20">
        <f>'HORA CERTA'!AD14</f>
        <v>0</v>
      </c>
      <c r="AE246" s="4">
        <f>'HORA CERTA'!AE14</f>
        <v>0</v>
      </c>
      <c r="AF246" s="20">
        <f>'HORA CERTA'!AF14</f>
        <v>0</v>
      </c>
      <c r="AG246" s="100">
        <f>'HORA CERTA'!AG14</f>
        <v>0</v>
      </c>
      <c r="AH246" s="218">
        <f>'HORA CERTA'!AH14</f>
        <v>0</v>
      </c>
    </row>
    <row r="247" spans="1:34" ht="15" x14ac:dyDescent="0.25">
      <c r="A247" s="2" t="str">
        <f>'HORA CERTA'!A15</f>
        <v>Reumatologuista (consulta)</v>
      </c>
      <c r="B247" s="5">
        <f>'HORA CERTA'!B15</f>
        <v>264</v>
      </c>
      <c r="C247" s="753">
        <f>'HORA CERTA'!C15</f>
        <v>146</v>
      </c>
      <c r="D247" s="20">
        <f>'HORA CERTA'!D15</f>
        <v>0.55303030303030298</v>
      </c>
      <c r="E247" s="4">
        <f>'HORA CERTA'!E15</f>
        <v>38</v>
      </c>
      <c r="F247" s="20">
        <f>'HORA CERTA'!F15</f>
        <v>0.14393939393939395</v>
      </c>
      <c r="G247" s="4">
        <f>'HORA CERTA'!G15</f>
        <v>106</v>
      </c>
      <c r="H247" s="20">
        <f>'HORA CERTA'!H15</f>
        <v>0.40151515151515149</v>
      </c>
      <c r="I247" s="100">
        <f>'HORA CERTA'!I15</f>
        <v>290</v>
      </c>
      <c r="J247" s="218">
        <f>'HORA CERTA'!J15</f>
        <v>0.36616161616161619</v>
      </c>
      <c r="K247" s="4">
        <f>'HORA CERTA'!K15</f>
        <v>194</v>
      </c>
      <c r="L247" s="20">
        <f>'HORA CERTA'!L15</f>
        <v>0.73484848484848486</v>
      </c>
      <c r="M247" s="4">
        <f>'HORA CERTA'!M15</f>
        <v>129</v>
      </c>
      <c r="N247" s="20">
        <f>'HORA CERTA'!N15</f>
        <v>0.48863636363636365</v>
      </c>
      <c r="O247" s="4">
        <f>'HORA CERTA'!O15</f>
        <v>248</v>
      </c>
      <c r="P247" s="20">
        <f>'HORA CERTA'!P15</f>
        <v>0.93939393939393945</v>
      </c>
      <c r="Q247" s="100">
        <f>'HORA CERTA'!Q15</f>
        <v>571</v>
      </c>
      <c r="R247" s="218">
        <f>'HORA CERTA'!R15</f>
        <v>0.72095959595959591</v>
      </c>
      <c r="S247" s="4">
        <f>'HORA CERTA'!S15</f>
        <v>254</v>
      </c>
      <c r="T247" s="20">
        <f>'HORA CERTA'!T15</f>
        <v>0.96212121212121215</v>
      </c>
      <c r="U247" s="4">
        <f>'HORA CERTA'!U15</f>
        <v>227</v>
      </c>
      <c r="V247" s="20">
        <f>'HORA CERTA'!V15</f>
        <v>0.85984848484848486</v>
      </c>
      <c r="W247" s="4">
        <f>'HORA CERTA'!W15</f>
        <v>0</v>
      </c>
      <c r="X247" s="20">
        <f>'HORA CERTA'!X15</f>
        <v>0</v>
      </c>
      <c r="Y247" s="100">
        <f>'HORA CERTA'!Y15</f>
        <v>481</v>
      </c>
      <c r="Z247" s="218">
        <f>'HORA CERTA'!Z15</f>
        <v>0.60732323232323238</v>
      </c>
      <c r="AA247" s="4">
        <f>'HORA CERTA'!AA15</f>
        <v>0</v>
      </c>
      <c r="AB247" s="20">
        <f>'HORA CERTA'!AB15</f>
        <v>0</v>
      </c>
      <c r="AC247" s="4">
        <f>'HORA CERTA'!AC15</f>
        <v>0</v>
      </c>
      <c r="AD247" s="20">
        <f>'HORA CERTA'!AD15</f>
        <v>0</v>
      </c>
      <c r="AE247" s="4">
        <f>'HORA CERTA'!AE15</f>
        <v>0</v>
      </c>
      <c r="AF247" s="20">
        <f>'HORA CERTA'!AF15</f>
        <v>0</v>
      </c>
      <c r="AG247" s="100">
        <f>'HORA CERTA'!AG15</f>
        <v>0</v>
      </c>
      <c r="AH247" s="218">
        <f>'HORA CERTA'!AH15</f>
        <v>0</v>
      </c>
    </row>
    <row r="248" spans="1:34" ht="15" x14ac:dyDescent="0.25">
      <c r="A248" s="2" t="str">
        <f>'HORA CERTA'!A16</f>
        <v>Urologista (consulta)</v>
      </c>
      <c r="B248" s="5">
        <f>'HORA CERTA'!B16</f>
        <v>396</v>
      </c>
      <c r="C248" s="753">
        <f>'HORA CERTA'!C16</f>
        <v>375</v>
      </c>
      <c r="D248" s="20">
        <f>'HORA CERTA'!D16</f>
        <v>0.94696969696969702</v>
      </c>
      <c r="E248" s="4">
        <f>'HORA CERTA'!E16</f>
        <v>474</v>
      </c>
      <c r="F248" s="20">
        <f>'HORA CERTA'!F16</f>
        <v>1.196969696969697</v>
      </c>
      <c r="G248" s="4">
        <f>'HORA CERTA'!G16</f>
        <v>183</v>
      </c>
      <c r="H248" s="20">
        <f>'HORA CERTA'!H16</f>
        <v>0.4621212121212121</v>
      </c>
      <c r="I248" s="100">
        <f>'HORA CERTA'!I16</f>
        <v>1032</v>
      </c>
      <c r="J248" s="218">
        <f>'HORA CERTA'!J16</f>
        <v>0.86868686868686873</v>
      </c>
      <c r="K248" s="4">
        <f>'HORA CERTA'!K16</f>
        <v>518</v>
      </c>
      <c r="L248" s="20">
        <f>'HORA CERTA'!L16</f>
        <v>1.3080808080808082</v>
      </c>
      <c r="M248" s="4">
        <f>'HORA CERTA'!M16</f>
        <v>549</v>
      </c>
      <c r="N248" s="20">
        <f>'HORA CERTA'!N16</f>
        <v>1.3863636363636365</v>
      </c>
      <c r="O248" s="4">
        <f>'HORA CERTA'!O16</f>
        <v>475</v>
      </c>
      <c r="P248" s="20">
        <f>'HORA CERTA'!P16</f>
        <v>1.1994949494949494</v>
      </c>
      <c r="Q248" s="100">
        <f>'HORA CERTA'!Q16</f>
        <v>1542</v>
      </c>
      <c r="R248" s="218">
        <f>'HORA CERTA'!R16</f>
        <v>1.297979797979798</v>
      </c>
      <c r="S248" s="4">
        <f>'HORA CERTA'!S16</f>
        <v>582</v>
      </c>
      <c r="T248" s="20">
        <f>'HORA CERTA'!T16</f>
        <v>1.4696969696969697</v>
      </c>
      <c r="U248" s="4">
        <f>'HORA CERTA'!U16</f>
        <v>530</v>
      </c>
      <c r="V248" s="20">
        <f>'HORA CERTA'!V16</f>
        <v>1.3383838383838385</v>
      </c>
      <c r="W248" s="4">
        <f>'HORA CERTA'!W16</f>
        <v>0</v>
      </c>
      <c r="X248" s="20">
        <f>'HORA CERTA'!X16</f>
        <v>0</v>
      </c>
      <c r="Y248" s="100">
        <f>'HORA CERTA'!Y16</f>
        <v>1112</v>
      </c>
      <c r="Z248" s="218">
        <f>'HORA CERTA'!Z16</f>
        <v>0.93602693602693599</v>
      </c>
      <c r="AA248" s="4">
        <f>'HORA CERTA'!AA16</f>
        <v>0</v>
      </c>
      <c r="AB248" s="20">
        <f>'HORA CERTA'!AB16</f>
        <v>0</v>
      </c>
      <c r="AC248" s="4">
        <f>'HORA CERTA'!AC16</f>
        <v>0</v>
      </c>
      <c r="AD248" s="20">
        <f>'HORA CERTA'!AD16</f>
        <v>0</v>
      </c>
      <c r="AE248" s="4">
        <f>'HORA CERTA'!AE16</f>
        <v>0</v>
      </c>
      <c r="AF248" s="20">
        <f>'HORA CERTA'!AF16</f>
        <v>0</v>
      </c>
      <c r="AG248" s="100">
        <f>'HORA CERTA'!AG16</f>
        <v>0</v>
      </c>
      <c r="AH248" s="218">
        <f>'HORA CERTA'!AH16</f>
        <v>0</v>
      </c>
    </row>
    <row r="249" spans="1:34" ht="15" x14ac:dyDescent="0.25">
      <c r="A249" s="2" t="str">
        <f>'HORA CERTA'!A17</f>
        <v>Dermatologista (consulta)</v>
      </c>
      <c r="B249" s="5">
        <f>'HORA CERTA'!B17</f>
        <v>540</v>
      </c>
      <c r="C249" s="753">
        <f>'HORA CERTA'!C17</f>
        <v>314</v>
      </c>
      <c r="D249" s="20">
        <f>'HORA CERTA'!D17</f>
        <v>0.58148148148148149</v>
      </c>
      <c r="E249" s="4">
        <f>'HORA CERTA'!E17</f>
        <v>393</v>
      </c>
      <c r="F249" s="20">
        <f>'HORA CERTA'!F17</f>
        <v>0.72777777777777775</v>
      </c>
      <c r="G249" s="4">
        <f>'HORA CERTA'!G17</f>
        <v>481</v>
      </c>
      <c r="H249" s="20">
        <f>'HORA CERTA'!H17</f>
        <v>0.89074074074074072</v>
      </c>
      <c r="I249" s="100">
        <f>'HORA CERTA'!I17</f>
        <v>1188</v>
      </c>
      <c r="J249" s="218">
        <f>'HORA CERTA'!J17</f>
        <v>0.73333333333333328</v>
      </c>
      <c r="K249" s="4">
        <f>'HORA CERTA'!K17</f>
        <v>541</v>
      </c>
      <c r="L249" s="20">
        <f>'HORA CERTA'!L17</f>
        <v>1.0018518518518518</v>
      </c>
      <c r="M249" s="4">
        <f>'HORA CERTA'!M17</f>
        <v>461</v>
      </c>
      <c r="N249" s="20">
        <f>'HORA CERTA'!N17</f>
        <v>0.85370370370370374</v>
      </c>
      <c r="O249" s="4">
        <f>'HORA CERTA'!O17</f>
        <v>505</v>
      </c>
      <c r="P249" s="20">
        <f>'HORA CERTA'!P17</f>
        <v>0.93518518518518523</v>
      </c>
      <c r="Q249" s="100">
        <f>'HORA CERTA'!Q17</f>
        <v>1507</v>
      </c>
      <c r="R249" s="218">
        <f>'HORA CERTA'!R17</f>
        <v>0.93024691358024691</v>
      </c>
      <c r="S249" s="4">
        <f>'HORA CERTA'!S17</f>
        <v>563</v>
      </c>
      <c r="T249" s="20">
        <f>'HORA CERTA'!T17</f>
        <v>1.0425925925925925</v>
      </c>
      <c r="U249" s="4">
        <f>'HORA CERTA'!U17</f>
        <v>580</v>
      </c>
      <c r="V249" s="20">
        <f>'HORA CERTA'!V17</f>
        <v>1.0740740740740742</v>
      </c>
      <c r="W249" s="4">
        <f>'HORA CERTA'!W17</f>
        <v>0</v>
      </c>
      <c r="X249" s="20">
        <f>'HORA CERTA'!X17</f>
        <v>0</v>
      </c>
      <c r="Y249" s="100">
        <f>'HORA CERTA'!Y17</f>
        <v>1143</v>
      </c>
      <c r="Z249" s="218">
        <f>'HORA CERTA'!Z17</f>
        <v>0.7055555555555556</v>
      </c>
      <c r="AA249" s="4">
        <f>'HORA CERTA'!AA17</f>
        <v>0</v>
      </c>
      <c r="AB249" s="20">
        <f>'HORA CERTA'!AB17</f>
        <v>0</v>
      </c>
      <c r="AC249" s="4">
        <f>'HORA CERTA'!AC17</f>
        <v>0</v>
      </c>
      <c r="AD249" s="20">
        <f>'HORA CERTA'!AD17</f>
        <v>0</v>
      </c>
      <c r="AE249" s="4">
        <f>'HORA CERTA'!AE17</f>
        <v>0</v>
      </c>
      <c r="AF249" s="20">
        <f>'HORA CERTA'!AF17</f>
        <v>0</v>
      </c>
      <c r="AG249" s="100">
        <f>'HORA CERTA'!AG17</f>
        <v>0</v>
      </c>
      <c r="AH249" s="218">
        <f>'HORA CERTA'!AH17</f>
        <v>0</v>
      </c>
    </row>
    <row r="250" spans="1:34" ht="15" x14ac:dyDescent="0.25">
      <c r="A250" s="2" t="str">
        <f>'HORA CERTA'!A18</f>
        <v>Gastroenterologista (consulta)</v>
      </c>
      <c r="B250" s="5">
        <f>'HORA CERTA'!B18</f>
        <v>132</v>
      </c>
      <c r="C250" s="754">
        <f>'HORA CERTA'!C18</f>
        <v>174</v>
      </c>
      <c r="D250" s="20">
        <f>'HORA CERTA'!D18</f>
        <v>1.3181818181818181</v>
      </c>
      <c r="E250" s="4">
        <f>'HORA CERTA'!E18</f>
        <v>129</v>
      </c>
      <c r="F250" s="20">
        <f>'HORA CERTA'!F18</f>
        <v>0.97727272727272729</v>
      </c>
      <c r="G250" s="4">
        <f>'HORA CERTA'!G18</f>
        <v>129</v>
      </c>
      <c r="H250" s="20">
        <f>'HORA CERTA'!H18</f>
        <v>0.97727272727272729</v>
      </c>
      <c r="I250" s="100">
        <f>'HORA CERTA'!I18</f>
        <v>432</v>
      </c>
      <c r="J250" s="218">
        <f>'HORA CERTA'!J18</f>
        <v>1.0909090909090908</v>
      </c>
      <c r="K250" s="4">
        <f>'HORA CERTA'!K18</f>
        <v>147</v>
      </c>
      <c r="L250" s="20">
        <f>'HORA CERTA'!L18</f>
        <v>1.1136363636363635</v>
      </c>
      <c r="M250" s="4">
        <f>'HORA CERTA'!M18</f>
        <v>143</v>
      </c>
      <c r="N250" s="20">
        <f>'HORA CERTA'!N18</f>
        <v>1.0833333333333333</v>
      </c>
      <c r="O250" s="4">
        <f>'HORA CERTA'!O18</f>
        <v>101</v>
      </c>
      <c r="P250" s="20">
        <f>'HORA CERTA'!P18</f>
        <v>0.76515151515151514</v>
      </c>
      <c r="Q250" s="100">
        <f>'HORA CERTA'!Q18</f>
        <v>391</v>
      </c>
      <c r="R250" s="218">
        <f>'HORA CERTA'!R18</f>
        <v>0.98737373737373735</v>
      </c>
      <c r="S250" s="4">
        <f>'HORA CERTA'!S18</f>
        <v>0</v>
      </c>
      <c r="T250" s="20">
        <f>'HORA CERTA'!T18</f>
        <v>0</v>
      </c>
      <c r="U250" s="4">
        <f>'HORA CERTA'!U18</f>
        <v>162</v>
      </c>
      <c r="V250" s="20">
        <f>'HORA CERTA'!V18</f>
        <v>1.2272727272727273</v>
      </c>
      <c r="W250" s="4">
        <f>'HORA CERTA'!W18</f>
        <v>0</v>
      </c>
      <c r="X250" s="20">
        <f>'HORA CERTA'!X18</f>
        <v>0</v>
      </c>
      <c r="Y250" s="100">
        <f>'HORA CERTA'!Y18</f>
        <v>162</v>
      </c>
      <c r="Z250" s="218">
        <f>'HORA CERTA'!Z18</f>
        <v>0.40909090909090912</v>
      </c>
      <c r="AA250" s="4">
        <f>'HORA CERTA'!AA18</f>
        <v>0</v>
      </c>
      <c r="AB250" s="20">
        <f>'HORA CERTA'!AB18</f>
        <v>0</v>
      </c>
      <c r="AC250" s="4">
        <f>'HORA CERTA'!AC18</f>
        <v>0</v>
      </c>
      <c r="AD250" s="20">
        <f>'HORA CERTA'!AD18</f>
        <v>0</v>
      </c>
      <c r="AE250" s="4">
        <f>'HORA CERTA'!AE18</f>
        <v>0</v>
      </c>
      <c r="AF250" s="20">
        <f>'HORA CERTA'!AF18</f>
        <v>0</v>
      </c>
      <c r="AG250" s="100">
        <f>'HORA CERTA'!AG18</f>
        <v>0</v>
      </c>
      <c r="AH250" s="218">
        <f>'HORA CERTA'!AH18</f>
        <v>0</v>
      </c>
    </row>
    <row r="251" spans="1:34" ht="15" x14ac:dyDescent="0.25">
      <c r="A251" s="842" t="str">
        <f>'HORA CERTA'!A19</f>
        <v>Proctologia (consulta)</v>
      </c>
      <c r="B251" s="843">
        <f>'HORA CERTA'!B19</f>
        <v>84</v>
      </c>
      <c r="C251" s="754">
        <f>'HORA CERTA'!C19</f>
        <v>0</v>
      </c>
      <c r="D251" s="839">
        <f>'HORA CERTA'!D19</f>
        <v>0</v>
      </c>
      <c r="E251" s="753">
        <f>'HORA CERTA'!E19</f>
        <v>0</v>
      </c>
      <c r="F251" s="839">
        <f>'HORA CERTA'!F19</f>
        <v>0</v>
      </c>
      <c r="G251" s="753">
        <f>'HORA CERTA'!G19</f>
        <v>0</v>
      </c>
      <c r="H251" s="839">
        <f>'HORA CERTA'!H19</f>
        <v>0</v>
      </c>
      <c r="I251" s="840">
        <f>'HORA CERTA'!I19</f>
        <v>0</v>
      </c>
      <c r="J251" s="841">
        <f>'HORA CERTA'!J19</f>
        <v>0</v>
      </c>
      <c r="K251" s="753">
        <f>'HORA CERTA'!K19</f>
        <v>68</v>
      </c>
      <c r="L251" s="839">
        <f>'HORA CERTA'!L19</f>
        <v>0.80952380952380953</v>
      </c>
      <c r="M251" s="753">
        <f>'HORA CERTA'!M19</f>
        <v>120</v>
      </c>
      <c r="N251" s="839">
        <f>'HORA CERTA'!N19</f>
        <v>1.4285714285714286</v>
      </c>
      <c r="O251" s="753">
        <f>'HORA CERTA'!O19</f>
        <v>94</v>
      </c>
      <c r="P251" s="839">
        <f>'HORA CERTA'!P19</f>
        <v>1.1190476190476191</v>
      </c>
      <c r="Q251" s="840">
        <f>'HORA CERTA'!Q19</f>
        <v>282</v>
      </c>
      <c r="R251" s="841">
        <f>'HORA CERTA'!R19</f>
        <v>1.1190476190476191</v>
      </c>
      <c r="S251" s="753">
        <f>'HORA CERTA'!S19</f>
        <v>106</v>
      </c>
      <c r="T251" s="839">
        <f>'HORA CERTA'!T19</f>
        <v>1.2619047619047619</v>
      </c>
      <c r="U251" s="753">
        <f>'HORA CERTA'!U19</f>
        <v>111</v>
      </c>
      <c r="V251" s="839">
        <f>'HORA CERTA'!V19</f>
        <v>1.3214285714285714</v>
      </c>
      <c r="W251" s="753">
        <f>'HORA CERTA'!W19</f>
        <v>0</v>
      </c>
      <c r="X251" s="839">
        <f>'HORA CERTA'!X19</f>
        <v>0</v>
      </c>
      <c r="Y251" s="840">
        <f>'HORA CERTA'!Y19</f>
        <v>217</v>
      </c>
      <c r="Z251" s="841">
        <f>'HORA CERTA'!Z19</f>
        <v>0.86111111111111116</v>
      </c>
      <c r="AA251" s="753">
        <f>'HORA CERTA'!AA19</f>
        <v>0</v>
      </c>
      <c r="AB251" s="839">
        <f>'HORA CERTA'!AB19</f>
        <v>0</v>
      </c>
      <c r="AC251" s="753">
        <f>'HORA CERTA'!AC19</f>
        <v>0</v>
      </c>
      <c r="AD251" s="839">
        <f>'HORA CERTA'!AD19</f>
        <v>0</v>
      </c>
      <c r="AE251" s="753">
        <f>'HORA CERTA'!AE19</f>
        <v>0</v>
      </c>
      <c r="AF251" s="839">
        <f>'HORA CERTA'!AF19</f>
        <v>0</v>
      </c>
      <c r="AG251" s="840">
        <f>'HORA CERTA'!AG19</f>
        <v>0</v>
      </c>
      <c r="AH251" s="841">
        <f>'HORA CERTA'!AH19</f>
        <v>0</v>
      </c>
    </row>
    <row r="252" spans="1:34" thickBot="1" x14ac:dyDescent="0.3">
      <c r="A252" s="842" t="e">
        <f>'HORA CERTA'!#REF!</f>
        <v>#REF!</v>
      </c>
      <c r="B252" s="843" t="e">
        <f>'HORA CERTA'!#REF!</f>
        <v>#REF!</v>
      </c>
      <c r="C252" s="754" t="e">
        <f>'HORA CERTA'!#REF!</f>
        <v>#REF!</v>
      </c>
      <c r="D252" s="819" t="e">
        <f>'HORA CERTA'!#REF!</f>
        <v>#REF!</v>
      </c>
      <c r="E252" s="754" t="e">
        <f>'HORA CERTA'!#REF!</f>
        <v>#REF!</v>
      </c>
      <c r="F252" s="819" t="e">
        <f>'HORA CERTA'!#REF!</f>
        <v>#REF!</v>
      </c>
      <c r="G252" s="754" t="e">
        <f>'HORA CERTA'!#REF!</f>
        <v>#REF!</v>
      </c>
      <c r="H252" s="819" t="e">
        <f>'HORA CERTA'!#REF!</f>
        <v>#REF!</v>
      </c>
      <c r="I252" s="820" t="e">
        <f>'HORA CERTA'!#REF!</f>
        <v>#REF!</v>
      </c>
      <c r="J252" s="821" t="e">
        <f>'HORA CERTA'!#REF!</f>
        <v>#REF!</v>
      </c>
      <c r="K252" s="754" t="e">
        <f>'HORA CERTA'!#REF!</f>
        <v>#REF!</v>
      </c>
      <c r="L252" s="819" t="e">
        <f>'HORA CERTA'!#REF!</f>
        <v>#REF!</v>
      </c>
      <c r="M252" s="754" t="e">
        <f>'HORA CERTA'!#REF!</f>
        <v>#REF!</v>
      </c>
      <c r="N252" s="819" t="e">
        <f>'HORA CERTA'!#REF!</f>
        <v>#REF!</v>
      </c>
      <c r="O252" s="754" t="e">
        <f>'HORA CERTA'!#REF!</f>
        <v>#REF!</v>
      </c>
      <c r="P252" s="819" t="e">
        <f>'HORA CERTA'!#REF!</f>
        <v>#REF!</v>
      </c>
      <c r="Q252" s="820" t="e">
        <f>'HORA CERTA'!#REF!</f>
        <v>#REF!</v>
      </c>
      <c r="R252" s="821" t="e">
        <f>'HORA CERTA'!#REF!</f>
        <v>#REF!</v>
      </c>
      <c r="S252" s="754" t="e">
        <f>'HORA CERTA'!#REF!</f>
        <v>#REF!</v>
      </c>
      <c r="T252" s="819" t="e">
        <f>'HORA CERTA'!#REF!</f>
        <v>#REF!</v>
      </c>
      <c r="U252" s="754" t="e">
        <f>'HORA CERTA'!#REF!</f>
        <v>#REF!</v>
      </c>
      <c r="V252" s="819" t="e">
        <f>'HORA CERTA'!#REF!</f>
        <v>#REF!</v>
      </c>
      <c r="W252" s="754" t="e">
        <f>'HORA CERTA'!#REF!</f>
        <v>#REF!</v>
      </c>
      <c r="X252" s="819" t="e">
        <f>'HORA CERTA'!#REF!</f>
        <v>#REF!</v>
      </c>
      <c r="Y252" s="820" t="e">
        <f>'HORA CERTA'!#REF!</f>
        <v>#REF!</v>
      </c>
      <c r="Z252" s="821" t="e">
        <f>'HORA CERTA'!#REF!</f>
        <v>#REF!</v>
      </c>
      <c r="AA252" s="754" t="e">
        <f>'HORA CERTA'!#REF!</f>
        <v>#REF!</v>
      </c>
      <c r="AB252" s="819" t="e">
        <f>'HORA CERTA'!#REF!</f>
        <v>#REF!</v>
      </c>
      <c r="AC252" s="754" t="e">
        <f>'HORA CERTA'!#REF!</f>
        <v>#REF!</v>
      </c>
      <c r="AD252" s="819" t="e">
        <f>'HORA CERTA'!#REF!</f>
        <v>#REF!</v>
      </c>
      <c r="AE252" s="754" t="e">
        <f>'HORA CERTA'!#REF!</f>
        <v>#REF!</v>
      </c>
      <c r="AF252" s="819" t="e">
        <f>'HORA CERTA'!#REF!</f>
        <v>#REF!</v>
      </c>
      <c r="AG252" s="820" t="e">
        <f>'HORA CERTA'!#REF!</f>
        <v>#REF!</v>
      </c>
      <c r="AH252" s="821" t="e">
        <f>'HORA CERTA'!#REF!</f>
        <v>#REF!</v>
      </c>
    </row>
    <row r="253" spans="1:34" thickBot="1" x14ac:dyDescent="0.3">
      <c r="A253" s="858" t="str">
        <f>'HORA CERTA'!A20</f>
        <v>SOMA CONSULTAS</v>
      </c>
      <c r="B253" s="847">
        <f>'HORA CERTA'!B20</f>
        <v>4562</v>
      </c>
      <c r="C253" s="809">
        <f>'HORA CERTA'!C20</f>
        <v>4346</v>
      </c>
      <c r="D253" s="834">
        <f>'HORA CERTA'!D20</f>
        <v>0.95265234546251643</v>
      </c>
      <c r="E253" s="809">
        <f>'HORA CERTA'!E20</f>
        <v>4439</v>
      </c>
      <c r="F253" s="834">
        <f>'HORA CERTA'!F20</f>
        <v>0.97303814116615517</v>
      </c>
      <c r="G253" s="809">
        <f>'HORA CERTA'!G20</f>
        <v>3919</v>
      </c>
      <c r="H253" s="834">
        <f>'HORA CERTA'!H20</f>
        <v>0.85905304690925033</v>
      </c>
      <c r="I253" s="835">
        <f>'HORA CERTA'!I20</f>
        <v>12704</v>
      </c>
      <c r="J253" s="836">
        <f>'HORA CERTA'!J20</f>
        <v>0.92824784451264064</v>
      </c>
      <c r="K253" s="809">
        <f>'HORA CERTA'!K20</f>
        <v>4667</v>
      </c>
      <c r="L253" s="834">
        <f>'HORA CERTA'!L20</f>
        <v>1.0230162209557212</v>
      </c>
      <c r="M253" s="809">
        <f>'HORA CERTA'!M20</f>
        <v>4960</v>
      </c>
      <c r="N253" s="834">
        <f>'HORA CERTA'!N20</f>
        <v>1.0872424375274004</v>
      </c>
      <c r="O253" s="809">
        <f>'HORA CERTA'!O20</f>
        <v>4405</v>
      </c>
      <c r="P253" s="834">
        <f>'HORA CERTA'!P20</f>
        <v>0.96558526961858837</v>
      </c>
      <c r="Q253" s="835">
        <f>'HORA CERTA'!Q20</f>
        <v>14032</v>
      </c>
      <c r="R253" s="836">
        <f>'HORA CERTA'!R20</f>
        <v>1.0252813093672366</v>
      </c>
      <c r="S253" s="809">
        <f>'HORA CERTA'!S20</f>
        <v>4933</v>
      </c>
      <c r="T253" s="834">
        <f>'HORA CERTA'!T20</f>
        <v>1.0813239807102148</v>
      </c>
      <c r="U253" s="809">
        <f>'HORA CERTA'!U20</f>
        <v>5286</v>
      </c>
      <c r="V253" s="834">
        <f>'HORA CERTA'!V20</f>
        <v>1.158702323542306</v>
      </c>
      <c r="W253" s="809">
        <f>'HORA CERTA'!W20</f>
        <v>0</v>
      </c>
      <c r="X253" s="834">
        <f>'HORA CERTA'!X20</f>
        <v>0</v>
      </c>
      <c r="Y253" s="835">
        <f>'HORA CERTA'!Y20</f>
        <v>10219</v>
      </c>
      <c r="Z253" s="836">
        <f>'HORA CERTA'!Z20</f>
        <v>0.74667543475084031</v>
      </c>
      <c r="AA253" s="809">
        <f>'HORA CERTA'!AA20</f>
        <v>0</v>
      </c>
      <c r="AB253" s="834">
        <f>'HORA CERTA'!AB20</f>
        <v>0</v>
      </c>
      <c r="AC253" s="809">
        <f>'HORA CERTA'!AC20</f>
        <v>0</v>
      </c>
      <c r="AD253" s="834">
        <f>'HORA CERTA'!AD20</f>
        <v>0</v>
      </c>
      <c r="AE253" s="809">
        <f>'HORA CERTA'!AE20</f>
        <v>0</v>
      </c>
      <c r="AF253" s="834">
        <f>'HORA CERTA'!AF20</f>
        <v>0</v>
      </c>
      <c r="AG253" s="835">
        <f>'HORA CERTA'!AG20</f>
        <v>0</v>
      </c>
      <c r="AH253" s="836">
        <f>'HORA CERTA'!AH20</f>
        <v>0</v>
      </c>
    </row>
    <row r="254" spans="1:34" ht="15" x14ac:dyDescent="0.25">
      <c r="A254" s="852" t="str">
        <f>'HORA CERTA'!A21</f>
        <v>Cirurgia Vascular (procedimentos)</v>
      </c>
      <c r="B254" s="838">
        <f>'HORA CERTA'!B21</f>
        <v>20</v>
      </c>
      <c r="C254" s="855">
        <f>'HORA CERTA'!C21</f>
        <v>20</v>
      </c>
      <c r="D254" s="839">
        <f>'HORA CERTA'!D21</f>
        <v>1</v>
      </c>
      <c r="E254" s="855">
        <f>'HORA CERTA'!E21</f>
        <v>18</v>
      </c>
      <c r="F254" s="839">
        <f>'HORA CERTA'!F21</f>
        <v>0.9</v>
      </c>
      <c r="G254" s="855">
        <f>'HORA CERTA'!G21</f>
        <v>14</v>
      </c>
      <c r="H254" s="839">
        <f>'HORA CERTA'!H21</f>
        <v>0.7</v>
      </c>
      <c r="I254" s="840">
        <f>'HORA CERTA'!I21</f>
        <v>52</v>
      </c>
      <c r="J254" s="841">
        <f>'HORA CERTA'!J21</f>
        <v>0.8666666666666667</v>
      </c>
      <c r="K254" s="855">
        <f>'HORA CERTA'!K21</f>
        <v>0</v>
      </c>
      <c r="L254" s="839">
        <f>'HORA CERTA'!L21</f>
        <v>0</v>
      </c>
      <c r="M254" s="855">
        <f>'HORA CERTA'!M21</f>
        <v>18</v>
      </c>
      <c r="N254" s="839">
        <f>'HORA CERTA'!N21</f>
        <v>0.9</v>
      </c>
      <c r="O254" s="855">
        <f>'HORA CERTA'!O21</f>
        <v>18</v>
      </c>
      <c r="P254" s="839">
        <f>'HORA CERTA'!P21</f>
        <v>0.9</v>
      </c>
      <c r="Q254" s="840">
        <f>'HORA CERTA'!Q21</f>
        <v>36</v>
      </c>
      <c r="R254" s="841">
        <f>'HORA CERTA'!R21</f>
        <v>0.6</v>
      </c>
      <c r="S254" s="855">
        <f>'HORA CERTA'!S21</f>
        <v>20</v>
      </c>
      <c r="T254" s="839">
        <f>'HORA CERTA'!T21</f>
        <v>1</v>
      </c>
      <c r="U254" s="855">
        <f>'HORA CERTA'!U21</f>
        <v>12</v>
      </c>
      <c r="V254" s="839">
        <f>'HORA CERTA'!V21</f>
        <v>0.6</v>
      </c>
      <c r="W254" s="855">
        <f>'HORA CERTA'!W21</f>
        <v>0</v>
      </c>
      <c r="X254" s="839">
        <f>'HORA CERTA'!X21</f>
        <v>0</v>
      </c>
      <c r="Y254" s="840">
        <f>'HORA CERTA'!Y21</f>
        <v>32</v>
      </c>
      <c r="Z254" s="841">
        <f>'HORA CERTA'!Z21</f>
        <v>0.53333333333333333</v>
      </c>
      <c r="AA254" s="855">
        <f>'HORA CERTA'!AA21</f>
        <v>0</v>
      </c>
      <c r="AB254" s="839">
        <f>'HORA CERTA'!AB21</f>
        <v>0</v>
      </c>
      <c r="AC254" s="855">
        <f>'HORA CERTA'!AC21</f>
        <v>0</v>
      </c>
      <c r="AD254" s="839">
        <f>'HORA CERTA'!AD21</f>
        <v>0</v>
      </c>
      <c r="AE254" s="855">
        <f>'HORA CERTA'!AE21</f>
        <v>0</v>
      </c>
      <c r="AF254" s="839">
        <f>'HORA CERTA'!AF21</f>
        <v>0</v>
      </c>
      <c r="AG254" s="840">
        <f>'HORA CERTA'!AG21</f>
        <v>0</v>
      </c>
      <c r="AH254" s="841">
        <f>'HORA CERTA'!AH21</f>
        <v>0</v>
      </c>
    </row>
    <row r="255" spans="1:34" ht="15" x14ac:dyDescent="0.25">
      <c r="A255" s="852" t="str">
        <f>'HORA CERTA'!A22</f>
        <v>Cirurgia Geral (procedimentos)</v>
      </c>
      <c r="B255" s="838">
        <f>'HORA CERTA'!B22</f>
        <v>10</v>
      </c>
      <c r="C255" s="855">
        <f>'HORA CERTA'!C22</f>
        <v>15</v>
      </c>
      <c r="D255" s="839">
        <f>'HORA CERTA'!D22</f>
        <v>1.5</v>
      </c>
      <c r="E255" s="855">
        <f>'HORA CERTA'!E22</f>
        <v>11</v>
      </c>
      <c r="F255" s="839">
        <f>'HORA CERTA'!F22</f>
        <v>1.1000000000000001</v>
      </c>
      <c r="G255" s="855">
        <f>'HORA CERTA'!G22</f>
        <v>11</v>
      </c>
      <c r="H255" s="839">
        <f>'HORA CERTA'!H22</f>
        <v>1.1000000000000001</v>
      </c>
      <c r="I255" s="840">
        <f>'HORA CERTA'!I22</f>
        <v>37</v>
      </c>
      <c r="J255" s="841">
        <f>'HORA CERTA'!J22</f>
        <v>1.2333333333333334</v>
      </c>
      <c r="K255" s="855">
        <f>'HORA CERTA'!K22</f>
        <v>20</v>
      </c>
      <c r="L255" s="839">
        <f>'HORA CERTA'!L22</f>
        <v>2</v>
      </c>
      <c r="M255" s="855">
        <f>'HORA CERTA'!M22</f>
        <v>13</v>
      </c>
      <c r="N255" s="839">
        <f>'HORA CERTA'!N22</f>
        <v>1.3</v>
      </c>
      <c r="O255" s="855">
        <f>'HORA CERTA'!O22</f>
        <v>17</v>
      </c>
      <c r="P255" s="839">
        <f>'HORA CERTA'!P22</f>
        <v>1.7</v>
      </c>
      <c r="Q255" s="840">
        <f>'HORA CERTA'!Q22</f>
        <v>50</v>
      </c>
      <c r="R255" s="841">
        <f>'HORA CERTA'!R22</f>
        <v>1.6666666666666667</v>
      </c>
      <c r="S255" s="855">
        <f>'HORA CERTA'!S22</f>
        <v>16</v>
      </c>
      <c r="T255" s="839">
        <f>'HORA CERTA'!T22</f>
        <v>1.6</v>
      </c>
      <c r="U255" s="855">
        <f>'HORA CERTA'!U22</f>
        <v>12</v>
      </c>
      <c r="V255" s="839">
        <f>'HORA CERTA'!V22</f>
        <v>1.2</v>
      </c>
      <c r="W255" s="855">
        <f>'HORA CERTA'!W22</f>
        <v>0</v>
      </c>
      <c r="X255" s="839">
        <f>'HORA CERTA'!X22</f>
        <v>0</v>
      </c>
      <c r="Y255" s="840">
        <f>'HORA CERTA'!Y22</f>
        <v>28</v>
      </c>
      <c r="Z255" s="841">
        <f>'HORA CERTA'!Z22</f>
        <v>0.93333333333333335</v>
      </c>
      <c r="AA255" s="855">
        <f>'HORA CERTA'!AA22</f>
        <v>0</v>
      </c>
      <c r="AB255" s="839">
        <f>'HORA CERTA'!AB22</f>
        <v>0</v>
      </c>
      <c r="AC255" s="855">
        <f>'HORA CERTA'!AC22</f>
        <v>0</v>
      </c>
      <c r="AD255" s="839">
        <f>'HORA CERTA'!AD22</f>
        <v>0</v>
      </c>
      <c r="AE255" s="855">
        <f>'HORA CERTA'!AE22</f>
        <v>0</v>
      </c>
      <c r="AF255" s="839">
        <f>'HORA CERTA'!AF22</f>
        <v>0</v>
      </c>
      <c r="AG255" s="840">
        <f>'HORA CERTA'!AG22</f>
        <v>0</v>
      </c>
      <c r="AH255" s="841">
        <f>'HORA CERTA'!AH22</f>
        <v>0</v>
      </c>
    </row>
    <row r="256" spans="1:34" ht="15" x14ac:dyDescent="0.25">
      <c r="A256" s="852" t="str">
        <f>'HORA CERTA'!A23</f>
        <v>Cirurgia Geral Infantil (procedimentos)</v>
      </c>
      <c r="B256" s="838">
        <f>'HORA CERTA'!B23</f>
        <v>16</v>
      </c>
      <c r="C256" s="855">
        <f>'HORA CERTA'!C23</f>
        <v>26</v>
      </c>
      <c r="D256" s="839">
        <f>'HORA CERTA'!D23</f>
        <v>1.625</v>
      </c>
      <c r="E256" s="855">
        <f>'HORA CERTA'!E23</f>
        <v>18</v>
      </c>
      <c r="F256" s="839">
        <f>'HORA CERTA'!F23</f>
        <v>1.125</v>
      </c>
      <c r="G256" s="855">
        <f>'HORA CERTA'!G23</f>
        <v>15</v>
      </c>
      <c r="H256" s="839">
        <f>'HORA CERTA'!H23</f>
        <v>0.9375</v>
      </c>
      <c r="I256" s="840">
        <f>'HORA CERTA'!I23</f>
        <v>59</v>
      </c>
      <c r="J256" s="841">
        <f>'HORA CERTA'!J23</f>
        <v>1.2291666666666667</v>
      </c>
      <c r="K256" s="855">
        <f>'HORA CERTA'!K23</f>
        <v>12</v>
      </c>
      <c r="L256" s="839">
        <f>'HORA CERTA'!L23</f>
        <v>0.75</v>
      </c>
      <c r="M256" s="855">
        <f>'HORA CERTA'!M23</f>
        <v>21</v>
      </c>
      <c r="N256" s="839">
        <f>'HORA CERTA'!N23</f>
        <v>1.3125</v>
      </c>
      <c r="O256" s="855">
        <f>'HORA CERTA'!O23</f>
        <v>10</v>
      </c>
      <c r="P256" s="839">
        <f>'HORA CERTA'!P23</f>
        <v>0.625</v>
      </c>
      <c r="Q256" s="840">
        <f>'HORA CERTA'!Q23</f>
        <v>43</v>
      </c>
      <c r="R256" s="841">
        <f>'HORA CERTA'!R23</f>
        <v>0.89583333333333337</v>
      </c>
      <c r="S256" s="855">
        <f>'HORA CERTA'!S23</f>
        <v>17</v>
      </c>
      <c r="T256" s="839">
        <f>'HORA CERTA'!T23</f>
        <v>1.0625</v>
      </c>
      <c r="U256" s="855">
        <f>'HORA CERTA'!U23</f>
        <v>18</v>
      </c>
      <c r="V256" s="839">
        <f>'HORA CERTA'!V23</f>
        <v>1.125</v>
      </c>
      <c r="W256" s="855">
        <f>'HORA CERTA'!W23</f>
        <v>0</v>
      </c>
      <c r="X256" s="839">
        <f>'HORA CERTA'!X23</f>
        <v>0</v>
      </c>
      <c r="Y256" s="840">
        <f>'HORA CERTA'!Y23</f>
        <v>35</v>
      </c>
      <c r="Z256" s="841">
        <f>'HORA CERTA'!Z23</f>
        <v>0.72916666666666663</v>
      </c>
      <c r="AA256" s="855">
        <f>'HORA CERTA'!AA23</f>
        <v>0</v>
      </c>
      <c r="AB256" s="839">
        <f>'HORA CERTA'!AB23</f>
        <v>0</v>
      </c>
      <c r="AC256" s="855">
        <f>'HORA CERTA'!AC23</f>
        <v>0</v>
      </c>
      <c r="AD256" s="839">
        <f>'HORA CERTA'!AD23</f>
        <v>0</v>
      </c>
      <c r="AE256" s="855">
        <f>'HORA CERTA'!AE23</f>
        <v>0</v>
      </c>
      <c r="AF256" s="839">
        <f>'HORA CERTA'!AF23</f>
        <v>0</v>
      </c>
      <c r="AG256" s="840">
        <f>'HORA CERTA'!AG23</f>
        <v>0</v>
      </c>
      <c r="AH256" s="841">
        <f>'HORA CERTA'!AH23</f>
        <v>0</v>
      </c>
    </row>
    <row r="257" spans="1:34" ht="15" x14ac:dyDescent="0.25">
      <c r="A257" s="853" t="str">
        <f>'HORA CERTA'!A24</f>
        <v>Cirurgia Dermatologica (somente procedimentos)</v>
      </c>
      <c r="B257" s="843">
        <f>'HORA CERTA'!B24</f>
        <v>0</v>
      </c>
      <c r="C257" s="856">
        <f>'HORA CERTA'!C24</f>
        <v>48</v>
      </c>
      <c r="D257" s="839" t="e">
        <f>'HORA CERTA'!D24</f>
        <v>#DIV/0!</v>
      </c>
      <c r="E257" s="855">
        <f>'HORA CERTA'!E24</f>
        <v>100</v>
      </c>
      <c r="F257" s="839" t="e">
        <f>'HORA CERTA'!F24</f>
        <v>#DIV/0!</v>
      </c>
      <c r="G257" s="855">
        <f>'HORA CERTA'!G24</f>
        <v>71</v>
      </c>
      <c r="H257" s="839" t="e">
        <f>'HORA CERTA'!H24</f>
        <v>#DIV/0!</v>
      </c>
      <c r="I257" s="840">
        <f>'HORA CERTA'!I24</f>
        <v>219</v>
      </c>
      <c r="J257" s="841" t="e">
        <f>'HORA CERTA'!J24</f>
        <v>#DIV/0!</v>
      </c>
      <c r="K257" s="855">
        <f>'HORA CERTA'!K24</f>
        <v>156</v>
      </c>
      <c r="L257" s="839" t="e">
        <f>'HORA CERTA'!L24</f>
        <v>#DIV/0!</v>
      </c>
      <c r="M257" s="855">
        <f>'HORA CERTA'!M24</f>
        <v>127</v>
      </c>
      <c r="N257" s="839" t="e">
        <f>'HORA CERTA'!N24</f>
        <v>#DIV/0!</v>
      </c>
      <c r="O257" s="855">
        <f>'HORA CERTA'!O24</f>
        <v>108</v>
      </c>
      <c r="P257" s="839" t="e">
        <f>'HORA CERTA'!P24</f>
        <v>#DIV/0!</v>
      </c>
      <c r="Q257" s="840">
        <f>'HORA CERTA'!Q24</f>
        <v>391</v>
      </c>
      <c r="R257" s="841" t="e">
        <f>'HORA CERTA'!R24</f>
        <v>#DIV/0!</v>
      </c>
      <c r="S257" s="855">
        <f>'HORA CERTA'!S24</f>
        <v>188</v>
      </c>
      <c r="T257" s="839" t="e">
        <f>'HORA CERTA'!T24</f>
        <v>#DIV/0!</v>
      </c>
      <c r="U257" s="855">
        <f>'HORA CERTA'!U24</f>
        <v>199</v>
      </c>
      <c r="V257" s="839" t="e">
        <f>'HORA CERTA'!V24</f>
        <v>#DIV/0!</v>
      </c>
      <c r="W257" s="855">
        <f>'HORA CERTA'!W24</f>
        <v>0</v>
      </c>
      <c r="X257" s="839" t="e">
        <f>'HORA CERTA'!X24</f>
        <v>#DIV/0!</v>
      </c>
      <c r="Y257" s="840">
        <f>'HORA CERTA'!Y24</f>
        <v>387</v>
      </c>
      <c r="Z257" s="841" t="e">
        <f>'HORA CERTA'!Z24</f>
        <v>#DIV/0!</v>
      </c>
      <c r="AA257" s="855">
        <f>'HORA CERTA'!AA24</f>
        <v>0</v>
      </c>
      <c r="AB257" s="839" t="e">
        <f>'HORA CERTA'!AB24</f>
        <v>#DIV/0!</v>
      </c>
      <c r="AC257" s="855">
        <f>'HORA CERTA'!AC24</f>
        <v>0</v>
      </c>
      <c r="AD257" s="839" t="e">
        <f>'HORA CERTA'!AD24</f>
        <v>#DIV/0!</v>
      </c>
      <c r="AE257" s="855">
        <f>'HORA CERTA'!AE24</f>
        <v>0</v>
      </c>
      <c r="AF257" s="839" t="e">
        <f>'HORA CERTA'!AF24</f>
        <v>#DIV/0!</v>
      </c>
      <c r="AG257" s="840">
        <f>'HORA CERTA'!AG24</f>
        <v>0</v>
      </c>
      <c r="AH257" s="841" t="e">
        <f>'HORA CERTA'!AH24</f>
        <v>#DIV/0!</v>
      </c>
    </row>
    <row r="258" spans="1:34" ht="15" x14ac:dyDescent="0.25">
      <c r="A258" s="853" t="str">
        <f>'HORA CERTA'!A25</f>
        <v>Cirurgia Ginecologica (procedimentos)</v>
      </c>
      <c r="B258" s="843">
        <f>'HORA CERTA'!B25</f>
        <v>16</v>
      </c>
      <c r="C258" s="856">
        <f>'HORA CERTA'!C25</f>
        <v>0</v>
      </c>
      <c r="D258" s="839">
        <f>'HORA CERTA'!D25</f>
        <v>0</v>
      </c>
      <c r="E258" s="855">
        <f>'HORA CERTA'!E25</f>
        <v>0</v>
      </c>
      <c r="F258" s="839">
        <f>'HORA CERTA'!F25</f>
        <v>0</v>
      </c>
      <c r="G258" s="855">
        <f>'HORA CERTA'!G25</f>
        <v>0</v>
      </c>
      <c r="H258" s="839">
        <f>'HORA CERTA'!H25</f>
        <v>0</v>
      </c>
      <c r="I258" s="840">
        <f>'HORA CERTA'!I25</f>
        <v>0</v>
      </c>
      <c r="J258" s="841">
        <f>'HORA CERTA'!J25</f>
        <v>0</v>
      </c>
      <c r="K258" s="855">
        <f>'HORA CERTA'!K25</f>
        <v>6</v>
      </c>
      <c r="L258" s="839">
        <f>'HORA CERTA'!L25</f>
        <v>0.375</v>
      </c>
      <c r="M258" s="855">
        <f>'HORA CERTA'!M25</f>
        <v>0</v>
      </c>
      <c r="N258" s="839">
        <f>'HORA CERTA'!N25</f>
        <v>0</v>
      </c>
      <c r="O258" s="855">
        <f>'HORA CERTA'!O25</f>
        <v>40</v>
      </c>
      <c r="P258" s="839">
        <f>'HORA CERTA'!P25</f>
        <v>2.5</v>
      </c>
      <c r="Q258" s="840">
        <f>'HORA CERTA'!Q25</f>
        <v>46</v>
      </c>
      <c r="R258" s="841">
        <f>'HORA CERTA'!R25</f>
        <v>0.95833333333333337</v>
      </c>
      <c r="S258" s="855">
        <f>'HORA CERTA'!S25</f>
        <v>0</v>
      </c>
      <c r="T258" s="839">
        <f>'HORA CERTA'!T25</f>
        <v>0</v>
      </c>
      <c r="U258" s="855">
        <f>'HORA CERTA'!U25</f>
        <v>0</v>
      </c>
      <c r="V258" s="839">
        <f>'HORA CERTA'!V25</f>
        <v>0</v>
      </c>
      <c r="W258" s="855">
        <f>'HORA CERTA'!W25</f>
        <v>0</v>
      </c>
      <c r="X258" s="839">
        <f>'HORA CERTA'!X25</f>
        <v>0</v>
      </c>
      <c r="Y258" s="840">
        <f>'HORA CERTA'!Y25</f>
        <v>0</v>
      </c>
      <c r="Z258" s="841">
        <f>'HORA CERTA'!Z25</f>
        <v>0</v>
      </c>
      <c r="AA258" s="855">
        <f>'HORA CERTA'!AA25</f>
        <v>0</v>
      </c>
      <c r="AB258" s="839">
        <f>'HORA CERTA'!AB25</f>
        <v>0</v>
      </c>
      <c r="AC258" s="855">
        <f>'HORA CERTA'!AC25</f>
        <v>0</v>
      </c>
      <c r="AD258" s="839">
        <f>'HORA CERTA'!AD25</f>
        <v>0</v>
      </c>
      <c r="AE258" s="855">
        <f>'HORA CERTA'!AE25</f>
        <v>0</v>
      </c>
      <c r="AF258" s="839">
        <f>'HORA CERTA'!AF25</f>
        <v>0</v>
      </c>
      <c r="AG258" s="840">
        <f>'HORA CERTA'!AG25</f>
        <v>0</v>
      </c>
      <c r="AH258" s="841">
        <f>'HORA CERTA'!AH25</f>
        <v>0</v>
      </c>
    </row>
    <row r="259" spans="1:34" ht="15" x14ac:dyDescent="0.25">
      <c r="A259" s="853" t="str">
        <f>'HORA CERTA'!A26</f>
        <v>Cirurgia Ortopedica (procedimentos)</v>
      </c>
      <c r="B259" s="843">
        <f>'HORA CERTA'!B26</f>
        <v>20</v>
      </c>
      <c r="C259" s="856">
        <f>'HORA CERTA'!C26</f>
        <v>6</v>
      </c>
      <c r="D259" s="839">
        <f>'HORA CERTA'!D26</f>
        <v>0.3</v>
      </c>
      <c r="E259" s="855">
        <f>'HORA CERTA'!E26</f>
        <v>8</v>
      </c>
      <c r="F259" s="839">
        <f>'HORA CERTA'!F26</f>
        <v>0.4</v>
      </c>
      <c r="G259" s="855">
        <f>'HORA CERTA'!G26</f>
        <v>11</v>
      </c>
      <c r="H259" s="839">
        <f>'HORA CERTA'!H26</f>
        <v>0.55000000000000004</v>
      </c>
      <c r="I259" s="840">
        <f>'HORA CERTA'!I26</f>
        <v>25</v>
      </c>
      <c r="J259" s="841">
        <f>'HORA CERTA'!J26</f>
        <v>0.41666666666666669</v>
      </c>
      <c r="K259" s="855">
        <f>'HORA CERTA'!K26</f>
        <v>4</v>
      </c>
      <c r="L259" s="839">
        <f>'HORA CERTA'!L26</f>
        <v>0.2</v>
      </c>
      <c r="M259" s="855">
        <f>'HORA CERTA'!M26</f>
        <v>3</v>
      </c>
      <c r="N259" s="839">
        <f>'HORA CERTA'!N26</f>
        <v>0.15</v>
      </c>
      <c r="O259" s="855">
        <f>'HORA CERTA'!O26</f>
        <v>1</v>
      </c>
      <c r="P259" s="839">
        <f>'HORA CERTA'!P26</f>
        <v>0.05</v>
      </c>
      <c r="Q259" s="840">
        <f>'HORA CERTA'!Q26</f>
        <v>8</v>
      </c>
      <c r="R259" s="841">
        <f>'HORA CERTA'!R26</f>
        <v>0.13333333333333333</v>
      </c>
      <c r="S259" s="855">
        <f>'HORA CERTA'!S26</f>
        <v>9</v>
      </c>
      <c r="T259" s="839">
        <f>'HORA CERTA'!T26</f>
        <v>0.45</v>
      </c>
      <c r="U259" s="855">
        <f>'HORA CERTA'!U26</f>
        <v>22</v>
      </c>
      <c r="V259" s="839">
        <f>'HORA CERTA'!V26</f>
        <v>1.1000000000000001</v>
      </c>
      <c r="W259" s="855">
        <f>'HORA CERTA'!W26</f>
        <v>0</v>
      </c>
      <c r="X259" s="839">
        <f>'HORA CERTA'!X26</f>
        <v>0</v>
      </c>
      <c r="Y259" s="840">
        <f>'HORA CERTA'!Y26</f>
        <v>31</v>
      </c>
      <c r="Z259" s="841">
        <f>'HORA CERTA'!Z26</f>
        <v>0.51666666666666672</v>
      </c>
      <c r="AA259" s="855">
        <f>'HORA CERTA'!AA26</f>
        <v>0</v>
      </c>
      <c r="AB259" s="839">
        <f>'HORA CERTA'!AB26</f>
        <v>0</v>
      </c>
      <c r="AC259" s="855">
        <f>'HORA CERTA'!AC26</f>
        <v>0</v>
      </c>
      <c r="AD259" s="839">
        <f>'HORA CERTA'!AD26</f>
        <v>0</v>
      </c>
      <c r="AE259" s="855">
        <f>'HORA CERTA'!AE26</f>
        <v>0</v>
      </c>
      <c r="AF259" s="839">
        <f>'HORA CERTA'!AF26</f>
        <v>0</v>
      </c>
      <c r="AG259" s="840">
        <f>'HORA CERTA'!AG26</f>
        <v>0</v>
      </c>
      <c r="AH259" s="841">
        <f>'HORA CERTA'!AH26</f>
        <v>0</v>
      </c>
    </row>
    <row r="260" spans="1:34" ht="15" x14ac:dyDescent="0.25">
      <c r="A260" s="853" t="str">
        <f>'HORA CERTA'!A27</f>
        <v>Cirurgia Proctologia (procedimentos)</v>
      </c>
      <c r="B260" s="843">
        <f>'HORA CERTA'!B27</f>
        <v>0</v>
      </c>
      <c r="C260" s="856">
        <f>'HORA CERTA'!C27</f>
        <v>0</v>
      </c>
      <c r="D260" s="839" t="e">
        <f>'HORA CERTA'!D27</f>
        <v>#DIV/0!</v>
      </c>
      <c r="E260" s="855">
        <f>'HORA CERTA'!E27</f>
        <v>0</v>
      </c>
      <c r="F260" s="839" t="e">
        <f>'HORA CERTA'!F27</f>
        <v>#DIV/0!</v>
      </c>
      <c r="G260" s="855">
        <f>'HORA CERTA'!G27</f>
        <v>0</v>
      </c>
      <c r="H260" s="839" t="e">
        <f>'HORA CERTA'!H27</f>
        <v>#DIV/0!</v>
      </c>
      <c r="I260" s="840">
        <f>'HORA CERTA'!I27</f>
        <v>0</v>
      </c>
      <c r="J260" s="841" t="e">
        <f>'HORA CERTA'!J27</f>
        <v>#DIV/0!</v>
      </c>
      <c r="K260" s="855">
        <f>'HORA CERTA'!K27</f>
        <v>0</v>
      </c>
      <c r="L260" s="839" t="e">
        <f>'HORA CERTA'!L27</f>
        <v>#DIV/0!</v>
      </c>
      <c r="M260" s="855">
        <f>'HORA CERTA'!M27</f>
        <v>0</v>
      </c>
      <c r="N260" s="839" t="e">
        <f>'HORA CERTA'!N27</f>
        <v>#DIV/0!</v>
      </c>
      <c r="O260" s="855">
        <f>'HORA CERTA'!O27</f>
        <v>0</v>
      </c>
      <c r="P260" s="839" t="e">
        <f>'HORA CERTA'!P27</f>
        <v>#DIV/0!</v>
      </c>
      <c r="Q260" s="840">
        <f>'HORA CERTA'!Q27</f>
        <v>0</v>
      </c>
      <c r="R260" s="841" t="e">
        <f>'HORA CERTA'!R27</f>
        <v>#DIV/0!</v>
      </c>
      <c r="S260" s="855">
        <f>'HORA CERTA'!S27</f>
        <v>0</v>
      </c>
      <c r="T260" s="839" t="e">
        <f>'HORA CERTA'!T27</f>
        <v>#DIV/0!</v>
      </c>
      <c r="U260" s="855">
        <f>'HORA CERTA'!U27</f>
        <v>0</v>
      </c>
      <c r="V260" s="839" t="e">
        <f>'HORA CERTA'!V27</f>
        <v>#DIV/0!</v>
      </c>
      <c r="W260" s="855">
        <f>'HORA CERTA'!W27</f>
        <v>0</v>
      </c>
      <c r="X260" s="839" t="e">
        <f>'HORA CERTA'!X27</f>
        <v>#DIV/0!</v>
      </c>
      <c r="Y260" s="840">
        <f>'HORA CERTA'!Y27</f>
        <v>0</v>
      </c>
      <c r="Z260" s="841" t="e">
        <f>'HORA CERTA'!Z27</f>
        <v>#DIV/0!</v>
      </c>
      <c r="AA260" s="855">
        <f>'HORA CERTA'!AA27</f>
        <v>0</v>
      </c>
      <c r="AB260" s="839" t="e">
        <f>'HORA CERTA'!AB27</f>
        <v>#DIV/0!</v>
      </c>
      <c r="AC260" s="855">
        <f>'HORA CERTA'!AC27</f>
        <v>0</v>
      </c>
      <c r="AD260" s="839" t="e">
        <f>'HORA CERTA'!AD27</f>
        <v>#DIV/0!</v>
      </c>
      <c r="AE260" s="855">
        <f>'HORA CERTA'!AE27</f>
        <v>0</v>
      </c>
      <c r="AF260" s="839" t="e">
        <f>'HORA CERTA'!AF27</f>
        <v>#DIV/0!</v>
      </c>
      <c r="AG260" s="840">
        <f>'HORA CERTA'!AG27</f>
        <v>0</v>
      </c>
      <c r="AH260" s="841" t="e">
        <f>'HORA CERTA'!AH27</f>
        <v>#DIV/0!</v>
      </c>
    </row>
    <row r="261" spans="1:34" thickBot="1" x14ac:dyDescent="0.3">
      <c r="A261" s="854" t="str">
        <f>'HORA CERTA'!A28</f>
        <v>Cirurgia Urologia (procedimentos)</v>
      </c>
      <c r="B261" s="848">
        <f>'HORA CERTA'!B28</f>
        <v>20</v>
      </c>
      <c r="C261" s="857">
        <f>'HORA CERTA'!C28</f>
        <v>42</v>
      </c>
      <c r="D261" s="849">
        <f>'HORA CERTA'!D28</f>
        <v>2.1</v>
      </c>
      <c r="E261" s="857">
        <f>'HORA CERTA'!E28</f>
        <v>34</v>
      </c>
      <c r="F261" s="849">
        <f>'HORA CERTA'!F28</f>
        <v>1.7</v>
      </c>
      <c r="G261" s="857">
        <f>'HORA CERTA'!G28</f>
        <v>17</v>
      </c>
      <c r="H261" s="849">
        <f>'HORA CERTA'!H28</f>
        <v>0.85</v>
      </c>
      <c r="I261" s="850">
        <f>'HORA CERTA'!I28</f>
        <v>93</v>
      </c>
      <c r="J261" s="851">
        <f>'HORA CERTA'!J28</f>
        <v>1.55</v>
      </c>
      <c r="K261" s="857">
        <f>'HORA CERTA'!K28</f>
        <v>23</v>
      </c>
      <c r="L261" s="849">
        <f>'HORA CERTA'!L28</f>
        <v>1.1499999999999999</v>
      </c>
      <c r="M261" s="857">
        <f>'HORA CERTA'!M28</f>
        <v>19</v>
      </c>
      <c r="N261" s="849">
        <f>'HORA CERTA'!N28</f>
        <v>0.95</v>
      </c>
      <c r="O261" s="857">
        <f>'HORA CERTA'!O28</f>
        <v>28</v>
      </c>
      <c r="P261" s="849">
        <f>'HORA CERTA'!P28</f>
        <v>1.4</v>
      </c>
      <c r="Q261" s="850">
        <f>'HORA CERTA'!Q28</f>
        <v>70</v>
      </c>
      <c r="R261" s="851">
        <f>'HORA CERTA'!R28</f>
        <v>1.1666666666666667</v>
      </c>
      <c r="S261" s="857">
        <f>'HORA CERTA'!S28</f>
        <v>34</v>
      </c>
      <c r="T261" s="849">
        <f>'HORA CERTA'!T28</f>
        <v>1.7</v>
      </c>
      <c r="U261" s="857">
        <f>'HORA CERTA'!U28</f>
        <v>24</v>
      </c>
      <c r="V261" s="849">
        <f>'HORA CERTA'!V28</f>
        <v>1.2</v>
      </c>
      <c r="W261" s="857">
        <f>'HORA CERTA'!W28</f>
        <v>0</v>
      </c>
      <c r="X261" s="849">
        <f>'HORA CERTA'!X28</f>
        <v>0</v>
      </c>
      <c r="Y261" s="850">
        <f>'HORA CERTA'!Y28</f>
        <v>58</v>
      </c>
      <c r="Z261" s="851">
        <f>'HORA CERTA'!Z28</f>
        <v>0.96666666666666667</v>
      </c>
      <c r="AA261" s="857">
        <f>'HORA CERTA'!AA28</f>
        <v>0</v>
      </c>
      <c r="AB261" s="849">
        <f>'HORA CERTA'!AB28</f>
        <v>0</v>
      </c>
      <c r="AC261" s="857">
        <f>'HORA CERTA'!AC28</f>
        <v>0</v>
      </c>
      <c r="AD261" s="849">
        <f>'HORA CERTA'!AD28</f>
        <v>0</v>
      </c>
      <c r="AE261" s="857">
        <f>'HORA CERTA'!AE28</f>
        <v>0</v>
      </c>
      <c r="AF261" s="849">
        <f>'HORA CERTA'!AF28</f>
        <v>0</v>
      </c>
      <c r="AG261" s="850">
        <f>'HORA CERTA'!AG28</f>
        <v>0</v>
      </c>
      <c r="AH261" s="851">
        <f>'HORA CERTA'!AH28</f>
        <v>0</v>
      </c>
    </row>
    <row r="262" spans="1:34" thickBot="1" x14ac:dyDescent="0.3">
      <c r="A262" s="858" t="str">
        <f>'HORA CERTA'!A29</f>
        <v>SOMA CIRURGIAS</v>
      </c>
      <c r="B262" s="847">
        <f>'HORA CERTA'!B29</f>
        <v>102</v>
      </c>
      <c r="C262" s="809">
        <f>'HORA CERTA'!C29</f>
        <v>157</v>
      </c>
      <c r="D262" s="834">
        <f>'HORA CERTA'!D29</f>
        <v>1.5392156862745099</v>
      </c>
      <c r="E262" s="809">
        <f>'HORA CERTA'!E29</f>
        <v>189</v>
      </c>
      <c r="F262" s="834">
        <f>'HORA CERTA'!F29</f>
        <v>1.8529411764705883</v>
      </c>
      <c r="G262" s="809">
        <f>'HORA CERTA'!G29</f>
        <v>139</v>
      </c>
      <c r="H262" s="834">
        <f>'HORA CERTA'!H29</f>
        <v>1.3627450980392157</v>
      </c>
      <c r="I262" s="835">
        <f>'HORA CERTA'!I29</f>
        <v>485</v>
      </c>
      <c r="J262" s="836">
        <f>'HORA CERTA'!J29</f>
        <v>1.5849673202614378</v>
      </c>
      <c r="K262" s="809">
        <f>'HORA CERTA'!K29</f>
        <v>221</v>
      </c>
      <c r="L262" s="834">
        <f>'HORA CERTA'!L29</f>
        <v>2.1666666666666665</v>
      </c>
      <c r="M262" s="809">
        <f>'HORA CERTA'!M29</f>
        <v>201</v>
      </c>
      <c r="N262" s="834">
        <f>'HORA CERTA'!N29</f>
        <v>1.9705882352941178</v>
      </c>
      <c r="O262" s="809">
        <f>'HORA CERTA'!O29</f>
        <v>222</v>
      </c>
      <c r="P262" s="834">
        <f>'HORA CERTA'!P29</f>
        <v>2.1764705882352939</v>
      </c>
      <c r="Q262" s="835">
        <f>'HORA CERTA'!Q29</f>
        <v>644</v>
      </c>
      <c r="R262" s="836">
        <f>'HORA CERTA'!R29</f>
        <v>2.1045751633986929</v>
      </c>
      <c r="S262" s="809">
        <f>'HORA CERTA'!S29</f>
        <v>284</v>
      </c>
      <c r="T262" s="834">
        <f>'HORA CERTA'!T29</f>
        <v>2.784313725490196</v>
      </c>
      <c r="U262" s="809">
        <f>'HORA CERTA'!U29</f>
        <v>287</v>
      </c>
      <c r="V262" s="834">
        <f>'HORA CERTA'!V29</f>
        <v>2.8137254901960786</v>
      </c>
      <c r="W262" s="809">
        <f>'HORA CERTA'!W29</f>
        <v>0</v>
      </c>
      <c r="X262" s="834">
        <f>'HORA CERTA'!X29</f>
        <v>0</v>
      </c>
      <c r="Y262" s="835">
        <f>'HORA CERTA'!Y29</f>
        <v>571</v>
      </c>
      <c r="Z262" s="836">
        <f>'HORA CERTA'!Z29</f>
        <v>1.8660130718954249</v>
      </c>
      <c r="AA262" s="809">
        <f>'HORA CERTA'!AA29</f>
        <v>0</v>
      </c>
      <c r="AB262" s="834">
        <f>'HORA CERTA'!AB29</f>
        <v>0</v>
      </c>
      <c r="AC262" s="809">
        <f>'HORA CERTA'!AC29</f>
        <v>0</v>
      </c>
      <c r="AD262" s="834">
        <f>'HORA CERTA'!AD29</f>
        <v>0</v>
      </c>
      <c r="AE262" s="809">
        <f>'HORA CERTA'!AE29</f>
        <v>0</v>
      </c>
      <c r="AF262" s="834">
        <f>'HORA CERTA'!AF29</f>
        <v>0</v>
      </c>
      <c r="AG262" s="835">
        <f>'HORA CERTA'!AG29</f>
        <v>0</v>
      </c>
      <c r="AH262" s="836">
        <f>'HORA CERTA'!AH29</f>
        <v>0</v>
      </c>
    </row>
    <row r="263" spans="1:34" thickBot="1" x14ac:dyDescent="0.3">
      <c r="A263" s="859" t="str">
        <f>'HORA CERTA'!A30</f>
        <v>SOMA GERAL</v>
      </c>
      <c r="B263" s="860">
        <f>'HORA CERTA'!B30</f>
        <v>4664</v>
      </c>
      <c r="C263" s="861">
        <f>'HORA CERTA'!C30</f>
        <v>4503</v>
      </c>
      <c r="D263" s="862">
        <f>'HORA CERTA'!D30</f>
        <v>0.96548027444253859</v>
      </c>
      <c r="E263" s="861">
        <f>'HORA CERTA'!E30</f>
        <v>4628</v>
      </c>
      <c r="F263" s="862">
        <f>'HORA CERTA'!F30</f>
        <v>0.99228130360205835</v>
      </c>
      <c r="G263" s="861">
        <f>'HORA CERTA'!G30</f>
        <v>4058</v>
      </c>
      <c r="H263" s="862">
        <f>'HORA CERTA'!H30</f>
        <v>0.87006861063464835</v>
      </c>
      <c r="I263" s="861">
        <f>'HORA CERTA'!I30</f>
        <v>13189</v>
      </c>
      <c r="J263" s="862">
        <f>'HORA CERTA'!J30</f>
        <v>0.9426100628930818</v>
      </c>
      <c r="K263" s="861">
        <f>'HORA CERTA'!K30</f>
        <v>4888</v>
      </c>
      <c r="L263" s="862">
        <f>'HORA CERTA'!L30</f>
        <v>1.0480274442538593</v>
      </c>
      <c r="M263" s="861">
        <f>'HORA CERTA'!M30</f>
        <v>5161</v>
      </c>
      <c r="N263" s="862">
        <f>'HORA CERTA'!N30</f>
        <v>1.1065608919382504</v>
      </c>
      <c r="O263" s="861">
        <f>'HORA CERTA'!O30</f>
        <v>4627</v>
      </c>
      <c r="P263" s="862">
        <f>'HORA CERTA'!P30</f>
        <v>0.99206689536878212</v>
      </c>
      <c r="Q263" s="861">
        <f>'HORA CERTA'!Q30</f>
        <v>14676</v>
      </c>
      <c r="R263" s="862">
        <f>'HORA CERTA'!R30</f>
        <v>1.048885077186964</v>
      </c>
      <c r="S263" s="861">
        <f>'HORA CERTA'!S30</f>
        <v>5217</v>
      </c>
      <c r="T263" s="862">
        <f>'HORA CERTA'!T30</f>
        <v>1.1185677530017153</v>
      </c>
      <c r="U263" s="861">
        <f>'HORA CERTA'!U30</f>
        <v>5573</v>
      </c>
      <c r="V263" s="862">
        <f>'HORA CERTA'!V30</f>
        <v>1.1948970840480275</v>
      </c>
      <c r="W263" s="861">
        <f>'HORA CERTA'!W30</f>
        <v>0</v>
      </c>
      <c r="X263" s="862">
        <f>'HORA CERTA'!X30</f>
        <v>0</v>
      </c>
      <c r="Y263" s="861">
        <f>'HORA CERTA'!Y30</f>
        <v>10790</v>
      </c>
      <c r="Z263" s="862">
        <f>'HORA CERTA'!Z30</f>
        <v>0.77115494568324761</v>
      </c>
      <c r="AA263" s="861">
        <f>'HORA CERTA'!AA30</f>
        <v>0</v>
      </c>
      <c r="AB263" s="862">
        <f>'HORA CERTA'!AB30</f>
        <v>0</v>
      </c>
      <c r="AC263" s="861">
        <f>'HORA CERTA'!AC30</f>
        <v>0</v>
      </c>
      <c r="AD263" s="862">
        <f>'HORA CERTA'!AD30</f>
        <v>0</v>
      </c>
      <c r="AE263" s="861">
        <f>'HORA CERTA'!AE30</f>
        <v>0</v>
      </c>
      <c r="AF263" s="862">
        <f>'HORA CERTA'!AF30</f>
        <v>0</v>
      </c>
      <c r="AG263" s="861">
        <f>'HORA CERTA'!AG30</f>
        <v>0</v>
      </c>
      <c r="AH263" s="862">
        <f>'HORA CERTA'!AH30</f>
        <v>0</v>
      </c>
    </row>
    <row r="265" spans="1:34" x14ac:dyDescent="0.25">
      <c r="A265" s="1303" t="s">
        <v>537</v>
      </c>
      <c r="B265" s="1291"/>
      <c r="C265" s="1291"/>
      <c r="D265" s="1291"/>
      <c r="E265" s="1291"/>
      <c r="F265" s="1291"/>
      <c r="G265" s="1291"/>
      <c r="H265" s="1291"/>
      <c r="I265" s="1291"/>
      <c r="J265" s="1291"/>
      <c r="K265" s="1291"/>
      <c r="L265" s="1291"/>
      <c r="M265" s="1291"/>
      <c r="N265" s="1291"/>
      <c r="O265" s="1291"/>
      <c r="P265" s="1291"/>
      <c r="Q265" s="1291"/>
      <c r="R265" s="1291"/>
      <c r="S265" s="1291"/>
      <c r="T265" s="1291"/>
      <c r="U265" s="1291"/>
      <c r="V265" s="1291"/>
      <c r="W265" s="1291"/>
      <c r="X265" s="1291"/>
      <c r="Y265" s="1291"/>
      <c r="Z265" s="1291"/>
    </row>
    <row r="266" spans="1:34" ht="24.75" thickBot="1" x14ac:dyDescent="0.3">
      <c r="A266" s="14" t="s">
        <v>14</v>
      </c>
      <c r="B266" s="12" t="s">
        <v>172</v>
      </c>
      <c r="C266" s="14" t="s">
        <v>505</v>
      </c>
      <c r="D266" s="15" t="s">
        <v>1</v>
      </c>
      <c r="E266" s="14" t="s">
        <v>506</v>
      </c>
      <c r="F266" s="15" t="s">
        <v>1</v>
      </c>
      <c r="G266" s="14" t="s">
        <v>507</v>
      </c>
      <c r="H266" s="15" t="s">
        <v>1</v>
      </c>
      <c r="I266" s="128" t="s">
        <v>454</v>
      </c>
      <c r="J266" s="13" t="s">
        <v>205</v>
      </c>
      <c r="K266" s="14" t="s">
        <v>508</v>
      </c>
      <c r="L266" s="15" t="s">
        <v>1</v>
      </c>
      <c r="M266" s="14" t="s">
        <v>509</v>
      </c>
      <c r="N266" s="15" t="s">
        <v>1</v>
      </c>
      <c r="O266" s="14" t="s">
        <v>510</v>
      </c>
      <c r="P266" s="15" t="s">
        <v>1</v>
      </c>
      <c r="Q266" s="128" t="s">
        <v>454</v>
      </c>
      <c r="R266" s="13" t="s">
        <v>205</v>
      </c>
      <c r="S266" s="14" t="s">
        <v>511</v>
      </c>
      <c r="T266" s="15" t="s">
        <v>1</v>
      </c>
      <c r="U266" s="14" t="s">
        <v>512</v>
      </c>
      <c r="V266" s="15" t="s">
        <v>1</v>
      </c>
      <c r="W266" s="14" t="s">
        <v>513</v>
      </c>
      <c r="X266" s="15" t="s">
        <v>1</v>
      </c>
      <c r="Y266" s="128" t="s">
        <v>454</v>
      </c>
      <c r="Z266" s="13" t="s">
        <v>205</v>
      </c>
      <c r="AA266" s="14" t="s">
        <v>514</v>
      </c>
      <c r="AB266" s="15" t="s">
        <v>1</v>
      </c>
      <c r="AC266" s="14" t="s">
        <v>515</v>
      </c>
      <c r="AD266" s="15" t="s">
        <v>1</v>
      </c>
      <c r="AE266" s="14" t="s">
        <v>516</v>
      </c>
      <c r="AF266" s="15" t="s">
        <v>1</v>
      </c>
      <c r="AG266" s="128" t="s">
        <v>454</v>
      </c>
      <c r="AH266" s="13" t="s">
        <v>205</v>
      </c>
    </row>
    <row r="267" spans="1:34" ht="16.5" thickTop="1" x14ac:dyDescent="0.25">
      <c r="A267" s="1027" t="s">
        <v>163</v>
      </c>
      <c r="B267" s="1028">
        <f>'HORA CERTA'!$B$52</f>
        <v>120</v>
      </c>
      <c r="C267" s="1024">
        <f>'HORA CERTA'!$C$52</f>
        <v>151</v>
      </c>
      <c r="D267" s="1029">
        <f t="shared" ref="D267:D275" si="587">C267/$B267</f>
        <v>1.2583333333333333</v>
      </c>
      <c r="E267" s="1024">
        <f>'HORA CERTA'!$E$52</f>
        <v>166</v>
      </c>
      <c r="F267" s="1029">
        <f t="shared" ref="F267:F275" si="588">E267/$B267</f>
        <v>1.3833333333333333</v>
      </c>
      <c r="G267" s="1024">
        <f>'HORA CERTA'!$G$52</f>
        <v>155</v>
      </c>
      <c r="H267" s="1029">
        <f t="shared" ref="H267:H275" si="589">G267/$B267</f>
        <v>1.2916666666666667</v>
      </c>
      <c r="I267" s="1030">
        <f>SUM(C267,E267,G267)</f>
        <v>472</v>
      </c>
      <c r="J267" s="1031">
        <f>I267/($B267*3)</f>
        <v>1.3111111111111111</v>
      </c>
      <c r="K267" s="1032">
        <f>'HORA CERTA'!$K$52</f>
        <v>126</v>
      </c>
      <c r="L267" s="1033">
        <f t="shared" ref="L267:L275" si="590">K267/$B267</f>
        <v>1.05</v>
      </c>
      <c r="M267" s="1032">
        <f>'HORA CERTA'!$M$52</f>
        <v>170</v>
      </c>
      <c r="N267" s="1033">
        <f t="shared" ref="N267:N275" si="591">M267/$B267</f>
        <v>1.4166666666666667</v>
      </c>
      <c r="O267" s="1032">
        <f>'HORA CERTA'!$O$52</f>
        <v>140</v>
      </c>
      <c r="P267" s="1033">
        <f t="shared" ref="P267:P275" si="592">O267/$B267</f>
        <v>1.1666666666666667</v>
      </c>
      <c r="Q267" s="1030">
        <f>SUM(K267,M267,O267)</f>
        <v>436</v>
      </c>
      <c r="R267" s="1031">
        <f>Q267/($B267*3)</f>
        <v>1.211111111111111</v>
      </c>
      <c r="S267" s="1032">
        <f>'HORA CERTA'!$S$52</f>
        <v>138</v>
      </c>
      <c r="T267" s="1033">
        <f t="shared" ref="T267:T275" si="593">S267/$B267</f>
        <v>1.1499999999999999</v>
      </c>
      <c r="U267" s="1032">
        <f>'HORA CERTA'!$U$52</f>
        <v>166</v>
      </c>
      <c r="V267" s="1033">
        <f t="shared" ref="V267:V275" si="594">U267/$B267</f>
        <v>1.3833333333333333</v>
      </c>
      <c r="W267" s="1032">
        <f>'HORA CERTA'!$W$52</f>
        <v>0</v>
      </c>
      <c r="X267" s="1033">
        <f t="shared" ref="X267:X275" si="595">W267/$B267</f>
        <v>0</v>
      </c>
      <c r="Y267" s="1030">
        <f>SUM(S267,U267,W267)</f>
        <v>304</v>
      </c>
      <c r="Z267" s="1031">
        <f>Y267/($B267*3)</f>
        <v>0.84444444444444444</v>
      </c>
      <c r="AA267" s="1032">
        <f>'HORA CERTA'!$S$52</f>
        <v>138</v>
      </c>
      <c r="AB267" s="1033">
        <f t="shared" ref="AB267:AB275" si="596">AA267/$B267</f>
        <v>1.1499999999999999</v>
      </c>
      <c r="AC267" s="1032">
        <f>'HORA CERTA'!$U$52</f>
        <v>166</v>
      </c>
      <c r="AD267" s="1033">
        <f t="shared" ref="AD267:AD275" si="597">AC267/$B267</f>
        <v>1.3833333333333333</v>
      </c>
      <c r="AE267" s="1032">
        <f>'HORA CERTA'!$W$52</f>
        <v>0</v>
      </c>
      <c r="AF267" s="1033">
        <f t="shared" ref="AF267:AF275" si="598">AE267/$B267</f>
        <v>0</v>
      </c>
      <c r="AG267" s="1030">
        <f>SUM(AA267,AC267,AE267)</f>
        <v>304</v>
      </c>
      <c r="AH267" s="1031">
        <f>AG267/($B267*3)</f>
        <v>0.84444444444444444</v>
      </c>
    </row>
    <row r="268" spans="1:34" x14ac:dyDescent="0.25">
      <c r="A268" s="1027" t="s">
        <v>164</v>
      </c>
      <c r="B268" s="1028">
        <f>'HORA CERTA'!$B$53</f>
        <v>120</v>
      </c>
      <c r="C268" s="1024">
        <f>'HORA CERTA'!$C$53</f>
        <v>169</v>
      </c>
      <c r="D268" s="1029">
        <f t="shared" si="587"/>
        <v>1.4083333333333334</v>
      </c>
      <c r="E268" s="1024">
        <f>'HORA CERTA'!$E$53</f>
        <v>170</v>
      </c>
      <c r="F268" s="1029">
        <f t="shared" si="588"/>
        <v>1.4166666666666667</v>
      </c>
      <c r="G268" s="1024">
        <f>'HORA CERTA'!$G$53</f>
        <v>145</v>
      </c>
      <c r="H268" s="1029">
        <f t="shared" si="589"/>
        <v>1.2083333333333333</v>
      </c>
      <c r="I268" s="1030">
        <f t="shared" ref="I268:I275" si="599">SUM(C268,E268,G268)</f>
        <v>484</v>
      </c>
      <c r="J268" s="1031">
        <f t="shared" ref="J268:J275" si="600">I268/($B268*3)</f>
        <v>1.3444444444444446</v>
      </c>
      <c r="K268" s="1032">
        <f>'HORA CERTA'!$K$53</f>
        <v>161</v>
      </c>
      <c r="L268" s="1033">
        <f t="shared" si="590"/>
        <v>1.3416666666666666</v>
      </c>
      <c r="M268" s="1032">
        <f>'HORA CERTA'!$M$53</f>
        <v>189</v>
      </c>
      <c r="N268" s="1033">
        <f t="shared" si="591"/>
        <v>1.575</v>
      </c>
      <c r="O268" s="1032">
        <f>'HORA CERTA'!$O$53</f>
        <v>138</v>
      </c>
      <c r="P268" s="1033">
        <f t="shared" si="592"/>
        <v>1.1499999999999999</v>
      </c>
      <c r="Q268" s="1030">
        <f t="shared" ref="Q268:Q275" si="601">SUM(K268,M268,O268)</f>
        <v>488</v>
      </c>
      <c r="R268" s="1031">
        <f t="shared" ref="R268:R275" si="602">Q268/($B268*3)</f>
        <v>1.3555555555555556</v>
      </c>
      <c r="S268" s="1032">
        <f>'HORA CERTA'!$S$52</f>
        <v>138</v>
      </c>
      <c r="T268" s="1033">
        <f t="shared" si="593"/>
        <v>1.1499999999999999</v>
      </c>
      <c r="U268" s="1032">
        <f>'HORA CERTA'!$U$52</f>
        <v>166</v>
      </c>
      <c r="V268" s="1033">
        <f t="shared" si="594"/>
        <v>1.3833333333333333</v>
      </c>
      <c r="W268" s="1032">
        <f>'HORA CERTA'!$W$52</f>
        <v>0</v>
      </c>
      <c r="X268" s="1033">
        <f t="shared" si="595"/>
        <v>0</v>
      </c>
      <c r="Y268" s="1030">
        <f t="shared" ref="Y268:Y275" si="603">SUM(S268,U268,W268)</f>
        <v>304</v>
      </c>
      <c r="Z268" s="1031">
        <f t="shared" ref="Z268:Z275" si="604">Y268/($B268*3)</f>
        <v>0.84444444444444444</v>
      </c>
      <c r="AA268" s="1032">
        <f>'HORA CERTA'!$S$52</f>
        <v>138</v>
      </c>
      <c r="AB268" s="1033">
        <f t="shared" si="596"/>
        <v>1.1499999999999999</v>
      </c>
      <c r="AC268" s="1032">
        <f>'HORA CERTA'!$U$52</f>
        <v>166</v>
      </c>
      <c r="AD268" s="1033">
        <f t="shared" si="597"/>
        <v>1.3833333333333333</v>
      </c>
      <c r="AE268" s="1032">
        <f>'HORA CERTA'!$W$52</f>
        <v>0</v>
      </c>
      <c r="AF268" s="1033">
        <f t="shared" si="598"/>
        <v>0</v>
      </c>
      <c r="AG268" s="1030">
        <f t="shared" ref="AG268:AG275" si="605">SUM(AA268,AC268,AE268)</f>
        <v>304</v>
      </c>
      <c r="AH268" s="1031">
        <f t="shared" ref="AH268:AH275" si="606">AG268/($B268*3)</f>
        <v>0.84444444444444444</v>
      </c>
    </row>
    <row r="269" spans="1:34" x14ac:dyDescent="0.25">
      <c r="A269" s="1027" t="s">
        <v>165</v>
      </c>
      <c r="B269" s="1028">
        <f>'HORA CERTA'!$B$54</f>
        <v>200</v>
      </c>
      <c r="C269" s="1024">
        <f>'HORA CERTA'!$C$54</f>
        <v>254</v>
      </c>
      <c r="D269" s="1029">
        <f t="shared" si="587"/>
        <v>1.27</v>
      </c>
      <c r="E269" s="1024">
        <f>'HORA CERTA'!$E$54</f>
        <v>108</v>
      </c>
      <c r="F269" s="1029">
        <f t="shared" si="588"/>
        <v>0.54</v>
      </c>
      <c r="G269" s="1024">
        <f>'HORA CERTA'!$G$54</f>
        <v>197</v>
      </c>
      <c r="H269" s="1029">
        <f t="shared" si="589"/>
        <v>0.98499999999999999</v>
      </c>
      <c r="I269" s="1030">
        <f t="shared" si="599"/>
        <v>559</v>
      </c>
      <c r="J269" s="1031">
        <f t="shared" si="600"/>
        <v>0.93166666666666664</v>
      </c>
      <c r="K269" s="1032">
        <f>'HORA CERTA'!$K$54</f>
        <v>217</v>
      </c>
      <c r="L269" s="1033">
        <f t="shared" si="590"/>
        <v>1.085</v>
      </c>
      <c r="M269" s="1032">
        <f>'HORA CERTA'!$M$54</f>
        <v>268</v>
      </c>
      <c r="N269" s="1033">
        <f t="shared" si="591"/>
        <v>1.34</v>
      </c>
      <c r="O269" s="1032">
        <f>'HORA CERTA'!$O$54</f>
        <v>205</v>
      </c>
      <c r="P269" s="1033">
        <f t="shared" si="592"/>
        <v>1.0249999999999999</v>
      </c>
      <c r="Q269" s="1030">
        <f t="shared" si="601"/>
        <v>690</v>
      </c>
      <c r="R269" s="1031">
        <f t="shared" si="602"/>
        <v>1.1499999999999999</v>
      </c>
      <c r="S269" s="1032">
        <f>'HORA CERTA'!$S$52</f>
        <v>138</v>
      </c>
      <c r="T269" s="1033">
        <f t="shared" si="593"/>
        <v>0.69</v>
      </c>
      <c r="U269" s="1032">
        <f>'HORA CERTA'!$U$52</f>
        <v>166</v>
      </c>
      <c r="V269" s="1033">
        <f t="shared" si="594"/>
        <v>0.83</v>
      </c>
      <c r="W269" s="1032">
        <f>'HORA CERTA'!$W$52</f>
        <v>0</v>
      </c>
      <c r="X269" s="1033">
        <f t="shared" si="595"/>
        <v>0</v>
      </c>
      <c r="Y269" s="1030">
        <f t="shared" si="603"/>
        <v>304</v>
      </c>
      <c r="Z269" s="1031">
        <f t="shared" si="604"/>
        <v>0.50666666666666671</v>
      </c>
      <c r="AA269" s="1032">
        <f>'HORA CERTA'!$S$52</f>
        <v>138</v>
      </c>
      <c r="AB269" s="1033">
        <f t="shared" si="596"/>
        <v>0.69</v>
      </c>
      <c r="AC269" s="1032">
        <f>'HORA CERTA'!$U$52</f>
        <v>166</v>
      </c>
      <c r="AD269" s="1033">
        <f t="shared" si="597"/>
        <v>0.83</v>
      </c>
      <c r="AE269" s="1032">
        <f>'HORA CERTA'!$W$52</f>
        <v>0</v>
      </c>
      <c r="AF269" s="1033">
        <f t="shared" si="598"/>
        <v>0</v>
      </c>
      <c r="AG269" s="1030">
        <f t="shared" si="605"/>
        <v>304</v>
      </c>
      <c r="AH269" s="1031">
        <f t="shared" si="606"/>
        <v>0.50666666666666671</v>
      </c>
    </row>
    <row r="270" spans="1:34" x14ac:dyDescent="0.25">
      <c r="A270" s="1027" t="s">
        <v>166</v>
      </c>
      <c r="B270" s="1028">
        <f>'HORA CERTA'!$B$55</f>
        <v>0</v>
      </c>
      <c r="C270" s="1024">
        <f>'HORA CERTA'!$C$55</f>
        <v>0</v>
      </c>
      <c r="D270" s="1029" t="e">
        <f t="shared" si="587"/>
        <v>#DIV/0!</v>
      </c>
      <c r="E270" s="1024">
        <f>'HORA CERTA'!$E$55</f>
        <v>0</v>
      </c>
      <c r="F270" s="1029" t="e">
        <f t="shared" si="588"/>
        <v>#DIV/0!</v>
      </c>
      <c r="G270" s="1024">
        <f>'HORA CERTA'!$G$55</f>
        <v>0</v>
      </c>
      <c r="H270" s="1029" t="e">
        <f t="shared" si="589"/>
        <v>#DIV/0!</v>
      </c>
      <c r="I270" s="1030">
        <f t="shared" si="599"/>
        <v>0</v>
      </c>
      <c r="J270" s="1031" t="e">
        <f t="shared" si="600"/>
        <v>#DIV/0!</v>
      </c>
      <c r="K270" s="1032">
        <f>'HORA CERTA'!$K$55</f>
        <v>0</v>
      </c>
      <c r="L270" s="1033" t="e">
        <f t="shared" si="590"/>
        <v>#DIV/0!</v>
      </c>
      <c r="M270" s="1032">
        <f>'HORA CERTA'!$M$55</f>
        <v>0</v>
      </c>
      <c r="N270" s="1033" t="e">
        <f t="shared" si="591"/>
        <v>#DIV/0!</v>
      </c>
      <c r="O270" s="1032">
        <f>'HORA CERTA'!$O$55</f>
        <v>0</v>
      </c>
      <c r="P270" s="1033" t="e">
        <f t="shared" si="592"/>
        <v>#DIV/0!</v>
      </c>
      <c r="Q270" s="1030">
        <f t="shared" si="601"/>
        <v>0</v>
      </c>
      <c r="R270" s="1031" t="e">
        <f t="shared" si="602"/>
        <v>#DIV/0!</v>
      </c>
      <c r="S270" s="1032">
        <f>'HORA CERTA'!$S$52</f>
        <v>138</v>
      </c>
      <c r="T270" s="1033" t="e">
        <f t="shared" si="593"/>
        <v>#DIV/0!</v>
      </c>
      <c r="U270" s="1032">
        <f>'HORA CERTA'!$U$52</f>
        <v>166</v>
      </c>
      <c r="V270" s="1033" t="e">
        <f t="shared" si="594"/>
        <v>#DIV/0!</v>
      </c>
      <c r="W270" s="1032">
        <f>'HORA CERTA'!$W$52</f>
        <v>0</v>
      </c>
      <c r="X270" s="1033" t="e">
        <f t="shared" si="595"/>
        <v>#DIV/0!</v>
      </c>
      <c r="Y270" s="1030">
        <f t="shared" si="603"/>
        <v>304</v>
      </c>
      <c r="Z270" s="1031" t="e">
        <f t="shared" si="604"/>
        <v>#DIV/0!</v>
      </c>
      <c r="AA270" s="1032">
        <f>'HORA CERTA'!$S$52</f>
        <v>138</v>
      </c>
      <c r="AB270" s="1033" t="e">
        <f t="shared" si="596"/>
        <v>#DIV/0!</v>
      </c>
      <c r="AC270" s="1032">
        <f>'HORA CERTA'!$U$52</f>
        <v>166</v>
      </c>
      <c r="AD270" s="1033" t="e">
        <f t="shared" si="597"/>
        <v>#DIV/0!</v>
      </c>
      <c r="AE270" s="1032">
        <f>'HORA CERTA'!$W$52</f>
        <v>0</v>
      </c>
      <c r="AF270" s="1033" t="e">
        <f t="shared" si="598"/>
        <v>#DIV/0!</v>
      </c>
      <c r="AG270" s="1030">
        <f t="shared" si="605"/>
        <v>304</v>
      </c>
      <c r="AH270" s="1031" t="e">
        <f t="shared" si="606"/>
        <v>#DIV/0!</v>
      </c>
    </row>
    <row r="271" spans="1:34" x14ac:dyDescent="0.25">
      <c r="A271" s="1027" t="s">
        <v>167</v>
      </c>
      <c r="B271" s="1028">
        <f>'HORA CERTA'!$B$56</f>
        <v>300</v>
      </c>
      <c r="C271" s="1024">
        <f>'HORA CERTA'!$C$56</f>
        <v>146</v>
      </c>
      <c r="D271" s="1029">
        <f t="shared" si="587"/>
        <v>0.48666666666666669</v>
      </c>
      <c r="E271" s="1024">
        <f>'HORA CERTA'!$E$56</f>
        <v>319</v>
      </c>
      <c r="F271" s="1029">
        <f t="shared" si="588"/>
        <v>1.0633333333333332</v>
      </c>
      <c r="G271" s="1024">
        <f>'HORA CERTA'!$G$56</f>
        <v>286</v>
      </c>
      <c r="H271" s="1029">
        <f t="shared" si="589"/>
        <v>0.95333333333333337</v>
      </c>
      <c r="I271" s="1030">
        <f t="shared" si="599"/>
        <v>751</v>
      </c>
      <c r="J271" s="1031">
        <f t="shared" si="600"/>
        <v>0.83444444444444443</v>
      </c>
      <c r="K271" s="1032">
        <f>'HORA CERTA'!$K$56</f>
        <v>445</v>
      </c>
      <c r="L271" s="1033">
        <f t="shared" si="590"/>
        <v>1.4833333333333334</v>
      </c>
      <c r="M271" s="1032">
        <f>'HORA CERTA'!$M$56</f>
        <v>371</v>
      </c>
      <c r="N271" s="1033">
        <f t="shared" si="591"/>
        <v>1.2366666666666666</v>
      </c>
      <c r="O271" s="1032">
        <f>'HORA CERTA'!$O$56</f>
        <v>400</v>
      </c>
      <c r="P271" s="1033">
        <f t="shared" si="592"/>
        <v>1.3333333333333333</v>
      </c>
      <c r="Q271" s="1030">
        <f t="shared" si="601"/>
        <v>1216</v>
      </c>
      <c r="R271" s="1031">
        <f t="shared" si="602"/>
        <v>1.3511111111111112</v>
      </c>
      <c r="S271" s="1032">
        <f>'HORA CERTA'!$S$52</f>
        <v>138</v>
      </c>
      <c r="T271" s="1033">
        <f t="shared" si="593"/>
        <v>0.46</v>
      </c>
      <c r="U271" s="1032">
        <f>'HORA CERTA'!$U$52</f>
        <v>166</v>
      </c>
      <c r="V271" s="1033">
        <f t="shared" si="594"/>
        <v>0.55333333333333334</v>
      </c>
      <c r="W271" s="1032">
        <f>'HORA CERTA'!$W$52</f>
        <v>0</v>
      </c>
      <c r="X271" s="1033">
        <f t="shared" si="595"/>
        <v>0</v>
      </c>
      <c r="Y271" s="1030">
        <f t="shared" si="603"/>
        <v>304</v>
      </c>
      <c r="Z271" s="1031">
        <f t="shared" si="604"/>
        <v>0.33777777777777779</v>
      </c>
      <c r="AA271" s="1032">
        <f>'HORA CERTA'!$S$52</f>
        <v>138</v>
      </c>
      <c r="AB271" s="1033">
        <f t="shared" si="596"/>
        <v>0.46</v>
      </c>
      <c r="AC271" s="1032">
        <f>'HORA CERTA'!$U$52</f>
        <v>166</v>
      </c>
      <c r="AD271" s="1033">
        <f t="shared" si="597"/>
        <v>0.55333333333333334</v>
      </c>
      <c r="AE271" s="1032">
        <f>'HORA CERTA'!$W$52</f>
        <v>0</v>
      </c>
      <c r="AF271" s="1033">
        <f t="shared" si="598"/>
        <v>0</v>
      </c>
      <c r="AG271" s="1030">
        <f t="shared" si="605"/>
        <v>304</v>
      </c>
      <c r="AH271" s="1031">
        <f t="shared" si="606"/>
        <v>0.33777777777777779</v>
      </c>
    </row>
    <row r="272" spans="1:34" x14ac:dyDescent="0.25">
      <c r="A272" s="1027" t="s">
        <v>168</v>
      </c>
      <c r="B272" s="1028">
        <f>'HORA CERTA'!$B$57</f>
        <v>132</v>
      </c>
      <c r="C272" s="1024">
        <f>'HORA CERTA'!$C$57</f>
        <v>218</v>
      </c>
      <c r="D272" s="1029">
        <f t="shared" si="587"/>
        <v>1.6515151515151516</v>
      </c>
      <c r="E272" s="1024">
        <f>'HORA CERTA'!$E$57</f>
        <v>182</v>
      </c>
      <c r="F272" s="1029">
        <f t="shared" si="588"/>
        <v>1.3787878787878789</v>
      </c>
      <c r="G272" s="1024">
        <f>'HORA CERTA'!$G$57</f>
        <v>208</v>
      </c>
      <c r="H272" s="1029">
        <f t="shared" si="589"/>
        <v>1.5757575757575757</v>
      </c>
      <c r="I272" s="1030">
        <f t="shared" si="599"/>
        <v>608</v>
      </c>
      <c r="J272" s="1031">
        <f t="shared" si="600"/>
        <v>1.5353535353535352</v>
      </c>
      <c r="K272" s="1032">
        <f>'HORA CERTA'!$K$57</f>
        <v>181</v>
      </c>
      <c r="L272" s="1033">
        <f t="shared" si="590"/>
        <v>1.3712121212121211</v>
      </c>
      <c r="M272" s="1032">
        <f>'HORA CERTA'!$M$57</f>
        <v>187</v>
      </c>
      <c r="N272" s="1033">
        <f t="shared" si="591"/>
        <v>1.4166666666666667</v>
      </c>
      <c r="O272" s="1032">
        <f>'HORA CERTA'!$O$57</f>
        <v>187</v>
      </c>
      <c r="P272" s="1033">
        <f t="shared" si="592"/>
        <v>1.4166666666666667</v>
      </c>
      <c r="Q272" s="1030">
        <f t="shared" si="601"/>
        <v>555</v>
      </c>
      <c r="R272" s="1031">
        <f t="shared" si="602"/>
        <v>1.4015151515151516</v>
      </c>
      <c r="S272" s="1032">
        <f>'HORA CERTA'!$S$52</f>
        <v>138</v>
      </c>
      <c r="T272" s="1033">
        <f t="shared" si="593"/>
        <v>1.0454545454545454</v>
      </c>
      <c r="U272" s="1032">
        <f>'HORA CERTA'!$U$52</f>
        <v>166</v>
      </c>
      <c r="V272" s="1033">
        <f t="shared" si="594"/>
        <v>1.2575757575757576</v>
      </c>
      <c r="W272" s="1032">
        <f>'HORA CERTA'!$W$52</f>
        <v>0</v>
      </c>
      <c r="X272" s="1033">
        <f t="shared" si="595"/>
        <v>0</v>
      </c>
      <c r="Y272" s="1030">
        <f t="shared" si="603"/>
        <v>304</v>
      </c>
      <c r="Z272" s="1031">
        <f t="shared" si="604"/>
        <v>0.76767676767676762</v>
      </c>
      <c r="AA272" s="1032">
        <f>'HORA CERTA'!$S$52</f>
        <v>138</v>
      </c>
      <c r="AB272" s="1033">
        <f t="shared" si="596"/>
        <v>1.0454545454545454</v>
      </c>
      <c r="AC272" s="1032">
        <f>'HORA CERTA'!$U$52</f>
        <v>166</v>
      </c>
      <c r="AD272" s="1033">
        <f t="shared" si="597"/>
        <v>1.2575757575757576</v>
      </c>
      <c r="AE272" s="1032">
        <f>'HORA CERTA'!$W$52</f>
        <v>0</v>
      </c>
      <c r="AF272" s="1033">
        <f t="shared" si="598"/>
        <v>0</v>
      </c>
      <c r="AG272" s="1030">
        <f t="shared" si="605"/>
        <v>304</v>
      </c>
      <c r="AH272" s="1031">
        <f t="shared" si="606"/>
        <v>0.76767676767676762</v>
      </c>
    </row>
    <row r="273" spans="1:34" x14ac:dyDescent="0.25">
      <c r="A273" s="1027" t="s">
        <v>169</v>
      </c>
      <c r="B273" s="1028">
        <f>'HORA CERTA'!$B$58</f>
        <v>176</v>
      </c>
      <c r="C273" s="1024">
        <f>'HORA CERTA'!$C$58</f>
        <v>215</v>
      </c>
      <c r="D273" s="1029">
        <f t="shared" si="587"/>
        <v>1.2215909090909092</v>
      </c>
      <c r="E273" s="1024">
        <f>'HORA CERTA'!$E$58</f>
        <v>223</v>
      </c>
      <c r="F273" s="1029">
        <f t="shared" si="588"/>
        <v>1.2670454545454546</v>
      </c>
      <c r="G273" s="1024">
        <f>'HORA CERTA'!$G$58</f>
        <v>197</v>
      </c>
      <c r="H273" s="1029">
        <f t="shared" si="589"/>
        <v>1.1193181818181819</v>
      </c>
      <c r="I273" s="1030">
        <f t="shared" si="599"/>
        <v>635</v>
      </c>
      <c r="J273" s="1031">
        <f t="shared" si="600"/>
        <v>1.2026515151515151</v>
      </c>
      <c r="K273" s="1032">
        <f>'HORA CERTA'!$K$58</f>
        <v>132</v>
      </c>
      <c r="L273" s="1033">
        <f t="shared" si="590"/>
        <v>0.75</v>
      </c>
      <c r="M273" s="1032">
        <f>'HORA CERTA'!$M$58</f>
        <v>282</v>
      </c>
      <c r="N273" s="1033">
        <f t="shared" si="591"/>
        <v>1.6022727272727273</v>
      </c>
      <c r="O273" s="1032">
        <f>'HORA CERTA'!$O$58</f>
        <v>82</v>
      </c>
      <c r="P273" s="1033">
        <f t="shared" si="592"/>
        <v>0.46590909090909088</v>
      </c>
      <c r="Q273" s="1030">
        <f t="shared" si="601"/>
        <v>496</v>
      </c>
      <c r="R273" s="1031">
        <f t="shared" si="602"/>
        <v>0.93939393939393945</v>
      </c>
      <c r="S273" s="1032">
        <f>'HORA CERTA'!$S$52</f>
        <v>138</v>
      </c>
      <c r="T273" s="1033">
        <f t="shared" si="593"/>
        <v>0.78409090909090906</v>
      </c>
      <c r="U273" s="1032">
        <f>'HORA CERTA'!$U$52</f>
        <v>166</v>
      </c>
      <c r="V273" s="1033">
        <f t="shared" si="594"/>
        <v>0.94318181818181823</v>
      </c>
      <c r="W273" s="1032">
        <f>'HORA CERTA'!$W$52</f>
        <v>0</v>
      </c>
      <c r="X273" s="1033">
        <f t="shared" si="595"/>
        <v>0</v>
      </c>
      <c r="Y273" s="1030">
        <f t="shared" si="603"/>
        <v>304</v>
      </c>
      <c r="Z273" s="1031">
        <f t="shared" si="604"/>
        <v>0.5757575757575758</v>
      </c>
      <c r="AA273" s="1032">
        <f>'HORA CERTA'!$S$52</f>
        <v>138</v>
      </c>
      <c r="AB273" s="1033">
        <f t="shared" si="596"/>
        <v>0.78409090909090906</v>
      </c>
      <c r="AC273" s="1032">
        <f>'HORA CERTA'!$U$52</f>
        <v>166</v>
      </c>
      <c r="AD273" s="1033">
        <f t="shared" si="597"/>
        <v>0.94318181818181823</v>
      </c>
      <c r="AE273" s="1032">
        <f>'HORA CERTA'!$W$52</f>
        <v>0</v>
      </c>
      <c r="AF273" s="1033">
        <f t="shared" si="598"/>
        <v>0</v>
      </c>
      <c r="AG273" s="1030">
        <f t="shared" si="605"/>
        <v>304</v>
      </c>
      <c r="AH273" s="1031">
        <f t="shared" si="606"/>
        <v>0.5757575757575758</v>
      </c>
    </row>
    <row r="274" spans="1:34" ht="16.5" thickBot="1" x14ac:dyDescent="0.3">
      <c r="A274" s="1034" t="s">
        <v>482</v>
      </c>
      <c r="B274" s="1035">
        <v>0</v>
      </c>
      <c r="C274" s="1024">
        <f>'HORA CERTA'!$C$59</f>
        <v>3</v>
      </c>
      <c r="D274" s="1036" t="e">
        <f t="shared" si="587"/>
        <v>#DIV/0!</v>
      </c>
      <c r="E274" s="1024">
        <f>'HORA CERTA'!$E$59</f>
        <v>3</v>
      </c>
      <c r="F274" s="1036" t="e">
        <f t="shared" si="588"/>
        <v>#DIV/0!</v>
      </c>
      <c r="G274" s="1024">
        <f>'HORA CERTA'!$G$59</f>
        <v>0</v>
      </c>
      <c r="H274" s="1036" t="e">
        <f t="shared" si="589"/>
        <v>#DIV/0!</v>
      </c>
      <c r="I274" s="1030">
        <f t="shared" si="599"/>
        <v>6</v>
      </c>
      <c r="J274" s="1037" t="e">
        <f t="shared" si="600"/>
        <v>#DIV/0!</v>
      </c>
      <c r="K274" s="1032">
        <f>'HORA CERTA'!$K$59</f>
        <v>0</v>
      </c>
      <c r="L274" s="1038" t="e">
        <f t="shared" si="590"/>
        <v>#DIV/0!</v>
      </c>
      <c r="M274" s="1032">
        <f>'HORA CERTA'!$M$59</f>
        <v>0</v>
      </c>
      <c r="N274" s="1038" t="e">
        <f t="shared" si="591"/>
        <v>#DIV/0!</v>
      </c>
      <c r="O274" s="1032">
        <f>'HORA CERTA'!$O$59</f>
        <v>0</v>
      </c>
      <c r="P274" s="1038" t="e">
        <f t="shared" si="592"/>
        <v>#DIV/0!</v>
      </c>
      <c r="Q274" s="1030">
        <f t="shared" si="601"/>
        <v>0</v>
      </c>
      <c r="R274" s="1037" t="e">
        <f t="shared" si="602"/>
        <v>#DIV/0!</v>
      </c>
      <c r="S274" s="1032">
        <f>'HORA CERTA'!$S$52</f>
        <v>138</v>
      </c>
      <c r="T274" s="1038" t="e">
        <f t="shared" si="593"/>
        <v>#DIV/0!</v>
      </c>
      <c r="U274" s="1032">
        <f>'HORA CERTA'!$U$52</f>
        <v>166</v>
      </c>
      <c r="V274" s="1038" t="e">
        <f t="shared" si="594"/>
        <v>#DIV/0!</v>
      </c>
      <c r="W274" s="1032">
        <f>'HORA CERTA'!$W$52</f>
        <v>0</v>
      </c>
      <c r="X274" s="1038" t="e">
        <f t="shared" si="595"/>
        <v>#DIV/0!</v>
      </c>
      <c r="Y274" s="1030">
        <f t="shared" si="603"/>
        <v>304</v>
      </c>
      <c r="Z274" s="1037" t="e">
        <f t="shared" si="604"/>
        <v>#DIV/0!</v>
      </c>
      <c r="AA274" s="1032">
        <f>'HORA CERTA'!$S$52</f>
        <v>138</v>
      </c>
      <c r="AB274" s="1038" t="e">
        <f t="shared" si="596"/>
        <v>#DIV/0!</v>
      </c>
      <c r="AC274" s="1032">
        <f>'HORA CERTA'!$U$52</f>
        <v>166</v>
      </c>
      <c r="AD274" s="1038" t="e">
        <f t="shared" si="597"/>
        <v>#DIV/0!</v>
      </c>
      <c r="AE274" s="1032">
        <f>'HORA CERTA'!$W$52</f>
        <v>0</v>
      </c>
      <c r="AF274" s="1038" t="e">
        <f t="shared" si="598"/>
        <v>#DIV/0!</v>
      </c>
      <c r="AG274" s="1030">
        <f t="shared" si="605"/>
        <v>304</v>
      </c>
      <c r="AH274" s="1037" t="e">
        <f t="shared" si="606"/>
        <v>#DIV/0!</v>
      </c>
    </row>
    <row r="275" spans="1:34" ht="16.5" thickBot="1" x14ac:dyDescent="0.3">
      <c r="A275" s="623" t="s">
        <v>381</v>
      </c>
      <c r="B275" s="1039">
        <f>SUM(B267:B273)</f>
        <v>1048</v>
      </c>
      <c r="C275" s="1040">
        <f>SUM(C267:C274)</f>
        <v>1156</v>
      </c>
      <c r="D275" s="949">
        <f t="shared" si="587"/>
        <v>1.1030534351145038</v>
      </c>
      <c r="E275" s="1040">
        <f>SUM(E267:E274)</f>
        <v>1171</v>
      </c>
      <c r="F275" s="949">
        <f t="shared" si="588"/>
        <v>1.1173664122137406</v>
      </c>
      <c r="G275" s="1040">
        <f>SUM(G267:G274)</f>
        <v>1188</v>
      </c>
      <c r="H275" s="949">
        <f t="shared" si="589"/>
        <v>1.133587786259542</v>
      </c>
      <c r="I275" s="1041">
        <f t="shared" si="599"/>
        <v>3515</v>
      </c>
      <c r="J275" s="1042">
        <f t="shared" si="600"/>
        <v>1.1180025445292621</v>
      </c>
      <c r="K275" s="1043">
        <f>SUM(K267:K274)</f>
        <v>1262</v>
      </c>
      <c r="L275" s="1044">
        <f t="shared" si="590"/>
        <v>1.2041984732824427</v>
      </c>
      <c r="M275" s="1043">
        <f>SUM(M267:M274)</f>
        <v>1467</v>
      </c>
      <c r="N275" s="1044">
        <f t="shared" si="591"/>
        <v>1.3998091603053435</v>
      </c>
      <c r="O275" s="1043">
        <f>SUM(O267:O274)</f>
        <v>1152</v>
      </c>
      <c r="P275" s="1044">
        <f t="shared" si="592"/>
        <v>1.0992366412213741</v>
      </c>
      <c r="Q275" s="1041">
        <f t="shared" si="601"/>
        <v>3881</v>
      </c>
      <c r="R275" s="1042">
        <f t="shared" si="602"/>
        <v>1.23441475826972</v>
      </c>
      <c r="S275" s="1043">
        <f>SUM(S267:S274)</f>
        <v>1104</v>
      </c>
      <c r="T275" s="1044">
        <f t="shared" si="593"/>
        <v>1.0534351145038168</v>
      </c>
      <c r="U275" s="1043">
        <f>SUM(U267:U274)</f>
        <v>1328</v>
      </c>
      <c r="V275" s="1044">
        <f t="shared" si="594"/>
        <v>1.2671755725190839</v>
      </c>
      <c r="W275" s="1043">
        <f>SUM(W267:W274)</f>
        <v>0</v>
      </c>
      <c r="X275" s="1044">
        <f t="shared" si="595"/>
        <v>0</v>
      </c>
      <c r="Y275" s="1041">
        <f t="shared" si="603"/>
        <v>2432</v>
      </c>
      <c r="Z275" s="1042">
        <f t="shared" si="604"/>
        <v>0.77353689567430028</v>
      </c>
      <c r="AA275" s="1043">
        <f>SUM(AA267:AA274)</f>
        <v>1104</v>
      </c>
      <c r="AB275" s="1044">
        <f t="shared" si="596"/>
        <v>1.0534351145038168</v>
      </c>
      <c r="AC275" s="1043">
        <f>SUM(AC267:AC274)</f>
        <v>1328</v>
      </c>
      <c r="AD275" s="1044">
        <f t="shared" si="597"/>
        <v>1.2671755725190839</v>
      </c>
      <c r="AE275" s="1043">
        <f>SUM(AE267:AE274)</f>
        <v>0</v>
      </c>
      <c r="AF275" s="1044">
        <f t="shared" si="598"/>
        <v>0</v>
      </c>
      <c r="AG275" s="1041">
        <f t="shared" si="605"/>
        <v>2432</v>
      </c>
      <c r="AH275" s="1042">
        <f t="shared" si="606"/>
        <v>0.77353689567430028</v>
      </c>
    </row>
    <row r="277" spans="1:34" x14ac:dyDescent="0.25">
      <c r="A277" s="1303" t="str">
        <f>PAI!A5</f>
        <v>PRODUÇÃO - PAI - 2019</v>
      </c>
      <c r="B277" s="1291"/>
      <c r="C277" s="1291"/>
      <c r="D277" s="1291"/>
      <c r="E277" s="1291"/>
      <c r="F277" s="1291"/>
      <c r="G277" s="1291"/>
      <c r="H277" s="1291"/>
      <c r="I277" s="1291"/>
      <c r="J277" s="1291"/>
      <c r="K277" s="1291"/>
      <c r="L277" s="1291"/>
      <c r="M277" s="1291"/>
      <c r="N277" s="1291"/>
      <c r="O277" s="1291"/>
      <c r="P277" s="1291"/>
      <c r="Q277" s="1291"/>
      <c r="R277" s="1291"/>
      <c r="S277" s="1291"/>
      <c r="T277" s="1291"/>
      <c r="U277" s="1291"/>
      <c r="V277" s="1291"/>
      <c r="W277" s="1291"/>
      <c r="X277" s="1291"/>
      <c r="Y277" s="1291"/>
      <c r="Z277" s="1291"/>
    </row>
    <row r="278" spans="1:34" ht="24.75" thickBot="1" x14ac:dyDescent="0.3">
      <c r="A278" s="14" t="s">
        <v>14</v>
      </c>
      <c r="B278" s="12" t="s">
        <v>172</v>
      </c>
      <c r="C278" s="14" t="s">
        <v>505</v>
      </c>
      <c r="D278" s="15" t="s">
        <v>1</v>
      </c>
      <c r="E278" s="14" t="s">
        <v>506</v>
      </c>
      <c r="F278" s="15" t="s">
        <v>1</v>
      </c>
      <c r="G278" s="14" t="s">
        <v>507</v>
      </c>
      <c r="H278" s="15" t="s">
        <v>1</v>
      </c>
      <c r="I278" s="128" t="s">
        <v>454</v>
      </c>
      <c r="J278" s="13" t="s">
        <v>205</v>
      </c>
      <c r="K278" s="14" t="s">
        <v>508</v>
      </c>
      <c r="L278" s="15" t="s">
        <v>1</v>
      </c>
      <c r="M278" s="14" t="s">
        <v>509</v>
      </c>
      <c r="N278" s="15" t="s">
        <v>1</v>
      </c>
      <c r="O278" s="14" t="s">
        <v>510</v>
      </c>
      <c r="P278" s="15" t="s">
        <v>1</v>
      </c>
      <c r="Q278" s="128" t="s">
        <v>454</v>
      </c>
      <c r="R278" s="13" t="s">
        <v>205</v>
      </c>
      <c r="S278" s="14" t="s">
        <v>511</v>
      </c>
      <c r="T278" s="15" t="s">
        <v>1</v>
      </c>
      <c r="U278" s="14" t="s">
        <v>512</v>
      </c>
      <c r="V278" s="15" t="s">
        <v>1</v>
      </c>
      <c r="W278" s="14" t="s">
        <v>513</v>
      </c>
      <c r="X278" s="15" t="s">
        <v>1</v>
      </c>
      <c r="Y278" s="128" t="s">
        <v>454</v>
      </c>
      <c r="Z278" s="13" t="s">
        <v>205</v>
      </c>
      <c r="AA278" s="14" t="s">
        <v>514</v>
      </c>
      <c r="AB278" s="15" t="s">
        <v>1</v>
      </c>
      <c r="AC278" s="14" t="s">
        <v>515</v>
      </c>
      <c r="AD278" s="15" t="s">
        <v>1</v>
      </c>
      <c r="AE278" s="14" t="s">
        <v>516</v>
      </c>
      <c r="AF278" s="15" t="s">
        <v>1</v>
      </c>
      <c r="AG278" s="128" t="s">
        <v>454</v>
      </c>
      <c r="AH278" s="13" t="s">
        <v>205</v>
      </c>
    </row>
    <row r="279" spans="1:34" ht="16.5" thickTop="1" thickBot="1" x14ac:dyDescent="0.3">
      <c r="A279" s="39" t="str">
        <f>PAI!A7</f>
        <v>Nº Idosos em acompanhamento</v>
      </c>
      <c r="B279" s="64">
        <f>PAI!B7</f>
        <v>120</v>
      </c>
      <c r="C279" s="1089">
        <f>PAI!C7</f>
        <v>102</v>
      </c>
      <c r="D279" s="74">
        <f>PAI!D7</f>
        <v>0.85</v>
      </c>
      <c r="E279" s="1089">
        <f>PAI!E7</f>
        <v>104</v>
      </c>
      <c r="F279" s="74">
        <f>PAI!F7</f>
        <v>0.8666666666666667</v>
      </c>
      <c r="G279" s="1089">
        <f>PAI!G7</f>
        <v>105</v>
      </c>
      <c r="H279" s="74">
        <f>PAI!H7</f>
        <v>0.875</v>
      </c>
      <c r="I279" s="129">
        <f>PAI!I7</f>
        <v>311</v>
      </c>
      <c r="J279" s="75">
        <f>PAI!J7</f>
        <v>0.86388888888888893</v>
      </c>
      <c r="K279" s="1089">
        <f>PAI!K7</f>
        <v>105</v>
      </c>
      <c r="L279" s="74">
        <f>PAI!L7</f>
        <v>0.875</v>
      </c>
      <c r="M279" s="1089">
        <f>PAI!M7</f>
        <v>105</v>
      </c>
      <c r="N279" s="74">
        <f>PAI!N7</f>
        <v>0.875</v>
      </c>
      <c r="O279" s="1089">
        <f>PAI!O7</f>
        <v>105</v>
      </c>
      <c r="P279" s="74">
        <f>PAI!P7</f>
        <v>0.875</v>
      </c>
      <c r="Q279" s="129">
        <f>PAI!Q7</f>
        <v>315</v>
      </c>
      <c r="R279" s="75">
        <f>PAI!R7</f>
        <v>0.875</v>
      </c>
      <c r="S279" s="1089">
        <f>PAI!S7</f>
        <v>105</v>
      </c>
      <c r="T279" s="74">
        <f>PAI!T7</f>
        <v>0.875</v>
      </c>
      <c r="U279" s="1089">
        <f>PAI!U7</f>
        <v>105</v>
      </c>
      <c r="V279" s="74">
        <f>PAI!V7</f>
        <v>0.875</v>
      </c>
      <c r="W279" s="1089">
        <f>PAI!W7</f>
        <v>0</v>
      </c>
      <c r="X279" s="74">
        <f>PAI!X7</f>
        <v>0</v>
      </c>
      <c r="Y279" s="129">
        <f>PAI!Y7</f>
        <v>210</v>
      </c>
      <c r="Z279" s="75">
        <f>PAI!Z7</f>
        <v>0.58333333333333337</v>
      </c>
      <c r="AA279" s="1089">
        <f>PAI!AA7</f>
        <v>0</v>
      </c>
      <c r="AB279" s="74">
        <f>PAI!AB7</f>
        <v>0</v>
      </c>
      <c r="AC279" s="1089">
        <f>PAI!AC7</f>
        <v>0</v>
      </c>
      <c r="AD279" s="74">
        <f>PAI!AD7</f>
        <v>0</v>
      </c>
      <c r="AE279" s="1089">
        <f>PAI!AE7</f>
        <v>0</v>
      </c>
      <c r="AF279" s="74">
        <f>PAI!AF7</f>
        <v>0</v>
      </c>
      <c r="AG279" s="129">
        <f>PAI!AG7</f>
        <v>0</v>
      </c>
      <c r="AH279" s="75">
        <f>PAI!AH7</f>
        <v>0</v>
      </c>
    </row>
    <row r="280" spans="1:34" thickBot="1" x14ac:dyDescent="0.3">
      <c r="A280" s="6" t="str">
        <f>PAI!A8</f>
        <v>SOMA</v>
      </c>
      <c r="B280" s="7">
        <f>PAI!B8</f>
        <v>120</v>
      </c>
      <c r="C280" s="23">
        <f>PAI!C8</f>
        <v>102</v>
      </c>
      <c r="D280" s="22">
        <f>PAI!D8</f>
        <v>0.85</v>
      </c>
      <c r="E280" s="23">
        <f>PAI!E8</f>
        <v>104</v>
      </c>
      <c r="F280" s="22">
        <f>PAI!F8</f>
        <v>0.8666666666666667</v>
      </c>
      <c r="G280" s="23">
        <f>PAI!G8</f>
        <v>105</v>
      </c>
      <c r="H280" s="22">
        <f>PAI!H8</f>
        <v>0.875</v>
      </c>
      <c r="I280" s="40">
        <f>PAI!I8</f>
        <v>311</v>
      </c>
      <c r="J280" s="104">
        <f>PAI!J8</f>
        <v>2.5916666666666668</v>
      </c>
      <c r="K280" s="23">
        <f>PAI!K8</f>
        <v>105</v>
      </c>
      <c r="L280" s="22">
        <f>PAI!L8</f>
        <v>0.875</v>
      </c>
      <c r="M280" s="23">
        <f>PAI!M8</f>
        <v>105</v>
      </c>
      <c r="N280" s="22">
        <f>PAI!N8</f>
        <v>0.875</v>
      </c>
      <c r="O280" s="23">
        <f>PAI!O8</f>
        <v>105</v>
      </c>
      <c r="P280" s="22">
        <f>PAI!P8</f>
        <v>0.875</v>
      </c>
      <c r="Q280" s="40">
        <f>PAI!Q8</f>
        <v>315</v>
      </c>
      <c r="R280" s="104">
        <f>PAI!R8</f>
        <v>2.625</v>
      </c>
      <c r="S280" s="23">
        <f>PAI!S8</f>
        <v>105</v>
      </c>
      <c r="T280" s="22">
        <f>PAI!T8</f>
        <v>0.875</v>
      </c>
      <c r="U280" s="23">
        <f>PAI!U8</f>
        <v>105</v>
      </c>
      <c r="V280" s="22">
        <f>PAI!V8</f>
        <v>0.875</v>
      </c>
      <c r="W280" s="23">
        <f>PAI!W8</f>
        <v>0</v>
      </c>
      <c r="X280" s="22">
        <f>PAI!X8</f>
        <v>0</v>
      </c>
      <c r="Y280" s="40">
        <f>PAI!Y8</f>
        <v>210</v>
      </c>
      <c r="Z280" s="104">
        <f>PAI!Z8</f>
        <v>1.75</v>
      </c>
      <c r="AA280" s="23">
        <f>PAI!AA8</f>
        <v>0</v>
      </c>
      <c r="AB280" s="22">
        <f>PAI!AB8</f>
        <v>0</v>
      </c>
      <c r="AC280" s="23">
        <f>PAI!AC8</f>
        <v>0</v>
      </c>
      <c r="AD280" s="22">
        <f>PAI!AD8</f>
        <v>0</v>
      </c>
      <c r="AE280" s="23">
        <f>PAI!AE8</f>
        <v>0</v>
      </c>
      <c r="AF280" s="22">
        <f>PAI!AF8</f>
        <v>0</v>
      </c>
      <c r="AG280" s="40">
        <f>PAI!AG8</f>
        <v>0</v>
      </c>
      <c r="AH280" s="104">
        <f>PAI!AH8</f>
        <v>0</v>
      </c>
    </row>
  </sheetData>
  <mergeCells count="103">
    <mergeCell ref="A1:R1"/>
    <mergeCell ref="A2:R2"/>
    <mergeCell ref="A4:R4"/>
    <mergeCell ref="L132:L133"/>
    <mergeCell ref="M132:M133"/>
    <mergeCell ref="O132:O133"/>
    <mergeCell ref="A132:A133"/>
    <mergeCell ref="A84:Z84"/>
    <mergeCell ref="A71:Z71"/>
    <mergeCell ref="A56:Z56"/>
    <mergeCell ref="A43:Z43"/>
    <mergeCell ref="A28:Z28"/>
    <mergeCell ref="A30:Z30"/>
    <mergeCell ref="A32:Z32"/>
    <mergeCell ref="A34:Z34"/>
    <mergeCell ref="A36:Z36"/>
    <mergeCell ref="H132:H133"/>
    <mergeCell ref="I132:I133"/>
    <mergeCell ref="A8:Z8"/>
    <mergeCell ref="A22:Z22"/>
    <mergeCell ref="A24:Z24"/>
    <mergeCell ref="A26:Z26"/>
    <mergeCell ref="A126:Z126"/>
    <mergeCell ref="A114:Z114"/>
    <mergeCell ref="A277:Z277"/>
    <mergeCell ref="A265:Z265"/>
    <mergeCell ref="A237:Z237"/>
    <mergeCell ref="A232:Z232"/>
    <mergeCell ref="A225:Z225"/>
    <mergeCell ref="K148:K151"/>
    <mergeCell ref="A216:Z216"/>
    <mergeCell ref="A205:Z205"/>
    <mergeCell ref="A200:Z200"/>
    <mergeCell ref="A194:Z194"/>
    <mergeCell ref="A182:Z182"/>
    <mergeCell ref="J148:J151"/>
    <mergeCell ref="A173:Z173"/>
    <mergeCell ref="A164:Z164"/>
    <mergeCell ref="A154:Z154"/>
    <mergeCell ref="O148:O151"/>
    <mergeCell ref="P148:P151"/>
    <mergeCell ref="C148:C151"/>
    <mergeCell ref="R148:R151"/>
    <mergeCell ref="L148:L151"/>
    <mergeCell ref="M148:M151"/>
    <mergeCell ref="N148:N151"/>
    <mergeCell ref="D148:D151"/>
    <mergeCell ref="H148:H151"/>
    <mergeCell ref="E148:E151"/>
    <mergeCell ref="F148:F151"/>
    <mergeCell ref="I148:I151"/>
    <mergeCell ref="B148:B151"/>
    <mergeCell ref="W148:W151"/>
    <mergeCell ref="X148:X151"/>
    <mergeCell ref="J132:J133"/>
    <mergeCell ref="K132:K133"/>
    <mergeCell ref="B132:B133"/>
    <mergeCell ref="C132:C133"/>
    <mergeCell ref="D132:D133"/>
    <mergeCell ref="F132:F133"/>
    <mergeCell ref="A146:Z146"/>
    <mergeCell ref="Y148:Y151"/>
    <mergeCell ref="Z148:Z151"/>
    <mergeCell ref="Q148:Q151"/>
    <mergeCell ref="G148:G151"/>
    <mergeCell ref="A104:Z104"/>
    <mergeCell ref="A92:Z92"/>
    <mergeCell ref="Y132:Y133"/>
    <mergeCell ref="Z132:Z133"/>
    <mergeCell ref="P132:P133"/>
    <mergeCell ref="Q132:Q133"/>
    <mergeCell ref="R132:R133"/>
    <mergeCell ref="A137:Z137"/>
    <mergeCell ref="S132:S133"/>
    <mergeCell ref="T132:T133"/>
    <mergeCell ref="U132:U133"/>
    <mergeCell ref="W132:W133"/>
    <mergeCell ref="X132:X133"/>
    <mergeCell ref="G132:G133"/>
    <mergeCell ref="A6:AH6"/>
    <mergeCell ref="AF132:AF133"/>
    <mergeCell ref="AG132:AG133"/>
    <mergeCell ref="AH132:AH133"/>
    <mergeCell ref="AA148:AA151"/>
    <mergeCell ref="AB148:AB151"/>
    <mergeCell ref="AC148:AC151"/>
    <mergeCell ref="AD148:AD151"/>
    <mergeCell ref="AE148:AE151"/>
    <mergeCell ref="AF148:AF151"/>
    <mergeCell ref="AG148:AG151"/>
    <mergeCell ref="AH148:AH151"/>
    <mergeCell ref="AA132:AA133"/>
    <mergeCell ref="AB132:AB133"/>
    <mergeCell ref="AC132:AC133"/>
    <mergeCell ref="AD132:AD133"/>
    <mergeCell ref="AE132:AE133"/>
    <mergeCell ref="E132:E133"/>
    <mergeCell ref="N132:N133"/>
    <mergeCell ref="V132:V133"/>
    <mergeCell ref="S148:S151"/>
    <mergeCell ref="T148:T151"/>
    <mergeCell ref="U148:U151"/>
    <mergeCell ref="V148:V151"/>
  </mergeCells>
  <conditionalFormatting sqref="R139:R145 R156:R163 R166:R172 R175:R181 R184:R193 R207:R215 R218:R224 R227:R231 R253:R264 P152:P153 R196:R199 R202:R204 R234:R236 F279:F1048576 R58:R70 L45:L55 R86:R91 R94:R103 R106:R113 R9:R21 R23 R29 R33 D37:D42 R35 R25 R27 L134:L136 N279:N1048576 H279:J1048576 P279:P1048576 D139:D145 L139:L145 P139:P145 F156:F163 D156:D163 N156:N163 L166:L172 F166:F172 P166:P172 D175:D181 L175:L181 P175:P181 F184:F193 D184:D193 L184:L193 N184:N193 D207:D215 L207:L215 N207:N215 F218:F224 D218:D224 L218:L224 P218:P224 F227:F231 D227:D231 P227:P231 L279:L1048576 L94:L103 P253:P264 N139:N145 F139:F145 P156:P163 N166:N172 L156:L163 N175:N181 D166:D172 P184:P193 F175:F181 P207:P215 N218:N224 F207:F215 N227:N231 L227:L231 N253:N264 F253:F264 D253:D264 L253:L264 R45:R55 D148:D153 F148:F153 R128:R132 L152:L153 N152:N153 D196:D199 F196:F199 L196:L199 N196:N199 P196:P199 D202:D204 F202:F204 L202:L204 N202:N204 P202:P204 D234:D236 F234:F236 L234:L236 N234:N236 P234:P236 H234:J236 H139:J145 H156:J163 H166:J172 H175:J181 H184:J193 H207:J215 H218:J224 H227:J231 H253:J264 H148:J153 H196:J199 H202:J204 F58:F70 D58:D70 P58:P70 N58:N70 D86:D91 L86:L91 N86:N91 F94:F103 D94:D103 P94:P103 F106:F113 D106:D113 P106:P113 L58:L70 P86:P91 N94:N103 F86:F91 N106:N113 L106:L113 N45:N55 P45:P55 D45:D55 F45:F55 H45:J55 N9:N21 P9:P21 L9:L21 D9:D21 F9:F21 F23 N23 P23 L23 D23 D29 N29 P29 F29 L29 F33 P33 N33 L33 D33 L35 P35 N35 F35 D35 F37:F42 D25 F25 L25 N25 P25 D27 F27 L27 N27 P27 H58:J70 R37:R42 H86:J91 H94:J103 H106:J113 D134:D136 H9:J21 H23:J23 H29:J29 H33:J33 H35:J35 H25:J25 H27:J27 H267:J276 N134:N136 P134:P136 F134:F136 H134:J136 H31:J31 H37:J42 L37:L42 N37:N42 P37:P42 R279:R1048576 D31 N31 P31 F31 L31 H116:J125 D116:D125 P116:P125 N116:N125 F116:F125 L116:L125 R116:R125 R31 D267:D276 F267:F276 L267:L276 N267:N276 P267:P276 R267:R276 R134:R136 R73:R83 L73:L83 F73:F83 P73:P83 N73:N83 D73:D83 H73:J83 D279:D1048576 D128:D132 F128:F132 H128:J132 L128:L132 N128:N132 P128:P132 L148 N148 P148 R148 R152:R153">
    <cfRule type="cellIs" dxfId="316" priority="294" operator="lessThan">
      <formula>0.84</formula>
    </cfRule>
    <cfRule type="cellIs" dxfId="315" priority="295" operator="greaterThan">
      <formula>1</formula>
    </cfRule>
    <cfRule type="cellIs" dxfId="314" priority="296" operator="between">
      <formula>0.85</formula>
      <formula>1</formula>
    </cfRule>
  </conditionalFormatting>
  <conditionalFormatting sqref="R139:R145 R156:R163 R166:R172 R175:R181 R184:R193 R207:R215 R218:R224 R227:R231 R253:R264 P152:P153 R196:R199 R234:R236 R202:R204 N279:N1048576 R58:R70 D45:D55 R86:R91 R94:R103 R106:R113 R9:R21 R23 R29 R33 D37:D42 R35 R27 R25 D134:D136 H279:J1048576 F279:F1048576 L139:L145 D139:D145 F139:F145 P139:P145 F156:F163 L156:L163 N156:N163 D166:D172 F166:F172 P166:P172 L175:L181 D175:D181 F175:F181 P175:P181 L184:L193 D184:D193 N184:N193 L207:L215 D207:D215 F207:F215 N207:N215 L218:L224 D218:D224 P218:P224 F227:F231 L227:L231 P227:P231 P279:P1048576 D279:D1048576 L94:L103 P253:P264 N139:N145 P156:P163 N166:N172 D156:D163 N175:N181 L166:L172 P184:P193 F184:F193 P207:P215 N218:N224 N227:N231 F218:F224 D227:D231 N253:N264 L253:L264 D253:D264 F253:F264 R45:R55 D148:D153 F148:F153 R128:R132 L152:L153 N152:N153 D196:D199 F196:F199 L196:L199 N196:N199 P196:P199 D234:D236 F234:F236 L234:L236 N234:N236 P234:P236 D202:D204 F202:F204 L202:L204 N202:N204 P202:P204 H202:J204 H139:J145 H156:J163 H166:J172 H175:J181 H184:J193 H207:J215 H218:J224 H227:J231 H253:J264 H148:J153 H196:J199 H234:J236 L58:L70 P58:P70 N58:N70 L86:L91 D86:D91 F86:F91 N86:N91 D94:D103 P94:P103 F106:F113 L106:L113 P106:P113 D58:D70 F58:F70 P86:P91 N94:N103 N106:N113 F94:F103 D106:D113 N45:N55 P45:P55 L45:L55 F45:F55 H45:J55 F9:F21 N9:N21 P9:P21 D9:D21 L9:L21 F23 N23 P23 D23 L23 L29 N29 P29 F29 D29 P33 N33 F33 D33 L33 F37:F42 D35 F35 P35 N35 L35 D27 F27 L27 N27 P27 D25 F25 L25 N25 P25 H58:J70 R37:R42 H86:J91 H94:J103 H106:J113 H267:J276 H9:J21 H23:J23 H29:J29 H33:J33 H35:J35 H27:J27 H25:J25 F134:F136 N134:N136 H134:J136 P134:P136 L134:L136 H31:J31 H37:J42 L37:L42 N37:N42 P37:P42 R279:R1048576 L31 N31 P31 F31 D31 H116:J125 L116:L125 P116:P125 N116:N125 F116:F125 D116:D125 R116:R125 R31 D267:D276 F267:F276 L267:L276 N267:N276 P267:P276 R267:R276 R134:R136 R73:R83 D73:D83 F73:F83 P73:P83 N73:N83 L73:L83 H73:J83 L279:L1048576 D128:D132 F128:F132 H128:J132 L128:L132 N128:N132 P128:P132 L148 N148 P148 R148 R152:R153">
    <cfRule type="cellIs" dxfId="313" priority="293" operator="equal">
      <formula>0</formula>
    </cfRule>
  </conditionalFormatting>
  <conditionalFormatting sqref="Z9:Z21 V9:V21 X9:X21 T9:T21">
    <cfRule type="cellIs" dxfId="312" priority="254" operator="lessThan">
      <formula>0.84</formula>
    </cfRule>
    <cfRule type="cellIs" dxfId="311" priority="255" operator="greaterThan">
      <formula>1</formula>
    </cfRule>
    <cfRule type="cellIs" dxfId="310" priority="256" operator="between">
      <formula>0.85</formula>
      <formula>1</formula>
    </cfRule>
  </conditionalFormatting>
  <conditionalFormatting sqref="Z9:Z21 V9:V21 X9:X21 T9:T21">
    <cfRule type="cellIs" dxfId="309" priority="253" operator="equal">
      <formula>0</formula>
    </cfRule>
  </conditionalFormatting>
  <conditionalFormatting sqref="Z23 V23 X23 T23">
    <cfRule type="cellIs" dxfId="308" priority="250" operator="lessThan">
      <formula>0.84</formula>
    </cfRule>
    <cfRule type="cellIs" dxfId="307" priority="251" operator="greaterThan">
      <formula>1</formula>
    </cfRule>
    <cfRule type="cellIs" dxfId="306" priority="252" operator="between">
      <formula>0.85</formula>
      <formula>1</formula>
    </cfRule>
  </conditionalFormatting>
  <conditionalFormatting sqref="Z23 V23 X23 T23">
    <cfRule type="cellIs" dxfId="305" priority="249" operator="equal">
      <formula>0</formula>
    </cfRule>
  </conditionalFormatting>
  <conditionalFormatting sqref="Z25 T25 V25 X25">
    <cfRule type="cellIs" dxfId="304" priority="246" operator="lessThan">
      <formula>0.84</formula>
    </cfRule>
    <cfRule type="cellIs" dxfId="303" priority="247" operator="greaterThan">
      <formula>1</formula>
    </cfRule>
    <cfRule type="cellIs" dxfId="302" priority="248" operator="between">
      <formula>0.85</formula>
      <formula>1</formula>
    </cfRule>
  </conditionalFormatting>
  <conditionalFormatting sqref="Z25 T25 V25 X25">
    <cfRule type="cellIs" dxfId="301" priority="245" operator="equal">
      <formula>0</formula>
    </cfRule>
  </conditionalFormatting>
  <conditionalFormatting sqref="Z27 T27 V27 X27">
    <cfRule type="cellIs" dxfId="300" priority="242" operator="lessThan">
      <formula>0.84</formula>
    </cfRule>
    <cfRule type="cellIs" dxfId="299" priority="243" operator="greaterThan">
      <formula>1</formula>
    </cfRule>
    <cfRule type="cellIs" dxfId="298" priority="244" operator="between">
      <formula>0.85</formula>
      <formula>1</formula>
    </cfRule>
  </conditionalFormatting>
  <conditionalFormatting sqref="Z27 T27 V27 X27">
    <cfRule type="cellIs" dxfId="297" priority="241" operator="equal">
      <formula>0</formula>
    </cfRule>
  </conditionalFormatting>
  <conditionalFormatting sqref="Z29 V29 X29 T29">
    <cfRule type="cellIs" dxfId="296" priority="238" operator="lessThan">
      <formula>0.84</formula>
    </cfRule>
    <cfRule type="cellIs" dxfId="295" priority="239" operator="greaterThan">
      <formula>1</formula>
    </cfRule>
    <cfRule type="cellIs" dxfId="294" priority="240" operator="between">
      <formula>0.85</formula>
      <formula>1</formula>
    </cfRule>
  </conditionalFormatting>
  <conditionalFormatting sqref="Z29 T29 V29 X29">
    <cfRule type="cellIs" dxfId="293" priority="237" operator="equal">
      <formula>0</formula>
    </cfRule>
  </conditionalFormatting>
  <conditionalFormatting sqref="V31 X31 T31 Z31">
    <cfRule type="cellIs" dxfId="292" priority="234" operator="lessThan">
      <formula>0.84</formula>
    </cfRule>
    <cfRule type="cellIs" dxfId="291" priority="235" operator="greaterThan">
      <formula>1</formula>
    </cfRule>
    <cfRule type="cellIs" dxfId="290" priority="236" operator="between">
      <formula>0.85</formula>
      <formula>1</formula>
    </cfRule>
  </conditionalFormatting>
  <conditionalFormatting sqref="T31 V31 X31 Z31">
    <cfRule type="cellIs" dxfId="289" priority="233" operator="equal">
      <formula>0</formula>
    </cfRule>
  </conditionalFormatting>
  <conditionalFormatting sqref="Z33 X33 V33 T33">
    <cfRule type="cellIs" dxfId="288" priority="230" operator="lessThan">
      <formula>0.84</formula>
    </cfRule>
    <cfRule type="cellIs" dxfId="287" priority="231" operator="greaterThan">
      <formula>1</formula>
    </cfRule>
    <cfRule type="cellIs" dxfId="286" priority="232" operator="between">
      <formula>0.85</formula>
      <formula>1</formula>
    </cfRule>
  </conditionalFormatting>
  <conditionalFormatting sqref="Z33 X33 V33 T33">
    <cfRule type="cellIs" dxfId="285" priority="229" operator="equal">
      <formula>0</formula>
    </cfRule>
  </conditionalFormatting>
  <conditionalFormatting sqref="Z35 T35 X35 V35">
    <cfRule type="cellIs" dxfId="284" priority="226" operator="lessThan">
      <formula>0.84</formula>
    </cfRule>
    <cfRule type="cellIs" dxfId="283" priority="227" operator="greaterThan">
      <formula>1</formula>
    </cfRule>
    <cfRule type="cellIs" dxfId="282" priority="228" operator="between">
      <formula>0.85</formula>
      <formula>1</formula>
    </cfRule>
  </conditionalFormatting>
  <conditionalFormatting sqref="Z35 X35 V35 T35">
    <cfRule type="cellIs" dxfId="281" priority="225" operator="equal">
      <formula>0</formula>
    </cfRule>
  </conditionalFormatting>
  <conditionalFormatting sqref="Z37:Z39 T37:T39 V37:V39 X37:X39">
    <cfRule type="cellIs" dxfId="280" priority="222" operator="lessThan">
      <formula>0.84</formula>
    </cfRule>
    <cfRule type="cellIs" dxfId="279" priority="223" operator="greaterThan">
      <formula>1</formula>
    </cfRule>
    <cfRule type="cellIs" dxfId="278" priority="224" operator="between">
      <formula>0.85</formula>
      <formula>1</formula>
    </cfRule>
  </conditionalFormatting>
  <conditionalFormatting sqref="Z37:Z39 T37:T39 V37:V39 X37:X39">
    <cfRule type="cellIs" dxfId="277" priority="221" operator="equal">
      <formula>0</formula>
    </cfRule>
  </conditionalFormatting>
  <conditionalFormatting sqref="T45:T54 Z45:Z54 V45:V54 X45:X54">
    <cfRule type="cellIs" dxfId="276" priority="218" operator="lessThan">
      <formula>0.84</formula>
    </cfRule>
    <cfRule type="cellIs" dxfId="275" priority="219" operator="greaterThan">
      <formula>1</formula>
    </cfRule>
    <cfRule type="cellIs" dxfId="274" priority="220" operator="between">
      <formula>0.85</formula>
      <formula>1</formula>
    </cfRule>
  </conditionalFormatting>
  <conditionalFormatting sqref="Z45:Z54 V45:V54 X45:X54 T45:T54">
    <cfRule type="cellIs" dxfId="273" priority="217" operator="equal">
      <formula>0</formula>
    </cfRule>
  </conditionalFormatting>
  <conditionalFormatting sqref="Z58:Z68 X58:X68 V58:V68 T58:T68">
    <cfRule type="cellIs" dxfId="272" priority="214" operator="lessThan">
      <formula>0.84</formula>
    </cfRule>
    <cfRule type="cellIs" dxfId="271" priority="215" operator="greaterThan">
      <formula>1</formula>
    </cfRule>
    <cfRule type="cellIs" dxfId="270" priority="216" operator="between">
      <formula>0.85</formula>
      <formula>1</formula>
    </cfRule>
  </conditionalFormatting>
  <conditionalFormatting sqref="Z58:Z68 T58:T68 X58:X68 V58:V68">
    <cfRule type="cellIs" dxfId="269" priority="213" operator="equal">
      <formula>0</formula>
    </cfRule>
  </conditionalFormatting>
  <conditionalFormatting sqref="Z73:Z82 T73:T82 X73:X82 V73:V82">
    <cfRule type="cellIs" dxfId="268" priority="210" operator="lessThan">
      <formula>0.84</formula>
    </cfRule>
    <cfRule type="cellIs" dxfId="267" priority="211" operator="greaterThan">
      <formula>1</formula>
    </cfRule>
    <cfRule type="cellIs" dxfId="266" priority="212" operator="between">
      <formula>0.85</formula>
      <formula>1</formula>
    </cfRule>
  </conditionalFormatting>
  <conditionalFormatting sqref="Z73:Z82 X73:X82 V73:V82 T73:T82">
    <cfRule type="cellIs" dxfId="265" priority="209" operator="equal">
      <formula>0</formula>
    </cfRule>
  </conditionalFormatting>
  <conditionalFormatting sqref="Z86:Z90 T86:T90 V86:V90 X86:X90">
    <cfRule type="cellIs" dxfId="264" priority="206" operator="lessThan">
      <formula>0.84</formula>
    </cfRule>
    <cfRule type="cellIs" dxfId="263" priority="207" operator="greaterThan">
      <formula>1</formula>
    </cfRule>
    <cfRule type="cellIs" dxfId="262" priority="208" operator="between">
      <formula>0.85</formula>
      <formula>1</formula>
    </cfRule>
  </conditionalFormatting>
  <conditionalFormatting sqref="Z86:Z90 T86:T90 V86:V90 X86:X90">
    <cfRule type="cellIs" dxfId="261" priority="205" operator="equal">
      <formula>0</formula>
    </cfRule>
  </conditionalFormatting>
  <conditionalFormatting sqref="Z94:Z102 T94:T102 X94:X102 V94:V102">
    <cfRule type="cellIs" dxfId="260" priority="202" operator="lessThan">
      <formula>0.84</formula>
    </cfRule>
    <cfRule type="cellIs" dxfId="259" priority="203" operator="greaterThan">
      <formula>1</formula>
    </cfRule>
    <cfRule type="cellIs" dxfId="258" priority="204" operator="between">
      <formula>0.85</formula>
      <formula>1</formula>
    </cfRule>
  </conditionalFormatting>
  <conditionalFormatting sqref="Z94:Z102 T94:T102 X94:X102 V94:V102">
    <cfRule type="cellIs" dxfId="257" priority="201" operator="equal">
      <formula>0</formula>
    </cfRule>
  </conditionalFormatting>
  <conditionalFormatting sqref="Z106:Z112 X106:X112 V106:V112 T106:T112">
    <cfRule type="cellIs" dxfId="256" priority="198" operator="lessThan">
      <formula>0.84</formula>
    </cfRule>
    <cfRule type="cellIs" dxfId="255" priority="199" operator="greaterThan">
      <formula>1</formula>
    </cfRule>
    <cfRule type="cellIs" dxfId="254" priority="200" operator="between">
      <formula>0.85</formula>
      <formula>1</formula>
    </cfRule>
  </conditionalFormatting>
  <conditionalFormatting sqref="Z106:Z112 T106:T112 X106:X112 V106:V112">
    <cfRule type="cellIs" dxfId="253" priority="197" operator="equal">
      <formula>0</formula>
    </cfRule>
  </conditionalFormatting>
  <conditionalFormatting sqref="X116:X124 V116:V124 T116:T124 Z116:Z124">
    <cfRule type="cellIs" dxfId="252" priority="194" operator="lessThan">
      <formula>0.84</formula>
    </cfRule>
    <cfRule type="cellIs" dxfId="251" priority="195" operator="greaterThan">
      <formula>1</formula>
    </cfRule>
    <cfRule type="cellIs" dxfId="250" priority="196" operator="between">
      <formula>0.85</formula>
      <formula>1</formula>
    </cfRule>
  </conditionalFormatting>
  <conditionalFormatting sqref="T116:T124 X116:X124 V116:V124 Z116:Z124">
    <cfRule type="cellIs" dxfId="249" priority="193" operator="equal">
      <formula>0</formula>
    </cfRule>
  </conditionalFormatting>
  <conditionalFormatting sqref="T134:T135 V134:V135 X134:X135 Z134:Z135 T128:T132 V128:V132 X128:X132 Z128:Z132">
    <cfRule type="cellIs" dxfId="248" priority="190" operator="lessThan">
      <formula>0.84</formula>
    </cfRule>
    <cfRule type="cellIs" dxfId="247" priority="191" operator="greaterThan">
      <formula>1</formula>
    </cfRule>
    <cfRule type="cellIs" dxfId="246" priority="192" operator="between">
      <formula>0.85</formula>
      <formula>1</formula>
    </cfRule>
  </conditionalFormatting>
  <conditionalFormatting sqref="V134:V135 X134:X135 T134:T135 Z134:Z135 T128:T132 V128:V132 X128:X132 Z128:Z132">
    <cfRule type="cellIs" dxfId="245" priority="189" operator="equal">
      <formula>0</formula>
    </cfRule>
  </conditionalFormatting>
  <conditionalFormatting sqref="Z139:Z144 T139:T144 X139:X144 V139:V144">
    <cfRule type="cellIs" dxfId="244" priority="186" operator="lessThan">
      <formula>0.84</formula>
    </cfRule>
    <cfRule type="cellIs" dxfId="243" priority="187" operator="greaterThan">
      <formula>1</formula>
    </cfRule>
    <cfRule type="cellIs" dxfId="242" priority="188" operator="between">
      <formula>0.85</formula>
      <formula>1</formula>
    </cfRule>
  </conditionalFormatting>
  <conditionalFormatting sqref="Z139:Z144 T139:T144 X139:X144 V139:V144">
    <cfRule type="cellIs" dxfId="241" priority="185" operator="equal">
      <formula>0</formula>
    </cfRule>
  </conditionalFormatting>
  <conditionalFormatting sqref="X152 V152 T152 T148 V148 X148 Z148 Z152">
    <cfRule type="cellIs" dxfId="240" priority="182" operator="lessThan">
      <formula>0.84</formula>
    </cfRule>
    <cfRule type="cellIs" dxfId="239" priority="183" operator="greaterThan">
      <formula>1</formula>
    </cfRule>
    <cfRule type="cellIs" dxfId="238" priority="184" operator="between">
      <formula>0.85</formula>
      <formula>1</formula>
    </cfRule>
  </conditionalFormatting>
  <conditionalFormatting sqref="X152 V152 T152 T148 V148 X148 Z148 Z152">
    <cfRule type="cellIs" dxfId="237" priority="181" operator="equal">
      <formula>0</formula>
    </cfRule>
  </conditionalFormatting>
  <conditionalFormatting sqref="Z156:Z162 V156:V162 X156:X162 T156:T162">
    <cfRule type="cellIs" dxfId="236" priority="178" operator="lessThan">
      <formula>0.84</formula>
    </cfRule>
    <cfRule type="cellIs" dxfId="235" priority="179" operator="greaterThan">
      <formula>1</formula>
    </cfRule>
    <cfRule type="cellIs" dxfId="234" priority="180" operator="between">
      <formula>0.85</formula>
      <formula>1</formula>
    </cfRule>
  </conditionalFormatting>
  <conditionalFormatting sqref="Z156:Z162 T156:T162 V156:V162 X156:X162">
    <cfRule type="cellIs" dxfId="233" priority="177" operator="equal">
      <formula>0</formula>
    </cfRule>
  </conditionalFormatting>
  <conditionalFormatting sqref="Z166:Z171 T166:T171 X166:X171 V166:V171">
    <cfRule type="cellIs" dxfId="232" priority="174" operator="lessThan">
      <formula>0.84</formula>
    </cfRule>
    <cfRule type="cellIs" dxfId="231" priority="175" operator="greaterThan">
      <formula>1</formula>
    </cfRule>
    <cfRule type="cellIs" dxfId="230" priority="176" operator="between">
      <formula>0.85</formula>
      <formula>1</formula>
    </cfRule>
  </conditionalFormatting>
  <conditionalFormatting sqref="Z166:Z171 X166:X171 V166:V171 T166:T171">
    <cfRule type="cellIs" dxfId="229" priority="173" operator="equal">
      <formula>0</formula>
    </cfRule>
  </conditionalFormatting>
  <conditionalFormatting sqref="Z175:Z180 T175:T180 X175:X180 V175:V180">
    <cfRule type="cellIs" dxfId="228" priority="170" operator="lessThan">
      <formula>0.84</formula>
    </cfRule>
    <cfRule type="cellIs" dxfId="227" priority="171" operator="greaterThan">
      <formula>1</formula>
    </cfRule>
    <cfRule type="cellIs" dxfId="226" priority="172" operator="between">
      <formula>0.85</formula>
      <formula>1</formula>
    </cfRule>
  </conditionalFormatting>
  <conditionalFormatting sqref="Z175:Z180 T175:T180 X175:X180 V175:V180">
    <cfRule type="cellIs" dxfId="225" priority="169" operator="equal">
      <formula>0</formula>
    </cfRule>
  </conditionalFormatting>
  <conditionalFormatting sqref="Z184:Z192 T184:T192 V184:V192 X184:X192">
    <cfRule type="cellIs" dxfId="224" priority="166" operator="lessThan">
      <formula>0.84</formula>
    </cfRule>
    <cfRule type="cellIs" dxfId="223" priority="167" operator="greaterThan">
      <formula>1</formula>
    </cfRule>
    <cfRule type="cellIs" dxfId="222" priority="168" operator="between">
      <formula>0.85</formula>
      <formula>1</formula>
    </cfRule>
  </conditionalFormatting>
  <conditionalFormatting sqref="Z184:Z192 T184:T192 V184:V192 X184:X192">
    <cfRule type="cellIs" dxfId="221" priority="165" operator="equal">
      <formula>0</formula>
    </cfRule>
  </conditionalFormatting>
  <conditionalFormatting sqref="Z196:Z198 T196:T198 V196:V198 X196:X198">
    <cfRule type="cellIs" dxfId="220" priority="162" operator="lessThan">
      <formula>0.84</formula>
    </cfRule>
    <cfRule type="cellIs" dxfId="219" priority="163" operator="greaterThan">
      <formula>1</formula>
    </cfRule>
    <cfRule type="cellIs" dxfId="218" priority="164" operator="between">
      <formula>0.85</formula>
      <formula>1</formula>
    </cfRule>
  </conditionalFormatting>
  <conditionalFormatting sqref="Z196:Z198 T196:T198 V196:V198 X196:X198">
    <cfRule type="cellIs" dxfId="217" priority="161" operator="equal">
      <formula>0</formula>
    </cfRule>
  </conditionalFormatting>
  <conditionalFormatting sqref="Z202:Z203 T202:T203 V202:V203 X202:X203">
    <cfRule type="cellIs" dxfId="216" priority="158" operator="lessThan">
      <formula>0.84</formula>
    </cfRule>
    <cfRule type="cellIs" dxfId="215" priority="159" operator="greaterThan">
      <formula>1</formula>
    </cfRule>
    <cfRule type="cellIs" dxfId="214" priority="160" operator="between">
      <formula>0.85</formula>
      <formula>1</formula>
    </cfRule>
  </conditionalFormatting>
  <conditionalFormatting sqref="Z202:Z203 T202:T203 V202:V203 X202:X203">
    <cfRule type="cellIs" dxfId="213" priority="157" operator="equal">
      <formula>0</formula>
    </cfRule>
  </conditionalFormatting>
  <conditionalFormatting sqref="Z207:Z214 T207:T214 V207:V214 X207:X214">
    <cfRule type="cellIs" dxfId="212" priority="154" operator="lessThan">
      <formula>0.84</formula>
    </cfRule>
    <cfRule type="cellIs" dxfId="211" priority="155" operator="greaterThan">
      <formula>1</formula>
    </cfRule>
    <cfRule type="cellIs" dxfId="210" priority="156" operator="between">
      <formula>0.85</formula>
      <formula>1</formula>
    </cfRule>
  </conditionalFormatting>
  <conditionalFormatting sqref="Z207:Z214 T207:T214 V207:V214 X207:X214">
    <cfRule type="cellIs" dxfId="209" priority="153" operator="equal">
      <formula>0</formula>
    </cfRule>
  </conditionalFormatting>
  <conditionalFormatting sqref="Z218:Z223 T218:T223 X218:X223 V218:V223">
    <cfRule type="cellIs" dxfId="208" priority="150" operator="lessThan">
      <formula>0.84</formula>
    </cfRule>
    <cfRule type="cellIs" dxfId="207" priority="151" operator="greaterThan">
      <formula>1</formula>
    </cfRule>
    <cfRule type="cellIs" dxfId="206" priority="152" operator="between">
      <formula>0.85</formula>
      <formula>1</formula>
    </cfRule>
  </conditionalFormatting>
  <conditionalFormatting sqref="Z218:Z223 T218:T223 X218:X223 V218:V223">
    <cfRule type="cellIs" dxfId="205" priority="149" operator="equal">
      <formula>0</formula>
    </cfRule>
  </conditionalFormatting>
  <conditionalFormatting sqref="Z227:Z230 X227:X230 V227:V230 T227:T230">
    <cfRule type="cellIs" dxfId="204" priority="146" operator="lessThan">
      <formula>0.84</formula>
    </cfRule>
    <cfRule type="cellIs" dxfId="203" priority="147" operator="greaterThan">
      <formula>1</formula>
    </cfRule>
    <cfRule type="cellIs" dxfId="202" priority="148" operator="between">
      <formula>0.85</formula>
      <formula>1</formula>
    </cfRule>
  </conditionalFormatting>
  <conditionalFormatting sqref="Z227:Z230 T227:T230 X227:X230 V227:V230">
    <cfRule type="cellIs" dxfId="201" priority="145" operator="equal">
      <formula>0</formula>
    </cfRule>
  </conditionalFormatting>
  <conditionalFormatting sqref="Z234:Z235 T234:T235 V234:V235 X234:X235">
    <cfRule type="cellIs" dxfId="200" priority="142" operator="lessThan">
      <formula>0.84</formula>
    </cfRule>
    <cfRule type="cellIs" dxfId="199" priority="143" operator="greaterThan">
      <formula>1</formula>
    </cfRule>
    <cfRule type="cellIs" dxfId="198" priority="144" operator="between">
      <formula>0.85</formula>
      <formula>1</formula>
    </cfRule>
  </conditionalFormatting>
  <conditionalFormatting sqref="Z234:Z235 T234:T235 V234:V235 X234:X235">
    <cfRule type="cellIs" dxfId="197" priority="141" operator="equal">
      <formula>0</formula>
    </cfRule>
  </conditionalFormatting>
  <conditionalFormatting sqref="Z253:Z263 X253:X263 V253:V263 T253:T263">
    <cfRule type="cellIs" dxfId="196" priority="138" operator="lessThan">
      <formula>0.84</formula>
    </cfRule>
    <cfRule type="cellIs" dxfId="195" priority="139" operator="greaterThan">
      <formula>1</formula>
    </cfRule>
    <cfRule type="cellIs" dxfId="194" priority="140" operator="between">
      <formula>0.85</formula>
      <formula>1</formula>
    </cfRule>
  </conditionalFormatting>
  <conditionalFormatting sqref="Z253:Z263 X253:X263 V253:V263 T253:T263">
    <cfRule type="cellIs" dxfId="193" priority="137" operator="equal">
      <formula>0</formula>
    </cfRule>
  </conditionalFormatting>
  <conditionalFormatting sqref="T267:T275 V267:V275 X267:X275 Z267:Z275">
    <cfRule type="cellIs" dxfId="192" priority="134" operator="lessThan">
      <formula>0.84</formula>
    </cfRule>
    <cfRule type="cellIs" dxfId="191" priority="135" operator="greaterThan">
      <formula>1</formula>
    </cfRule>
    <cfRule type="cellIs" dxfId="190" priority="136" operator="between">
      <formula>0.85</formula>
      <formula>1</formula>
    </cfRule>
  </conditionalFormatting>
  <conditionalFormatting sqref="T267:T275 V267:V275 X267:X275 Z267:Z275">
    <cfRule type="cellIs" dxfId="189" priority="133" operator="equal">
      <formula>0</formula>
    </cfRule>
  </conditionalFormatting>
  <conditionalFormatting sqref="V279:V280 Z279:Z280 T279:T280 X279:X280">
    <cfRule type="cellIs" dxfId="188" priority="130" operator="lessThan">
      <formula>0.84</formula>
    </cfRule>
    <cfRule type="cellIs" dxfId="187" priority="131" operator="greaterThan">
      <formula>1</formula>
    </cfRule>
    <cfRule type="cellIs" dxfId="186" priority="132" operator="between">
      <formula>0.85</formula>
      <formula>1</formula>
    </cfRule>
  </conditionalFormatting>
  <conditionalFormatting sqref="V279:V280 T279:T280 Z279:Z280 X279:X280">
    <cfRule type="cellIs" dxfId="185" priority="129" operator="equal">
      <formula>0</formula>
    </cfRule>
  </conditionalFormatting>
  <conditionalFormatting sqref="AH9:AH21 AD9:AD21 AF9:AF21 AB9:AB21">
    <cfRule type="cellIs" dxfId="184" priority="126" operator="lessThan">
      <formula>0.84</formula>
    </cfRule>
    <cfRule type="cellIs" dxfId="183" priority="127" operator="greaterThan">
      <formula>1</formula>
    </cfRule>
    <cfRule type="cellIs" dxfId="182" priority="128" operator="between">
      <formula>0.85</formula>
      <formula>1</formula>
    </cfRule>
  </conditionalFormatting>
  <conditionalFormatting sqref="AH9:AH21 AD9:AD21 AF9:AF21 AB9:AB21">
    <cfRule type="cellIs" dxfId="181" priority="125" operator="equal">
      <formula>0</formula>
    </cfRule>
  </conditionalFormatting>
  <conditionalFormatting sqref="AH23 AD23 AF23 AB23">
    <cfRule type="cellIs" dxfId="180" priority="122" operator="lessThan">
      <formula>0.84</formula>
    </cfRule>
    <cfRule type="cellIs" dxfId="179" priority="123" operator="greaterThan">
      <formula>1</formula>
    </cfRule>
    <cfRule type="cellIs" dxfId="178" priority="124" operator="between">
      <formula>0.85</formula>
      <formula>1</formula>
    </cfRule>
  </conditionalFormatting>
  <conditionalFormatting sqref="AH23 AD23 AF23 AB23">
    <cfRule type="cellIs" dxfId="177" priority="121" operator="equal">
      <formula>0</formula>
    </cfRule>
  </conditionalFormatting>
  <conditionalFormatting sqref="AH25 AB25 AD25 AF25">
    <cfRule type="cellIs" dxfId="176" priority="118" operator="lessThan">
      <formula>0.84</formula>
    </cfRule>
    <cfRule type="cellIs" dxfId="175" priority="119" operator="greaterThan">
      <formula>1</formula>
    </cfRule>
    <cfRule type="cellIs" dxfId="174" priority="120" operator="between">
      <formula>0.85</formula>
      <formula>1</formula>
    </cfRule>
  </conditionalFormatting>
  <conditionalFormatting sqref="AH25 AB25 AD25 AF25">
    <cfRule type="cellIs" dxfId="173" priority="117" operator="equal">
      <formula>0</formula>
    </cfRule>
  </conditionalFormatting>
  <conditionalFormatting sqref="AH27 AB27 AD27 AF27">
    <cfRule type="cellIs" dxfId="172" priority="114" operator="lessThan">
      <formula>0.84</formula>
    </cfRule>
    <cfRule type="cellIs" dxfId="171" priority="115" operator="greaterThan">
      <formula>1</formula>
    </cfRule>
    <cfRule type="cellIs" dxfId="170" priority="116" operator="between">
      <formula>0.85</formula>
      <formula>1</formula>
    </cfRule>
  </conditionalFormatting>
  <conditionalFormatting sqref="AH27 AB27 AD27 AF27">
    <cfRule type="cellIs" dxfId="169" priority="113" operator="equal">
      <formula>0</formula>
    </cfRule>
  </conditionalFormatting>
  <conditionalFormatting sqref="AH29 AD29 AF29 AB29">
    <cfRule type="cellIs" dxfId="168" priority="110" operator="lessThan">
      <formula>0.84</formula>
    </cfRule>
    <cfRule type="cellIs" dxfId="167" priority="111" operator="greaterThan">
      <formula>1</formula>
    </cfRule>
    <cfRule type="cellIs" dxfId="166" priority="112" operator="between">
      <formula>0.85</formula>
      <formula>1</formula>
    </cfRule>
  </conditionalFormatting>
  <conditionalFormatting sqref="AH29 AB29 AD29 AF29">
    <cfRule type="cellIs" dxfId="165" priority="109" operator="equal">
      <formula>0</formula>
    </cfRule>
  </conditionalFormatting>
  <conditionalFormatting sqref="AD31 AF31 AB31 AH31">
    <cfRule type="cellIs" dxfId="164" priority="106" operator="lessThan">
      <formula>0.84</formula>
    </cfRule>
    <cfRule type="cellIs" dxfId="163" priority="107" operator="greaterThan">
      <formula>1</formula>
    </cfRule>
    <cfRule type="cellIs" dxfId="162" priority="108" operator="between">
      <formula>0.85</formula>
      <formula>1</formula>
    </cfRule>
  </conditionalFormatting>
  <conditionalFormatting sqref="AB31 AD31 AF31 AH31">
    <cfRule type="cellIs" dxfId="161" priority="105" operator="equal">
      <formula>0</formula>
    </cfRule>
  </conditionalFormatting>
  <conditionalFormatting sqref="AH33 AF33 AD33 AB33">
    <cfRule type="cellIs" dxfId="160" priority="102" operator="lessThan">
      <formula>0.84</formula>
    </cfRule>
    <cfRule type="cellIs" dxfId="159" priority="103" operator="greaterThan">
      <formula>1</formula>
    </cfRule>
    <cfRule type="cellIs" dxfId="158" priority="104" operator="between">
      <formula>0.85</formula>
      <formula>1</formula>
    </cfRule>
  </conditionalFormatting>
  <conditionalFormatting sqref="AH33 AF33 AD33 AB33">
    <cfRule type="cellIs" dxfId="157" priority="101" operator="equal">
      <formula>0</formula>
    </cfRule>
  </conditionalFormatting>
  <conditionalFormatting sqref="AH35 AB35 AF35 AD35">
    <cfRule type="cellIs" dxfId="156" priority="98" operator="lessThan">
      <formula>0.84</formula>
    </cfRule>
    <cfRule type="cellIs" dxfId="155" priority="99" operator="greaterThan">
      <formula>1</formula>
    </cfRule>
    <cfRule type="cellIs" dxfId="154" priority="100" operator="between">
      <formula>0.85</formula>
      <formula>1</formula>
    </cfRule>
  </conditionalFormatting>
  <conditionalFormatting sqref="AH35 AF35 AD35 AB35">
    <cfRule type="cellIs" dxfId="153" priority="97" operator="equal">
      <formula>0</formula>
    </cfRule>
  </conditionalFormatting>
  <conditionalFormatting sqref="AH37:AH39 AB37:AB39 AD37:AD39 AF37:AF39">
    <cfRule type="cellIs" dxfId="152" priority="94" operator="lessThan">
      <formula>0.84</formula>
    </cfRule>
    <cfRule type="cellIs" dxfId="151" priority="95" operator="greaterThan">
      <formula>1</formula>
    </cfRule>
    <cfRule type="cellIs" dxfId="150" priority="96" operator="between">
      <formula>0.85</formula>
      <formula>1</formula>
    </cfRule>
  </conditionalFormatting>
  <conditionalFormatting sqref="AH37:AH39 AB37:AB39 AD37:AD39 AF37:AF39">
    <cfRule type="cellIs" dxfId="149" priority="93" operator="equal">
      <formula>0</formula>
    </cfRule>
  </conditionalFormatting>
  <conditionalFormatting sqref="AB45:AB54 AH45:AH54 AD45:AD54 AF45:AF54">
    <cfRule type="cellIs" dxfId="148" priority="90" operator="lessThan">
      <formula>0.84</formula>
    </cfRule>
    <cfRule type="cellIs" dxfId="147" priority="91" operator="greaterThan">
      <formula>1</formula>
    </cfRule>
    <cfRule type="cellIs" dxfId="146" priority="92" operator="between">
      <formula>0.85</formula>
      <formula>1</formula>
    </cfRule>
  </conditionalFormatting>
  <conditionalFormatting sqref="AH45:AH54 AD45:AD54 AF45:AF54 AB45:AB54">
    <cfRule type="cellIs" dxfId="145" priority="89" operator="equal">
      <formula>0</formula>
    </cfRule>
  </conditionalFormatting>
  <conditionalFormatting sqref="AH58:AH68 AF58:AF68 AD58:AD68 AB58:AB68">
    <cfRule type="cellIs" dxfId="144" priority="86" operator="lessThan">
      <formula>0.84</formula>
    </cfRule>
    <cfRule type="cellIs" dxfId="143" priority="87" operator="greaterThan">
      <formula>1</formula>
    </cfRule>
    <cfRule type="cellIs" dxfId="142" priority="88" operator="between">
      <formula>0.85</formula>
      <formula>1</formula>
    </cfRule>
  </conditionalFormatting>
  <conditionalFormatting sqref="AH58:AH68 AB58:AB68 AF58:AF68 AD58:AD68">
    <cfRule type="cellIs" dxfId="141" priority="85" operator="equal">
      <formula>0</formula>
    </cfRule>
  </conditionalFormatting>
  <conditionalFormatting sqref="AH73:AH82 AB73:AB82 AF73:AF82 AD73:AD82">
    <cfRule type="cellIs" dxfId="140" priority="82" operator="lessThan">
      <formula>0.84</formula>
    </cfRule>
    <cfRule type="cellIs" dxfId="139" priority="83" operator="greaterThan">
      <formula>1</formula>
    </cfRule>
    <cfRule type="cellIs" dxfId="138" priority="84" operator="between">
      <formula>0.85</formula>
      <formula>1</formula>
    </cfRule>
  </conditionalFormatting>
  <conditionalFormatting sqref="AH73:AH82 AF73:AF82 AD73:AD82 AB73:AB82">
    <cfRule type="cellIs" dxfId="137" priority="81" operator="equal">
      <formula>0</formula>
    </cfRule>
  </conditionalFormatting>
  <conditionalFormatting sqref="AH86:AH90 AB86:AB90 AD86:AD90 AF86:AF90">
    <cfRule type="cellIs" dxfId="136" priority="78" operator="lessThan">
      <formula>0.84</formula>
    </cfRule>
    <cfRule type="cellIs" dxfId="135" priority="79" operator="greaterThan">
      <formula>1</formula>
    </cfRule>
    <cfRule type="cellIs" dxfId="134" priority="80" operator="between">
      <formula>0.85</formula>
      <formula>1</formula>
    </cfRule>
  </conditionalFormatting>
  <conditionalFormatting sqref="AH86:AH90 AB86:AB90 AD86:AD90 AF86:AF90">
    <cfRule type="cellIs" dxfId="133" priority="77" operator="equal">
      <formula>0</formula>
    </cfRule>
  </conditionalFormatting>
  <conditionalFormatting sqref="AH94:AH102 AB94:AB102 AF94:AF102 AD94:AD102">
    <cfRule type="cellIs" dxfId="132" priority="74" operator="lessThan">
      <formula>0.84</formula>
    </cfRule>
    <cfRule type="cellIs" dxfId="131" priority="75" operator="greaterThan">
      <formula>1</formula>
    </cfRule>
    <cfRule type="cellIs" dxfId="130" priority="76" operator="between">
      <formula>0.85</formula>
      <formula>1</formula>
    </cfRule>
  </conditionalFormatting>
  <conditionalFormatting sqref="AH94:AH102 AB94:AB102 AF94:AF102 AD94:AD102">
    <cfRule type="cellIs" dxfId="129" priority="73" operator="equal">
      <formula>0</formula>
    </cfRule>
  </conditionalFormatting>
  <conditionalFormatting sqref="AH106:AH112 AF106:AF112 AD106:AD112 AB106:AB112">
    <cfRule type="cellIs" dxfId="128" priority="70" operator="lessThan">
      <formula>0.84</formula>
    </cfRule>
    <cfRule type="cellIs" dxfId="127" priority="71" operator="greaterThan">
      <formula>1</formula>
    </cfRule>
    <cfRule type="cellIs" dxfId="126" priority="72" operator="between">
      <formula>0.85</formula>
      <formula>1</formula>
    </cfRule>
  </conditionalFormatting>
  <conditionalFormatting sqref="AH106:AH112 AB106:AB112 AF106:AF112 AD106:AD112">
    <cfRule type="cellIs" dxfId="125" priority="69" operator="equal">
      <formula>0</formula>
    </cfRule>
  </conditionalFormatting>
  <conditionalFormatting sqref="AF116:AF124 AD116:AD124 AB116:AB124 AH116:AH124">
    <cfRule type="cellIs" dxfId="124" priority="66" operator="lessThan">
      <formula>0.84</formula>
    </cfRule>
    <cfRule type="cellIs" dxfId="123" priority="67" operator="greaterThan">
      <formula>1</formula>
    </cfRule>
    <cfRule type="cellIs" dxfId="122" priority="68" operator="between">
      <formula>0.85</formula>
      <formula>1</formula>
    </cfRule>
  </conditionalFormatting>
  <conditionalFormatting sqref="AB116:AB124 AF116:AF124 AD116:AD124 AH116:AH124">
    <cfRule type="cellIs" dxfId="121" priority="65" operator="equal">
      <formula>0</formula>
    </cfRule>
  </conditionalFormatting>
  <conditionalFormatting sqref="AB134:AB135 AD134:AD135 AF134:AF135 AH134:AH135 AB128:AB132 AD128:AD132 AF128:AF132 AH128:AH132">
    <cfRule type="cellIs" dxfId="120" priority="62" operator="lessThan">
      <formula>0.84</formula>
    </cfRule>
    <cfRule type="cellIs" dxfId="119" priority="63" operator="greaterThan">
      <formula>1</formula>
    </cfRule>
    <cfRule type="cellIs" dxfId="118" priority="64" operator="between">
      <formula>0.85</formula>
      <formula>1</formula>
    </cfRule>
  </conditionalFormatting>
  <conditionalFormatting sqref="AD134:AD135 AF134:AF135 AB134:AB135 AH134:AH135 AB128:AB132 AD128:AD132 AF128:AF132 AH128:AH132">
    <cfRule type="cellIs" dxfId="117" priority="61" operator="equal">
      <formula>0</formula>
    </cfRule>
  </conditionalFormatting>
  <conditionalFormatting sqref="AH139:AH144 AB139:AB144 AF139:AF144 AD139:AD144">
    <cfRule type="cellIs" dxfId="116" priority="58" operator="lessThan">
      <formula>0.84</formula>
    </cfRule>
    <cfRule type="cellIs" dxfId="115" priority="59" operator="greaterThan">
      <formula>1</formula>
    </cfRule>
    <cfRule type="cellIs" dxfId="114" priority="60" operator="between">
      <formula>0.85</formula>
      <formula>1</formula>
    </cfRule>
  </conditionalFormatting>
  <conditionalFormatting sqref="AH139:AH144 AB139:AB144 AF139:AF144 AD139:AD144">
    <cfRule type="cellIs" dxfId="113" priority="57" operator="equal">
      <formula>0</formula>
    </cfRule>
  </conditionalFormatting>
  <conditionalFormatting sqref="AF152 AD152 AB152 AB148 AD148 AF148 AH148 AH152">
    <cfRule type="cellIs" dxfId="112" priority="54" operator="lessThan">
      <formula>0.84</formula>
    </cfRule>
    <cfRule type="cellIs" dxfId="111" priority="55" operator="greaterThan">
      <formula>1</formula>
    </cfRule>
    <cfRule type="cellIs" dxfId="110" priority="56" operator="between">
      <formula>0.85</formula>
      <formula>1</formula>
    </cfRule>
  </conditionalFormatting>
  <conditionalFormatting sqref="AF152 AD152 AB152 AB148 AD148 AF148 AH148 AH152">
    <cfRule type="cellIs" dxfId="109" priority="53" operator="equal">
      <formula>0</formula>
    </cfRule>
  </conditionalFormatting>
  <conditionalFormatting sqref="AH156:AH162 AD156:AD162 AF156:AF162 AB156:AB162">
    <cfRule type="cellIs" dxfId="108" priority="50" operator="lessThan">
      <formula>0.84</formula>
    </cfRule>
    <cfRule type="cellIs" dxfId="107" priority="51" operator="greaterThan">
      <formula>1</formula>
    </cfRule>
    <cfRule type="cellIs" dxfId="106" priority="52" operator="between">
      <formula>0.85</formula>
      <formula>1</formula>
    </cfRule>
  </conditionalFormatting>
  <conditionalFormatting sqref="AH156:AH162 AB156:AB162 AD156:AD162 AF156:AF162">
    <cfRule type="cellIs" dxfId="105" priority="49" operator="equal">
      <formula>0</formula>
    </cfRule>
  </conditionalFormatting>
  <conditionalFormatting sqref="AH166:AH171 AB166:AB171 AF166:AF171 AD166:AD171">
    <cfRule type="cellIs" dxfId="104" priority="46" operator="lessThan">
      <formula>0.84</formula>
    </cfRule>
    <cfRule type="cellIs" dxfId="103" priority="47" operator="greaterThan">
      <formula>1</formula>
    </cfRule>
    <cfRule type="cellIs" dxfId="102" priority="48" operator="between">
      <formula>0.85</formula>
      <formula>1</formula>
    </cfRule>
  </conditionalFormatting>
  <conditionalFormatting sqref="AH166:AH171 AF166:AF171 AD166:AD171 AB166:AB171">
    <cfRule type="cellIs" dxfId="101" priority="45" operator="equal">
      <formula>0</formula>
    </cfRule>
  </conditionalFormatting>
  <conditionalFormatting sqref="AH175:AH180 AB175:AB180 AF175:AF180 AD175:AD180">
    <cfRule type="cellIs" dxfId="100" priority="42" operator="lessThan">
      <formula>0.84</formula>
    </cfRule>
    <cfRule type="cellIs" dxfId="99" priority="43" operator="greaterThan">
      <formula>1</formula>
    </cfRule>
    <cfRule type="cellIs" dxfId="98" priority="44" operator="between">
      <formula>0.85</formula>
      <formula>1</formula>
    </cfRule>
  </conditionalFormatting>
  <conditionalFormatting sqref="AH175:AH180 AB175:AB180 AF175:AF180 AD175:AD180">
    <cfRule type="cellIs" dxfId="97" priority="41" operator="equal">
      <formula>0</formula>
    </cfRule>
  </conditionalFormatting>
  <conditionalFormatting sqref="AH184:AH192 AB184:AB192 AD184:AD192 AF184:AF192">
    <cfRule type="cellIs" dxfId="96" priority="38" operator="lessThan">
      <formula>0.84</formula>
    </cfRule>
    <cfRule type="cellIs" dxfId="95" priority="39" operator="greaterThan">
      <formula>1</formula>
    </cfRule>
    <cfRule type="cellIs" dxfId="94" priority="40" operator="between">
      <formula>0.85</formula>
      <formula>1</formula>
    </cfRule>
  </conditionalFormatting>
  <conditionalFormatting sqref="AH184:AH192 AB184:AB192 AD184:AD192 AF184:AF192">
    <cfRule type="cellIs" dxfId="93" priority="37" operator="equal">
      <formula>0</formula>
    </cfRule>
  </conditionalFormatting>
  <conditionalFormatting sqref="AH196:AH198 AB196:AB198 AD196:AD198 AF196:AF198">
    <cfRule type="cellIs" dxfId="92" priority="34" operator="lessThan">
      <formula>0.84</formula>
    </cfRule>
    <cfRule type="cellIs" dxfId="91" priority="35" operator="greaterThan">
      <formula>1</formula>
    </cfRule>
    <cfRule type="cellIs" dxfId="90" priority="36" operator="between">
      <formula>0.85</formula>
      <formula>1</formula>
    </cfRule>
  </conditionalFormatting>
  <conditionalFormatting sqref="AH196:AH198 AB196:AB198 AD196:AD198 AF196:AF198">
    <cfRule type="cellIs" dxfId="89" priority="33" operator="equal">
      <formula>0</formula>
    </cfRule>
  </conditionalFormatting>
  <conditionalFormatting sqref="AH202:AH203 AB202:AB203 AD202:AD203 AF202:AF203">
    <cfRule type="cellIs" dxfId="88" priority="30" operator="lessThan">
      <formula>0.84</formula>
    </cfRule>
    <cfRule type="cellIs" dxfId="87" priority="31" operator="greaterThan">
      <formula>1</formula>
    </cfRule>
    <cfRule type="cellIs" dxfId="86" priority="32" operator="between">
      <formula>0.85</formula>
      <formula>1</formula>
    </cfRule>
  </conditionalFormatting>
  <conditionalFormatting sqref="AH202:AH203 AB202:AB203 AD202:AD203 AF202:AF203">
    <cfRule type="cellIs" dxfId="85" priority="29" operator="equal">
      <formula>0</formula>
    </cfRule>
  </conditionalFormatting>
  <conditionalFormatting sqref="AH207:AH214 AB207:AB214 AD207:AD214 AF207:AF214">
    <cfRule type="cellIs" dxfId="84" priority="26" operator="lessThan">
      <formula>0.84</formula>
    </cfRule>
    <cfRule type="cellIs" dxfId="83" priority="27" operator="greaterThan">
      <formula>1</formula>
    </cfRule>
    <cfRule type="cellIs" dxfId="82" priority="28" operator="between">
      <formula>0.85</formula>
      <formula>1</formula>
    </cfRule>
  </conditionalFormatting>
  <conditionalFormatting sqref="AH207:AH214 AB207:AB214 AD207:AD214 AF207:AF214">
    <cfRule type="cellIs" dxfId="81" priority="25" operator="equal">
      <formula>0</formula>
    </cfRule>
  </conditionalFormatting>
  <conditionalFormatting sqref="AH218:AH223 AB218:AB223 AF218:AF223 AD218:AD223">
    <cfRule type="cellIs" dxfId="80" priority="22" operator="lessThan">
      <formula>0.84</formula>
    </cfRule>
    <cfRule type="cellIs" dxfId="79" priority="23" operator="greaterThan">
      <formula>1</formula>
    </cfRule>
    <cfRule type="cellIs" dxfId="78" priority="24" operator="between">
      <formula>0.85</formula>
      <formula>1</formula>
    </cfRule>
  </conditionalFormatting>
  <conditionalFormatting sqref="AH218:AH223 AB218:AB223 AF218:AF223 AD218:AD223">
    <cfRule type="cellIs" dxfId="77" priority="21" operator="equal">
      <formula>0</formula>
    </cfRule>
  </conditionalFormatting>
  <conditionalFormatting sqref="AH227:AH230 AF227:AF230 AD227:AD230 AB227:AB230">
    <cfRule type="cellIs" dxfId="76" priority="18" operator="lessThan">
      <formula>0.84</formula>
    </cfRule>
    <cfRule type="cellIs" dxfId="75" priority="19" operator="greaterThan">
      <formula>1</formula>
    </cfRule>
    <cfRule type="cellIs" dxfId="74" priority="20" operator="between">
      <formula>0.85</formula>
      <formula>1</formula>
    </cfRule>
  </conditionalFormatting>
  <conditionalFormatting sqref="AH227:AH230 AB227:AB230 AF227:AF230 AD227:AD230">
    <cfRule type="cellIs" dxfId="73" priority="17" operator="equal">
      <formula>0</formula>
    </cfRule>
  </conditionalFormatting>
  <conditionalFormatting sqref="AH234:AH235 AB234:AB235 AD234:AD235 AF234:AF235">
    <cfRule type="cellIs" dxfId="72" priority="14" operator="lessThan">
      <formula>0.84</formula>
    </cfRule>
    <cfRule type="cellIs" dxfId="71" priority="15" operator="greaterThan">
      <formula>1</formula>
    </cfRule>
    <cfRule type="cellIs" dxfId="70" priority="16" operator="between">
      <formula>0.85</formula>
      <formula>1</formula>
    </cfRule>
  </conditionalFormatting>
  <conditionalFormatting sqref="AH234:AH235 AB234:AB235 AD234:AD235 AF234:AF235">
    <cfRule type="cellIs" dxfId="69" priority="13" operator="equal">
      <formula>0</formula>
    </cfRule>
  </conditionalFormatting>
  <conditionalFormatting sqref="AH253:AH263 AF253:AF263 AD253:AD263 AB253:AB263">
    <cfRule type="cellIs" dxfId="68" priority="10" operator="lessThan">
      <formula>0.84</formula>
    </cfRule>
    <cfRule type="cellIs" dxfId="67" priority="11" operator="greaterThan">
      <formula>1</formula>
    </cfRule>
    <cfRule type="cellIs" dxfId="66" priority="12" operator="between">
      <formula>0.85</formula>
      <formula>1</formula>
    </cfRule>
  </conditionalFormatting>
  <conditionalFormatting sqref="AH253:AH263 AF253:AF263 AD253:AD263 AB253:AB263">
    <cfRule type="cellIs" dxfId="65" priority="9" operator="equal">
      <formula>0</formula>
    </cfRule>
  </conditionalFormatting>
  <conditionalFormatting sqref="AB267:AB275 AD267:AD275 AF267:AF275 AH267:AH275">
    <cfRule type="cellIs" dxfId="64" priority="6" operator="lessThan">
      <formula>0.84</formula>
    </cfRule>
    <cfRule type="cellIs" dxfId="63" priority="7" operator="greaterThan">
      <formula>1</formula>
    </cfRule>
    <cfRule type="cellIs" dxfId="62" priority="8" operator="between">
      <formula>0.85</formula>
      <formula>1</formula>
    </cfRule>
  </conditionalFormatting>
  <conditionalFormatting sqref="AB267:AB275 AD267:AD275 AF267:AF275 AH267:AH275">
    <cfRule type="cellIs" dxfId="61" priority="5" operator="equal">
      <formula>0</formula>
    </cfRule>
  </conditionalFormatting>
  <conditionalFormatting sqref="AD279:AD280 AH279:AH280 AB279:AB280 AF279:AF280">
    <cfRule type="cellIs" dxfId="60" priority="2" operator="lessThan">
      <formula>0.84</formula>
    </cfRule>
    <cfRule type="cellIs" dxfId="59" priority="3" operator="greaterThan">
      <formula>1</formula>
    </cfRule>
    <cfRule type="cellIs" dxfId="58" priority="4" operator="between">
      <formula>0.85</formula>
      <formula>1</formula>
    </cfRule>
  </conditionalFormatting>
  <conditionalFormatting sqref="AD279:AD280 AB279:AB280 AH279:AH280 AF279:AF280">
    <cfRule type="cellIs" dxfId="57" priority="1" operator="equal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FFFF00"/>
  </sheetPr>
  <dimension ref="A1:S225"/>
  <sheetViews>
    <sheetView showGridLines="0" workbookViewId="0">
      <selection activeCell="B6" sqref="B6"/>
    </sheetView>
  </sheetViews>
  <sheetFormatPr defaultRowHeight="15" x14ac:dyDescent="0.25"/>
  <cols>
    <col min="1" max="1" width="35.28515625" customWidth="1"/>
    <col min="2" max="2" width="8.7109375" style="185" customWidth="1"/>
    <col min="3" max="3" width="8.5703125" customWidth="1"/>
    <col min="4" max="4" width="7.7109375" style="185" customWidth="1"/>
    <col min="5" max="5" width="8.5703125" customWidth="1"/>
    <col min="6" max="6" width="7.7109375" style="185" customWidth="1"/>
    <col min="7" max="7" width="8.5703125" customWidth="1"/>
    <col min="8" max="8" width="7.85546875" style="185" customWidth="1"/>
    <col min="9" max="9" width="9.5703125" customWidth="1"/>
    <col min="10" max="10" width="9" style="185" customWidth="1"/>
    <col min="11" max="11" width="8.5703125" customWidth="1"/>
    <col min="12" max="12" width="8" style="185" customWidth="1"/>
    <col min="13" max="13" width="8.5703125" customWidth="1"/>
    <col min="14" max="14" width="7.85546875" style="185" customWidth="1"/>
    <col min="15" max="15" width="8.5703125" customWidth="1"/>
    <col min="16" max="16" width="7.85546875" style="185" customWidth="1"/>
    <col min="17" max="17" width="8.140625" customWidth="1"/>
    <col min="18" max="18" width="9.140625" customWidth="1"/>
    <col min="19" max="19" width="8.85546875" style="185" customWidth="1"/>
  </cols>
  <sheetData>
    <row r="1" spans="1:19" ht="18" x14ac:dyDescent="0.35">
      <c r="A1" s="1289" t="s">
        <v>410</v>
      </c>
      <c r="B1" s="1289"/>
      <c r="C1" s="1289"/>
      <c r="D1" s="1289"/>
      <c r="E1" s="1289"/>
      <c r="F1" s="1289"/>
      <c r="G1" s="1289"/>
      <c r="H1" s="1289"/>
      <c r="I1" s="1289"/>
      <c r="J1" s="1289"/>
      <c r="K1" s="1289"/>
      <c r="L1" s="1289"/>
      <c r="M1" s="1289"/>
      <c r="N1" s="1289"/>
      <c r="O1" s="1289"/>
      <c r="P1" s="1289"/>
      <c r="Q1" s="1289"/>
      <c r="R1" s="1289"/>
      <c r="S1" s="1289"/>
    </row>
    <row r="2" spans="1:19" ht="18" x14ac:dyDescent="0.35">
      <c r="A2" s="1289" t="s">
        <v>197</v>
      </c>
      <c r="B2" s="1289"/>
      <c r="C2" s="1289"/>
      <c r="D2" s="1289"/>
      <c r="E2" s="1289"/>
      <c r="F2" s="1289"/>
      <c r="G2" s="1289"/>
      <c r="H2" s="1289"/>
      <c r="I2" s="1289"/>
      <c r="J2" s="1289"/>
      <c r="K2" s="1289"/>
      <c r="L2" s="1289"/>
      <c r="M2" s="1289"/>
      <c r="N2" s="1289"/>
      <c r="O2" s="1289"/>
      <c r="P2" s="1289"/>
      <c r="Q2" s="1289"/>
      <c r="R2" s="1289"/>
      <c r="S2" s="1289"/>
    </row>
    <row r="3" spans="1:19" ht="15.75" thickBot="1" x14ac:dyDescent="0.3">
      <c r="A3" s="131" t="s">
        <v>198</v>
      </c>
      <c r="J3" s="617"/>
      <c r="S3" s="617"/>
    </row>
    <row r="4" spans="1:19" ht="16.5" thickBot="1" x14ac:dyDescent="0.3">
      <c r="A4" s="1362" t="s">
        <v>412</v>
      </c>
      <c r="B4" s="1363"/>
      <c r="C4" s="1363"/>
      <c r="D4" s="1363"/>
      <c r="E4" s="1363"/>
      <c r="F4" s="1363"/>
      <c r="G4" s="1363"/>
      <c r="H4" s="1363"/>
      <c r="I4" s="1364"/>
      <c r="J4" s="1364"/>
      <c r="K4" s="1363"/>
      <c r="L4" s="1363"/>
      <c r="M4" s="1363"/>
      <c r="N4" s="1363"/>
      <c r="O4" s="1363"/>
      <c r="P4" s="1363"/>
      <c r="Q4" s="1363"/>
      <c r="R4" s="1363"/>
      <c r="S4" s="1365"/>
    </row>
    <row r="5" spans="1:19" ht="34.5" thickBot="1" x14ac:dyDescent="0.3">
      <c r="A5" s="612" t="s">
        <v>14</v>
      </c>
      <c r="B5" s="613" t="s">
        <v>15</v>
      </c>
      <c r="C5" s="614" t="str">
        <f>'Pque N Mundo I'!C6</f>
        <v>JAN_19</v>
      </c>
      <c r="D5" s="615" t="str">
        <f>'Pque N Mundo I'!D6</f>
        <v>%</v>
      </c>
      <c r="E5" s="614" t="str">
        <f>'Pque N Mundo I'!E6</f>
        <v>FEV_19</v>
      </c>
      <c r="F5" s="615" t="str">
        <f>'Pque N Mundo I'!F6</f>
        <v>%</v>
      </c>
      <c r="G5" s="614" t="str">
        <f>'Pque N Mundo I'!G6</f>
        <v>MAR_19</v>
      </c>
      <c r="H5" s="615" t="str">
        <f>'Pque N Mundo I'!H6</f>
        <v>%</v>
      </c>
      <c r="I5" s="616" t="s">
        <v>405</v>
      </c>
      <c r="J5" s="616" t="s">
        <v>435</v>
      </c>
      <c r="K5" s="614" t="str">
        <f>'Pque N Mundo I'!K6</f>
        <v>ABR_19</v>
      </c>
      <c r="L5" s="615" t="str">
        <f>'Pque N Mundo I'!L6</f>
        <v>%</v>
      </c>
      <c r="M5" s="614" t="str">
        <f>'Pque N Mundo I'!M6</f>
        <v>MAIO_19</v>
      </c>
      <c r="N5" s="615" t="str">
        <f>'Pque N Mundo I'!N6</f>
        <v>%</v>
      </c>
      <c r="O5" s="614" t="str">
        <f>'Pque N Mundo I'!O6</f>
        <v>JUN_19</v>
      </c>
      <c r="P5" s="615" t="str">
        <f>'Pque N Mundo I'!P6</f>
        <v>%</v>
      </c>
      <c r="Q5" s="618" t="s">
        <v>436</v>
      </c>
      <c r="R5" s="616" t="s">
        <v>411</v>
      </c>
      <c r="S5" s="616" t="s">
        <v>435</v>
      </c>
    </row>
    <row r="6" spans="1:19" ht="15.75" thickTop="1" x14ac:dyDescent="0.25">
      <c r="A6" s="9" t="s">
        <v>27</v>
      </c>
      <c r="B6" s="112">
        <f t="shared" ref="B6:C8" si="0">SUM(B24,B37)</f>
        <v>10800</v>
      </c>
      <c r="C6" s="133">
        <f t="shared" si="0"/>
        <v>10432</v>
      </c>
      <c r="D6" s="19">
        <f>C6/$B6</f>
        <v>0.96592592592592597</v>
      </c>
      <c r="E6" s="133">
        <f>SUM(E24,E37)</f>
        <v>10184</v>
      </c>
      <c r="F6" s="19">
        <f t="shared" ref="F6:F14" si="1">E6/$B6</f>
        <v>0.942962962962963</v>
      </c>
      <c r="G6" s="133">
        <f>SUM(G24,G37)</f>
        <v>10655</v>
      </c>
      <c r="H6" s="188">
        <f t="shared" ref="H6:H14" si="2">G6/$B6</f>
        <v>0.98657407407407405</v>
      </c>
      <c r="I6" s="732">
        <f>SUM(C6,E6,G6)</f>
        <v>31271</v>
      </c>
      <c r="J6" s="189">
        <f>((I6/Q6))</f>
        <v>0.9651543209876543</v>
      </c>
      <c r="K6" s="133">
        <f>SUM(K24,K37)</f>
        <v>10404</v>
      </c>
      <c r="L6" s="188">
        <f t="shared" ref="L6:L14" si="3">K6/$B6</f>
        <v>0.96333333333333337</v>
      </c>
      <c r="M6" s="133">
        <f>SUM(M24,M37)</f>
        <v>9981</v>
      </c>
      <c r="N6" s="188">
        <f t="shared" ref="N6:N14" si="4">M6/$B6</f>
        <v>0.92416666666666669</v>
      </c>
      <c r="O6" s="133">
        <f>SUM(O24,O37)</f>
        <v>9072</v>
      </c>
      <c r="P6" s="188">
        <f t="shared" ref="P6:P14" si="5">O6/$B6</f>
        <v>0.84</v>
      </c>
      <c r="Q6" s="619">
        <f>B6*3</f>
        <v>32400</v>
      </c>
      <c r="R6" s="98">
        <f>SUM(K6,M6,O6)</f>
        <v>29457</v>
      </c>
      <c r="S6" s="189">
        <f>((R6/Q6))</f>
        <v>0.90916666666666668</v>
      </c>
    </row>
    <row r="7" spans="1:19" x14ac:dyDescent="0.25">
      <c r="A7" s="113" t="s">
        <v>28</v>
      </c>
      <c r="B7" s="114">
        <f t="shared" si="0"/>
        <v>3744</v>
      </c>
      <c r="C7" s="134">
        <f t="shared" si="0"/>
        <v>3638</v>
      </c>
      <c r="D7" s="147">
        <f t="shared" ref="D7:D14" si="6">C7/$B7</f>
        <v>0.97168803418803418</v>
      </c>
      <c r="E7" s="134">
        <f>SUM(E25,E38)</f>
        <v>3236</v>
      </c>
      <c r="F7" s="147">
        <f t="shared" si="1"/>
        <v>0.86431623931623935</v>
      </c>
      <c r="G7" s="134">
        <f>SUM(G25,G38)</f>
        <v>3090</v>
      </c>
      <c r="H7" s="147">
        <f t="shared" si="2"/>
        <v>0.82532051282051277</v>
      </c>
      <c r="I7" s="733">
        <f t="shared" ref="I7:I17" si="7">SUM(C7,E7,G7)</f>
        <v>9964</v>
      </c>
      <c r="J7" s="148">
        <f t="shared" ref="J7:J17" si="8">((I7/Q7))</f>
        <v>0.8871082621082621</v>
      </c>
      <c r="K7" s="134">
        <f>SUM(K25,K38)</f>
        <v>3481</v>
      </c>
      <c r="L7" s="147">
        <f t="shared" si="3"/>
        <v>0.92975427350427353</v>
      </c>
      <c r="M7" s="134">
        <f>SUM(M25,M38)</f>
        <v>3717</v>
      </c>
      <c r="N7" s="147">
        <f t="shared" si="4"/>
        <v>0.99278846153846156</v>
      </c>
      <c r="O7" s="134">
        <f>SUM(O25,O38)</f>
        <v>2341</v>
      </c>
      <c r="P7" s="147">
        <f t="shared" si="5"/>
        <v>0.62526709401709402</v>
      </c>
      <c r="Q7" s="620">
        <f t="shared" ref="Q7:Q17" si="9">B7*3</f>
        <v>11232</v>
      </c>
      <c r="R7" s="136">
        <f t="shared" ref="R7:R14" si="10">SUM(K7,M7,O7)</f>
        <v>9539</v>
      </c>
      <c r="S7" s="148">
        <f t="shared" ref="S7:S17" si="11">((R7/Q7))</f>
        <v>0.84926994301994307</v>
      </c>
    </row>
    <row r="8" spans="1:19" x14ac:dyDescent="0.25">
      <c r="A8" s="113" t="s">
        <v>29</v>
      </c>
      <c r="B8" s="114">
        <f t="shared" si="0"/>
        <v>1404</v>
      </c>
      <c r="C8" s="134">
        <f t="shared" si="0"/>
        <v>1737</v>
      </c>
      <c r="D8" s="147">
        <f t="shared" si="6"/>
        <v>1.2371794871794872</v>
      </c>
      <c r="E8" s="134">
        <f>SUM(E26,E39)</f>
        <v>1370</v>
      </c>
      <c r="F8" s="147">
        <f t="shared" si="1"/>
        <v>0.9757834757834758</v>
      </c>
      <c r="G8" s="134">
        <f>SUM(G26,G39)</f>
        <v>1208</v>
      </c>
      <c r="H8" s="147">
        <f t="shared" si="2"/>
        <v>0.86039886039886038</v>
      </c>
      <c r="I8" s="733">
        <f t="shared" si="7"/>
        <v>4315</v>
      </c>
      <c r="J8" s="148">
        <f t="shared" si="8"/>
        <v>1.0244539411206077</v>
      </c>
      <c r="K8" s="134">
        <f>SUM(K26,K39)</f>
        <v>1283</v>
      </c>
      <c r="L8" s="147">
        <f t="shared" si="3"/>
        <v>0.91381766381766383</v>
      </c>
      <c r="M8" s="134">
        <f>SUM(M26,M39)</f>
        <v>1135</v>
      </c>
      <c r="N8" s="147">
        <f t="shared" si="4"/>
        <v>0.80840455840455838</v>
      </c>
      <c r="O8" s="134">
        <f>SUM(O26,O39)</f>
        <v>1252</v>
      </c>
      <c r="P8" s="147">
        <f t="shared" si="5"/>
        <v>0.89173789173789175</v>
      </c>
      <c r="Q8" s="620">
        <f t="shared" si="9"/>
        <v>4212</v>
      </c>
      <c r="R8" s="136">
        <f t="shared" si="10"/>
        <v>3670</v>
      </c>
      <c r="S8" s="148">
        <f t="shared" si="11"/>
        <v>0.87132003798670465</v>
      </c>
    </row>
    <row r="9" spans="1:19" x14ac:dyDescent="0.25">
      <c r="A9" s="113" t="s">
        <v>408</v>
      </c>
      <c r="B9" s="114">
        <f>SUM(B27,B42,B52,B82,B92,B103,B120,B130,B139,B148,B182,)</f>
        <v>5424</v>
      </c>
      <c r="C9" s="134">
        <f>SUM(C27,C42,C52,C82,C92,C103,C120,C130,C139,C148,C182,)</f>
        <v>5878</v>
      </c>
      <c r="D9" s="147">
        <f t="shared" si="6"/>
        <v>1.0837020648967552</v>
      </c>
      <c r="E9" s="134">
        <f>SUM(E27,E42,E52,E82,E92,E103,E120,E130,E139,E148,E182,)</f>
        <v>5704</v>
      </c>
      <c r="F9" s="147">
        <f t="shared" si="1"/>
        <v>1.0516224188790559</v>
      </c>
      <c r="G9" s="134">
        <f>SUM(G27,G42,G52,G82,G92,G103,G120,G130,G139,G148,G182,)</f>
        <v>4922</v>
      </c>
      <c r="H9" s="147">
        <f t="shared" si="2"/>
        <v>0.90744837758112096</v>
      </c>
      <c r="I9" s="733">
        <f>SUM(C9,E9,G9)</f>
        <v>16504</v>
      </c>
      <c r="J9" s="148">
        <f t="shared" ref="J9:J14" si="12">((I9/Q9))</f>
        <v>1.0142576204523108</v>
      </c>
      <c r="K9" s="134">
        <f>SUM(K27,K42,K52,K82,K92,K103,K120,K130,K139,K148,K182,)</f>
        <v>5297</v>
      </c>
      <c r="L9" s="147">
        <f t="shared" si="3"/>
        <v>0.97658554572271383</v>
      </c>
      <c r="M9" s="134">
        <f>SUM(M27,M42,M52,M82,M92,M103,M120,M130,M139,M148,M182,)</f>
        <v>5289</v>
      </c>
      <c r="N9" s="147">
        <f t="shared" si="4"/>
        <v>0.97511061946902655</v>
      </c>
      <c r="O9" s="134">
        <f>SUM(O27,O42,O52,O82,O92,O103,O120,O130,O139,O148,O182,)</f>
        <v>4884</v>
      </c>
      <c r="P9" s="147">
        <f t="shared" si="5"/>
        <v>0.90044247787610621</v>
      </c>
      <c r="Q9" s="620">
        <f t="shared" si="9"/>
        <v>16272</v>
      </c>
      <c r="R9" s="136">
        <f t="shared" si="10"/>
        <v>15470</v>
      </c>
      <c r="S9" s="148">
        <f t="shared" si="11"/>
        <v>0.95071288102261553</v>
      </c>
    </row>
    <row r="10" spans="1:19" x14ac:dyDescent="0.25">
      <c r="A10" s="113" t="s">
        <v>9</v>
      </c>
      <c r="B10" s="114">
        <f>SUM(B28,B43,B53,B83,B93,B104,B121,B131,B140,B149,B183,)</f>
        <v>18744</v>
      </c>
      <c r="C10" s="134">
        <f>SUM(C28,C43,C53,C83,C93,C104,C121,C131,C140,C149,C183,)</f>
        <v>20296</v>
      </c>
      <c r="D10" s="147">
        <f t="shared" si="6"/>
        <v>1.0827998292787024</v>
      </c>
      <c r="E10" s="134">
        <f>SUM(E28,E43,E53,E83,E93,E104,E121,E131,E140,E149,E183,)</f>
        <v>19475</v>
      </c>
      <c r="F10" s="147">
        <f t="shared" si="1"/>
        <v>1.0389991463935127</v>
      </c>
      <c r="G10" s="134">
        <f>SUM(G28,G43,G53,G83,G93,G104,G121,G131,G140,G149,G183,)</f>
        <v>17969</v>
      </c>
      <c r="H10" s="147">
        <f t="shared" si="2"/>
        <v>0.95865343576611184</v>
      </c>
      <c r="I10" s="733">
        <f>SUM(C10,E10,G10)</f>
        <v>57740</v>
      </c>
      <c r="J10" s="148">
        <f t="shared" si="12"/>
        <v>1.0268174704794424</v>
      </c>
      <c r="K10" s="134">
        <f>SUM(K28,K43,K53,K83,K93,K104,K121,K131,K140,K149,K183,)</f>
        <v>26891</v>
      </c>
      <c r="L10" s="147">
        <f t="shared" si="3"/>
        <v>1.434645753307725</v>
      </c>
      <c r="M10" s="134">
        <f>SUM(M28,M43,M53,M83,M93,M104,M121,M131,M140,M149,M183,)</f>
        <v>21465</v>
      </c>
      <c r="N10" s="147">
        <f t="shared" si="4"/>
        <v>1.1451664532650447</v>
      </c>
      <c r="O10" s="134">
        <f>SUM(O28,O43,O53,O83,O93,O104,O121,O131,O140,O149,O183,)</f>
        <v>17583</v>
      </c>
      <c r="P10" s="147">
        <f t="shared" si="5"/>
        <v>0.9380601792573624</v>
      </c>
      <c r="Q10" s="620">
        <f t="shared" si="9"/>
        <v>56232</v>
      </c>
      <c r="R10" s="136">
        <f t="shared" si="10"/>
        <v>65939</v>
      </c>
      <c r="S10" s="148">
        <f t="shared" si="11"/>
        <v>1.1726241286100441</v>
      </c>
    </row>
    <row r="11" spans="1:19" x14ac:dyDescent="0.25">
      <c r="A11" s="113" t="s">
        <v>10</v>
      </c>
      <c r="B11" s="114">
        <f>SUM(B29,B44,B54,B62,B84,B94,B105,B122,B132,B141,B150,B184,B191,)</f>
        <v>9994</v>
      </c>
      <c r="C11" s="134">
        <f>SUM(C29,C44,C54,C62,C84,C94,C105,C122,C132,C141,C150,C184,C191,)</f>
        <v>7546</v>
      </c>
      <c r="D11" s="147">
        <f t="shared" si="6"/>
        <v>0.75505303181909145</v>
      </c>
      <c r="E11" s="134">
        <f>SUM(E29,E44,E54,E62,E84,E94,E105,E122,E132,E141,E150,E184,E191,)</f>
        <v>7512</v>
      </c>
      <c r="F11" s="147">
        <f t="shared" si="1"/>
        <v>0.75165099059435658</v>
      </c>
      <c r="G11" s="134">
        <f>SUM(G29,G44,G54,G62,G84,G94,G105,G122,G132,G141,G150,G184,G191,)</f>
        <v>8457</v>
      </c>
      <c r="H11" s="147">
        <f t="shared" si="2"/>
        <v>0.84620772463478089</v>
      </c>
      <c r="I11" s="733">
        <f>SUM(C11,E11,G11)</f>
        <v>23515</v>
      </c>
      <c r="J11" s="148">
        <f t="shared" si="12"/>
        <v>0.78430391568274294</v>
      </c>
      <c r="K11" s="134">
        <f>SUM(K29,K44,K54,K62,K84,K94,K105,K122,K132,K141,K150,K184,K191,)</f>
        <v>9401</v>
      </c>
      <c r="L11" s="147">
        <f t="shared" si="3"/>
        <v>0.9406643986391835</v>
      </c>
      <c r="M11" s="134">
        <f>SUM(M29,M44,M54,M62,M84,M94,M105,M122,M132,M141,M150,M184,M191,)</f>
        <v>9737</v>
      </c>
      <c r="N11" s="147">
        <f t="shared" si="4"/>
        <v>0.97428457074244545</v>
      </c>
      <c r="O11" s="134">
        <f>SUM(O29,O44,O54,O62,O84,O94,O105,O122,O132,O141,O150,O184,O191,)</f>
        <v>7696</v>
      </c>
      <c r="P11" s="147">
        <f t="shared" si="5"/>
        <v>0.77006203722233335</v>
      </c>
      <c r="Q11" s="620">
        <f t="shared" si="9"/>
        <v>29982</v>
      </c>
      <c r="R11" s="136">
        <f t="shared" si="10"/>
        <v>26834</v>
      </c>
      <c r="S11" s="148">
        <f t="shared" si="11"/>
        <v>0.89500366886798743</v>
      </c>
    </row>
    <row r="12" spans="1:19" x14ac:dyDescent="0.25">
      <c r="A12" s="113" t="s">
        <v>42</v>
      </c>
      <c r="B12" s="114">
        <f>SUM(B30,B45,B55,B63,B85,B95,B106,B123,B133,B142,B151,B185,B192,)</f>
        <v>6052</v>
      </c>
      <c r="C12" s="134">
        <f>SUM(C30,C45,C55,C63,C85,C95,C106,C123,C133,C142,C151,C185,C192,)</f>
        <v>4538</v>
      </c>
      <c r="D12" s="147">
        <f t="shared" si="6"/>
        <v>0.74983476536682092</v>
      </c>
      <c r="E12" s="134">
        <f>SUM(E30,E45,E55,E63,E85,E95,E106,E123,E133,E142,E151,E185,E192,)</f>
        <v>4723</v>
      </c>
      <c r="F12" s="147">
        <f t="shared" si="1"/>
        <v>0.78040317250495705</v>
      </c>
      <c r="G12" s="134">
        <f>SUM(G30,G45,G55,G63,G85,G95,G106,G123,G133,G142,G151,G185,G192,)</f>
        <v>3672</v>
      </c>
      <c r="H12" s="147">
        <f t="shared" si="2"/>
        <v>0.6067415730337079</v>
      </c>
      <c r="I12" s="733">
        <f>SUM(C12,E12,G12)</f>
        <v>12933</v>
      </c>
      <c r="J12" s="148">
        <f t="shared" si="12"/>
        <v>0.71232650363516192</v>
      </c>
      <c r="K12" s="134">
        <f>SUM(K30,K45,K55,K63,K85,K95,K106,K123,K133,K142,K151,K185,K192,)</f>
        <v>5162</v>
      </c>
      <c r="L12" s="147">
        <f t="shared" si="3"/>
        <v>0.8529411764705882</v>
      </c>
      <c r="M12" s="134">
        <f>SUM(M30,M45,M55,M63,M85,M95,M106,M123,M133,M142,M151,M185,M192,)</f>
        <v>5830</v>
      </c>
      <c r="N12" s="147">
        <f t="shared" si="4"/>
        <v>0.96331791143423662</v>
      </c>
      <c r="O12" s="134">
        <f>SUM(O30,O45,O55,O63,O85,O95,O106,O123,O133,O142,O151,O185,O192,)</f>
        <v>4264</v>
      </c>
      <c r="P12" s="147">
        <f t="shared" si="5"/>
        <v>0.70456047587574355</v>
      </c>
      <c r="Q12" s="620">
        <f t="shared" si="9"/>
        <v>18156</v>
      </c>
      <c r="R12" s="136">
        <f t="shared" si="10"/>
        <v>15256</v>
      </c>
      <c r="S12" s="148">
        <f t="shared" si="11"/>
        <v>0.84027318792685612</v>
      </c>
    </row>
    <row r="13" spans="1:19" x14ac:dyDescent="0.25">
      <c r="A13" s="113" t="s">
        <v>12</v>
      </c>
      <c r="B13" s="114">
        <f>SUM(B31,B56,B64,B86,B152,)</f>
        <v>625</v>
      </c>
      <c r="C13" s="134">
        <f>SUM(C31,C56,C64,C86,C152,)</f>
        <v>729</v>
      </c>
      <c r="D13" s="147">
        <f t="shared" si="6"/>
        <v>1.1664000000000001</v>
      </c>
      <c r="E13" s="134">
        <f>SUM(E31,E56,E64,E86,E152,)</f>
        <v>836</v>
      </c>
      <c r="F13" s="147">
        <f t="shared" si="1"/>
        <v>1.3375999999999999</v>
      </c>
      <c r="G13" s="134">
        <f>SUM(G31,G56,G64,G86,G152,)</f>
        <v>787</v>
      </c>
      <c r="H13" s="147">
        <f t="shared" si="2"/>
        <v>1.2592000000000001</v>
      </c>
      <c r="I13" s="733">
        <f>SUM(C13,E13,G13)</f>
        <v>2352</v>
      </c>
      <c r="J13" s="148">
        <f t="shared" si="12"/>
        <v>1.2544</v>
      </c>
      <c r="K13" s="134">
        <f>SUM(K31,K56,K64,K86,K152,)</f>
        <v>888</v>
      </c>
      <c r="L13" s="147">
        <f t="shared" si="3"/>
        <v>1.4208000000000001</v>
      </c>
      <c r="M13" s="134">
        <f>SUM(M31,M56,M64,M86,M152,)</f>
        <v>985</v>
      </c>
      <c r="N13" s="147">
        <f t="shared" si="4"/>
        <v>1.5760000000000001</v>
      </c>
      <c r="O13" s="134">
        <f>SUM(O31,O56,O64,O86,O152,)</f>
        <v>809</v>
      </c>
      <c r="P13" s="147">
        <f t="shared" si="5"/>
        <v>1.2944</v>
      </c>
      <c r="Q13" s="620">
        <f t="shared" si="9"/>
        <v>1875</v>
      </c>
      <c r="R13" s="136">
        <f t="shared" si="10"/>
        <v>2682</v>
      </c>
      <c r="S13" s="148">
        <f t="shared" si="11"/>
        <v>1.4303999999999999</v>
      </c>
    </row>
    <row r="14" spans="1:19" ht="15.75" thickBot="1" x14ac:dyDescent="0.3">
      <c r="A14" s="138" t="s">
        <v>13</v>
      </c>
      <c r="B14" s="190">
        <f>SUM(B32,B46,B57,B65,B87,B97,B107,B125,B134,B143,B154,B186,B193,)</f>
        <v>7129</v>
      </c>
      <c r="C14" s="139">
        <f>SUM(C32,C46,C57,C65,C87,C97,C107,C125,C134,C143,C154,C186,C193,)</f>
        <v>5173</v>
      </c>
      <c r="D14" s="151">
        <f t="shared" si="6"/>
        <v>0.72562771777247859</v>
      </c>
      <c r="E14" s="139">
        <f>SUM(E32,E46,E57,E65,E87,E97,E107,E125,E134,E143,E154,E186,E193,)</f>
        <v>6062</v>
      </c>
      <c r="F14" s="151">
        <f t="shared" si="1"/>
        <v>0.85032963950063123</v>
      </c>
      <c r="G14" s="139">
        <f>SUM(G32,G46,G57,G65,G87,G97,G107,G125,G134,G143,G154,G186,G193,)</f>
        <v>5071</v>
      </c>
      <c r="H14" s="151">
        <f t="shared" si="2"/>
        <v>0.71131996072380421</v>
      </c>
      <c r="I14" s="734">
        <f t="shared" si="7"/>
        <v>16306</v>
      </c>
      <c r="J14" s="152">
        <f t="shared" si="12"/>
        <v>0.76242577266563805</v>
      </c>
      <c r="K14" s="139">
        <f>SUM(K32,K46,K57,K65,K87,K97,K107,K125,K134,K143,K154,K186,K193,)</f>
        <v>6091</v>
      </c>
      <c r="L14" s="151">
        <f t="shared" si="3"/>
        <v>0.85439753121054851</v>
      </c>
      <c r="M14" s="139">
        <f>SUM(M32,M46,M57,M65,M87,M97,M107,M125,M134,M143,M154,M186,M193,)</f>
        <v>6620</v>
      </c>
      <c r="N14" s="151">
        <f t="shared" si="4"/>
        <v>0.92860148688455602</v>
      </c>
      <c r="O14" s="139">
        <f>SUM(O32,O46,O57,O65,O87,O97,O107,O125,O134,O143,O154,O186,O193,)</f>
        <v>5343</v>
      </c>
      <c r="P14" s="151">
        <f t="shared" si="5"/>
        <v>0.74947397952026928</v>
      </c>
      <c r="Q14" s="621">
        <f t="shared" si="9"/>
        <v>21387</v>
      </c>
      <c r="R14" s="141">
        <f t="shared" si="10"/>
        <v>18054</v>
      </c>
      <c r="S14" s="152">
        <f t="shared" si="11"/>
        <v>0.84415766587179131</v>
      </c>
    </row>
    <row r="15" spans="1:19" x14ac:dyDescent="0.25">
      <c r="A15" s="83" t="s">
        <v>368</v>
      </c>
      <c r="B15" s="115">
        <f>B96</f>
        <v>125</v>
      </c>
      <c r="C15" s="145">
        <f>C96</f>
        <v>88</v>
      </c>
      <c r="D15" s="86">
        <f t="shared" ref="D15:D17" si="13">C15/$B15</f>
        <v>0.70399999999999996</v>
      </c>
      <c r="E15" s="145">
        <f>E96</f>
        <v>124</v>
      </c>
      <c r="F15" s="86">
        <f t="shared" ref="F15:F17" si="14">E15/$B15</f>
        <v>0.99199999999999999</v>
      </c>
      <c r="G15" s="145">
        <f>G96</f>
        <v>98</v>
      </c>
      <c r="H15" s="86">
        <f t="shared" ref="H15:H17" si="15">G15/$B15</f>
        <v>0.78400000000000003</v>
      </c>
      <c r="I15" s="735">
        <f t="shared" si="7"/>
        <v>310</v>
      </c>
      <c r="J15" s="208">
        <f t="shared" si="8"/>
        <v>0.82666666666666666</v>
      </c>
      <c r="K15" s="145">
        <f>K96</f>
        <v>119</v>
      </c>
      <c r="L15" s="86">
        <f t="shared" ref="L15:L17" si="16">K15/$B15</f>
        <v>0.95199999999999996</v>
      </c>
      <c r="M15" s="145">
        <f>M96</f>
        <v>138</v>
      </c>
      <c r="N15" s="86">
        <f t="shared" ref="N15:N17" si="17">M15/$B15</f>
        <v>1.1040000000000001</v>
      </c>
      <c r="O15" s="145">
        <f>O96</f>
        <v>83</v>
      </c>
      <c r="P15" s="86">
        <f t="shared" ref="P15:P17" si="18">O15/$B15</f>
        <v>0.66400000000000003</v>
      </c>
      <c r="Q15" s="622">
        <f>B15*3</f>
        <v>375</v>
      </c>
      <c r="R15" s="161">
        <f t="shared" ref="R15:R17" si="19">SUM(K15,M15,O15)</f>
        <v>340</v>
      </c>
      <c r="S15" s="208">
        <f t="shared" si="11"/>
        <v>0.90666666666666662</v>
      </c>
    </row>
    <row r="16" spans="1:19" x14ac:dyDescent="0.25">
      <c r="A16" s="113" t="s">
        <v>369</v>
      </c>
      <c r="B16" s="114">
        <f>B153</f>
        <v>0</v>
      </c>
      <c r="C16" s="134">
        <f>C153</f>
        <v>0</v>
      </c>
      <c r="D16" s="147" t="e">
        <f t="shared" si="13"/>
        <v>#DIV/0!</v>
      </c>
      <c r="E16" s="134">
        <f>E153</f>
        <v>0</v>
      </c>
      <c r="F16" s="147" t="e">
        <f t="shared" si="14"/>
        <v>#DIV/0!</v>
      </c>
      <c r="G16" s="134">
        <f>G153</f>
        <v>0</v>
      </c>
      <c r="H16" s="147" t="e">
        <f t="shared" si="15"/>
        <v>#DIV/0!</v>
      </c>
      <c r="I16" s="733">
        <f t="shared" si="7"/>
        <v>0</v>
      </c>
      <c r="J16" s="148" t="e">
        <f t="shared" si="8"/>
        <v>#DIV/0!</v>
      </c>
      <c r="K16" s="134">
        <f>K153</f>
        <v>0</v>
      </c>
      <c r="L16" s="147" t="e">
        <f t="shared" si="16"/>
        <v>#DIV/0!</v>
      </c>
      <c r="M16" s="134">
        <f>M153</f>
        <v>0</v>
      </c>
      <c r="N16" s="147" t="e">
        <f t="shared" si="17"/>
        <v>#DIV/0!</v>
      </c>
      <c r="O16" s="134">
        <f>O153</f>
        <v>0</v>
      </c>
      <c r="P16" s="147" t="e">
        <f t="shared" si="18"/>
        <v>#DIV/0!</v>
      </c>
      <c r="Q16" s="620">
        <f t="shared" si="9"/>
        <v>0</v>
      </c>
      <c r="R16" s="136">
        <f t="shared" si="19"/>
        <v>0</v>
      </c>
      <c r="S16" s="148" t="e">
        <f t="shared" si="11"/>
        <v>#DIV/0!</v>
      </c>
    </row>
    <row r="17" spans="1:19" ht="15.75" thickBot="1" x14ac:dyDescent="0.3">
      <c r="A17" s="138" t="s">
        <v>370</v>
      </c>
      <c r="B17" s="190">
        <f>B155</f>
        <v>100</v>
      </c>
      <c r="C17" s="139">
        <f>C155</f>
        <v>0</v>
      </c>
      <c r="D17" s="151">
        <f t="shared" si="13"/>
        <v>0</v>
      </c>
      <c r="E17" s="139">
        <f>E155</f>
        <v>99</v>
      </c>
      <c r="F17" s="151">
        <f t="shared" si="14"/>
        <v>0.99</v>
      </c>
      <c r="G17" s="139">
        <f>G155</f>
        <v>110</v>
      </c>
      <c r="H17" s="151">
        <f t="shared" si="15"/>
        <v>1.1000000000000001</v>
      </c>
      <c r="I17" s="734">
        <f t="shared" si="7"/>
        <v>209</v>
      </c>
      <c r="J17" s="152">
        <f t="shared" si="8"/>
        <v>0.69666666666666666</v>
      </c>
      <c r="K17" s="139">
        <f>K155</f>
        <v>61</v>
      </c>
      <c r="L17" s="151">
        <f t="shared" si="16"/>
        <v>0.61</v>
      </c>
      <c r="M17" s="139">
        <f>M155</f>
        <v>115</v>
      </c>
      <c r="N17" s="151">
        <f t="shared" si="17"/>
        <v>1.1499999999999999</v>
      </c>
      <c r="O17" s="139">
        <f>O155</f>
        <v>81</v>
      </c>
      <c r="P17" s="151">
        <f t="shared" si="18"/>
        <v>0.81</v>
      </c>
      <c r="Q17" s="621">
        <f t="shared" si="9"/>
        <v>300</v>
      </c>
      <c r="R17" s="141">
        <f t="shared" si="19"/>
        <v>257</v>
      </c>
      <c r="S17" s="152">
        <f t="shared" si="11"/>
        <v>0.85666666666666669</v>
      </c>
    </row>
    <row r="18" spans="1:19" x14ac:dyDescent="0.25">
      <c r="A18" s="131"/>
    </row>
    <row r="19" spans="1:19" x14ac:dyDescent="0.25">
      <c r="A19" s="131"/>
    </row>
    <row r="20" spans="1:19" x14ac:dyDescent="0.25">
      <c r="A20" s="131"/>
    </row>
    <row r="21" spans="1:19" hidden="1" x14ac:dyDescent="0.25">
      <c r="A21" s="131"/>
    </row>
    <row r="22" spans="1:19" ht="15.75" hidden="1" x14ac:dyDescent="0.25">
      <c r="A22" s="1290" t="s">
        <v>274</v>
      </c>
      <c r="B22" s="1291"/>
      <c r="C22" s="1291"/>
      <c r="D22" s="1291"/>
      <c r="E22" s="1291"/>
      <c r="F22" s="1291"/>
      <c r="G22" s="1291"/>
      <c r="H22" s="1291"/>
      <c r="I22" s="1291"/>
      <c r="J22" s="1291"/>
      <c r="K22" s="1291"/>
      <c r="L22" s="1291"/>
      <c r="M22" s="1291"/>
      <c r="N22" s="1291"/>
      <c r="O22" s="1291"/>
      <c r="P22" s="1291"/>
      <c r="Q22" s="1291"/>
      <c r="R22" s="1291"/>
      <c r="S22" s="1291"/>
    </row>
    <row r="23" spans="1:19" ht="34.5" hidden="1" thickBot="1" x14ac:dyDescent="0.3">
      <c r="A23" s="110" t="s">
        <v>14</v>
      </c>
      <c r="B23" s="186" t="s">
        <v>15</v>
      </c>
      <c r="C23" s="262" t="s">
        <v>2</v>
      </c>
      <c r="D23" s="263" t="s">
        <v>1</v>
      </c>
      <c r="E23" s="262" t="s">
        <v>3</v>
      </c>
      <c r="F23" s="263" t="s">
        <v>1</v>
      </c>
      <c r="G23" s="262" t="s">
        <v>4</v>
      </c>
      <c r="H23" s="263" t="s">
        <v>1</v>
      </c>
      <c r="I23" s="128" t="s">
        <v>206</v>
      </c>
      <c r="J23" s="13" t="s">
        <v>205</v>
      </c>
      <c r="K23" s="262" t="s">
        <v>5</v>
      </c>
      <c r="L23" s="263" t="s">
        <v>1</v>
      </c>
      <c r="M23" s="264" t="s">
        <v>203</v>
      </c>
      <c r="N23" s="265" t="s">
        <v>1</v>
      </c>
      <c r="O23" s="264" t="s">
        <v>204</v>
      </c>
      <c r="P23" s="265" t="s">
        <v>1</v>
      </c>
      <c r="Q23" s="618" t="s">
        <v>371</v>
      </c>
      <c r="R23" s="128" t="s">
        <v>206</v>
      </c>
      <c r="S23" s="13" t="s">
        <v>205</v>
      </c>
    </row>
    <row r="24" spans="1:19" ht="15.75" hidden="1" thickTop="1" x14ac:dyDescent="0.25">
      <c r="A24" s="9" t="s">
        <v>27</v>
      </c>
      <c r="B24" s="112">
        <f>'Pque N Mundo I'!B7</f>
        <v>6000</v>
      </c>
      <c r="C24" s="133">
        <f>'Pque N Mundo I'!C7</f>
        <v>6362</v>
      </c>
      <c r="D24" s="19">
        <f>C24/$B24</f>
        <v>1.0603333333333333</v>
      </c>
      <c r="E24" s="133">
        <f>'Pque N Mundo I'!E7</f>
        <v>6076</v>
      </c>
      <c r="F24" s="19">
        <f t="shared" ref="F24:F33" si="20">E24/$B24</f>
        <v>1.0126666666666666</v>
      </c>
      <c r="G24" s="133">
        <f>'Pque N Mundo I'!G7</f>
        <v>6288</v>
      </c>
      <c r="H24" s="188">
        <f t="shared" ref="H24:L33" si="21">G24/$B24</f>
        <v>1.048</v>
      </c>
      <c r="I24" s="98">
        <f t="shared" ref="I24:I33" si="22">SUM(C24,E24,G24)</f>
        <v>18726</v>
      </c>
      <c r="J24" s="189">
        <f t="shared" ref="J24:J33" si="23">((I24/Q24))</f>
        <v>1.0403333333333333</v>
      </c>
      <c r="K24" s="133">
        <f>'Pque N Mundo I'!K7</f>
        <v>5994</v>
      </c>
      <c r="L24" s="188">
        <f t="shared" si="21"/>
        <v>0.999</v>
      </c>
      <c r="M24" s="133">
        <f>'Pque N Mundo I'!M7</f>
        <v>6025</v>
      </c>
      <c r="N24" s="188">
        <f t="shared" ref="N24:N33" si="24">M24/$B24</f>
        <v>1.0041666666666667</v>
      </c>
      <c r="O24" s="133">
        <f>'Pque N Mundo I'!O7</f>
        <v>5424</v>
      </c>
      <c r="P24" s="188">
        <f t="shared" ref="P24:P33" si="25">O24/$B24</f>
        <v>0.90400000000000003</v>
      </c>
      <c r="Q24" s="736">
        <f t="shared" ref="Q24:Q32" si="26">B24*3</f>
        <v>18000</v>
      </c>
      <c r="R24" s="98">
        <f t="shared" ref="R24:R33" si="27">SUM(K24,M24,O24)</f>
        <v>17443</v>
      </c>
      <c r="S24" s="189">
        <f t="shared" ref="S24:S33" si="28">R24/($B24*3)</f>
        <v>0.96905555555555556</v>
      </c>
    </row>
    <row r="25" spans="1:19" hidden="1" x14ac:dyDescent="0.25">
      <c r="A25" s="113" t="s">
        <v>28</v>
      </c>
      <c r="B25" s="114">
        <f>'Pque N Mundo I'!B8</f>
        <v>2080</v>
      </c>
      <c r="C25" s="134">
        <f>'Pque N Mundo I'!C8</f>
        <v>2269</v>
      </c>
      <c r="D25" s="147">
        <f t="shared" ref="D25:D32" si="29">C25/$B25</f>
        <v>1.0908653846153846</v>
      </c>
      <c r="E25" s="134">
        <f>'Pque N Mundo I'!E8</f>
        <v>2219</v>
      </c>
      <c r="F25" s="147">
        <f t="shared" si="20"/>
        <v>1.0668269230769232</v>
      </c>
      <c r="G25" s="134">
        <f>'Pque N Mundo I'!G8</f>
        <v>1876</v>
      </c>
      <c r="H25" s="147">
        <f t="shared" si="21"/>
        <v>0.90192307692307694</v>
      </c>
      <c r="I25" s="136">
        <f t="shared" si="22"/>
        <v>6364</v>
      </c>
      <c r="J25" s="148">
        <f t="shared" si="23"/>
        <v>1.0198717948717948</v>
      </c>
      <c r="K25" s="134">
        <f>'Pque N Mundo I'!K8</f>
        <v>1886</v>
      </c>
      <c r="L25" s="147">
        <f t="shared" si="21"/>
        <v>0.90673076923076923</v>
      </c>
      <c r="M25" s="134">
        <f>'Pque N Mundo I'!M8</f>
        <v>2076</v>
      </c>
      <c r="N25" s="147">
        <f t="shared" si="24"/>
        <v>0.99807692307692308</v>
      </c>
      <c r="O25" s="134">
        <f>'Pque N Mundo I'!O8</f>
        <v>1149</v>
      </c>
      <c r="P25" s="147">
        <f t="shared" si="25"/>
        <v>0.55240384615384619</v>
      </c>
      <c r="Q25" s="737">
        <f t="shared" si="26"/>
        <v>6240</v>
      </c>
      <c r="R25" s="136">
        <f t="shared" si="27"/>
        <v>5111</v>
      </c>
      <c r="S25" s="148">
        <f t="shared" ref="S25:S31" si="30">R25/($B25*3)</f>
        <v>0.8190705128205128</v>
      </c>
    </row>
    <row r="26" spans="1:19" hidden="1" x14ac:dyDescent="0.25">
      <c r="A26" s="113" t="s">
        <v>29</v>
      </c>
      <c r="B26" s="114">
        <f>'Pque N Mundo I'!B9</f>
        <v>780</v>
      </c>
      <c r="C26" s="134">
        <f>'Pque N Mundo I'!C9</f>
        <v>906</v>
      </c>
      <c r="D26" s="147">
        <f t="shared" si="29"/>
        <v>1.1615384615384616</v>
      </c>
      <c r="E26" s="134">
        <f>'Pque N Mundo I'!E9</f>
        <v>904</v>
      </c>
      <c r="F26" s="147">
        <f t="shared" si="20"/>
        <v>1.1589743589743591</v>
      </c>
      <c r="G26" s="134">
        <f>'Pque N Mundo I'!G9</f>
        <v>758</v>
      </c>
      <c r="H26" s="147">
        <f t="shared" si="21"/>
        <v>0.97179487179487178</v>
      </c>
      <c r="I26" s="136">
        <f t="shared" si="22"/>
        <v>2568</v>
      </c>
      <c r="J26" s="148">
        <f t="shared" si="23"/>
        <v>1.0974358974358975</v>
      </c>
      <c r="K26" s="134">
        <f>'Pque N Mundo I'!K9</f>
        <v>686</v>
      </c>
      <c r="L26" s="147">
        <f t="shared" si="21"/>
        <v>0.87948717948717947</v>
      </c>
      <c r="M26" s="134">
        <f>'Pque N Mundo I'!M9</f>
        <v>545</v>
      </c>
      <c r="N26" s="147">
        <f t="shared" si="24"/>
        <v>0.69871794871794868</v>
      </c>
      <c r="O26" s="134">
        <f>'Pque N Mundo I'!O9</f>
        <v>680</v>
      </c>
      <c r="P26" s="147">
        <f t="shared" si="25"/>
        <v>0.87179487179487181</v>
      </c>
      <c r="Q26" s="737">
        <f t="shared" si="26"/>
        <v>2340</v>
      </c>
      <c r="R26" s="136">
        <f t="shared" si="27"/>
        <v>1911</v>
      </c>
      <c r="S26" s="148">
        <f t="shared" si="30"/>
        <v>0.81666666666666665</v>
      </c>
    </row>
    <row r="27" spans="1:19" hidden="1" x14ac:dyDescent="0.25">
      <c r="A27" s="113" t="s">
        <v>8</v>
      </c>
      <c r="B27" s="114">
        <f>'Pque N Mundo I'!B12</f>
        <v>288</v>
      </c>
      <c r="C27" s="134">
        <f>'Pque N Mundo I'!C12</f>
        <v>547</v>
      </c>
      <c r="D27" s="147">
        <f t="shared" si="29"/>
        <v>1.8993055555555556</v>
      </c>
      <c r="E27" s="134">
        <f>'Pque N Mundo I'!E12</f>
        <v>515</v>
      </c>
      <c r="F27" s="147">
        <f t="shared" si="20"/>
        <v>1.7881944444444444</v>
      </c>
      <c r="G27" s="134">
        <f>'Pque N Mundo I'!G12</f>
        <v>525</v>
      </c>
      <c r="H27" s="147">
        <f t="shared" si="21"/>
        <v>1.8229166666666667</v>
      </c>
      <c r="I27" s="136">
        <f t="shared" si="22"/>
        <v>1587</v>
      </c>
      <c r="J27" s="148">
        <f t="shared" si="23"/>
        <v>1.8368055555555556</v>
      </c>
      <c r="K27" s="134">
        <f>'Pque N Mundo I'!K12</f>
        <v>529</v>
      </c>
      <c r="L27" s="147">
        <f t="shared" si="21"/>
        <v>1.8368055555555556</v>
      </c>
      <c r="M27" s="134">
        <f>'Pque N Mundo I'!M12</f>
        <v>528</v>
      </c>
      <c r="N27" s="147">
        <f t="shared" si="24"/>
        <v>1.8333333333333333</v>
      </c>
      <c r="O27" s="134">
        <f>'Pque N Mundo I'!O12</f>
        <v>517</v>
      </c>
      <c r="P27" s="147">
        <f t="shared" si="25"/>
        <v>1.7951388888888888</v>
      </c>
      <c r="Q27" s="737">
        <f t="shared" si="26"/>
        <v>864</v>
      </c>
      <c r="R27" s="136">
        <f t="shared" si="27"/>
        <v>1574</v>
      </c>
      <c r="S27" s="148">
        <f t="shared" si="30"/>
        <v>1.8217592592592593</v>
      </c>
    </row>
    <row r="28" spans="1:19" hidden="1" x14ac:dyDescent="0.25">
      <c r="A28" s="113" t="s">
        <v>9</v>
      </c>
      <c r="B28" s="114">
        <f>'Pque N Mundo I'!B13</f>
        <v>1008</v>
      </c>
      <c r="C28" s="134">
        <f>'Pque N Mundo I'!C13</f>
        <v>1948</v>
      </c>
      <c r="D28" s="147">
        <f t="shared" si="29"/>
        <v>1.9325396825396826</v>
      </c>
      <c r="E28" s="134">
        <f>'Pque N Mundo I'!E13</f>
        <v>1671</v>
      </c>
      <c r="F28" s="147">
        <f t="shared" si="20"/>
        <v>1.6577380952380953</v>
      </c>
      <c r="G28" s="134">
        <f>'Pque N Mundo I'!G13</f>
        <v>2137</v>
      </c>
      <c r="H28" s="147">
        <f t="shared" si="21"/>
        <v>2.1200396825396823</v>
      </c>
      <c r="I28" s="136">
        <f t="shared" si="22"/>
        <v>5756</v>
      </c>
      <c r="J28" s="148">
        <f t="shared" si="23"/>
        <v>1.9034391534391535</v>
      </c>
      <c r="K28" s="134">
        <f>'Pque N Mundo I'!K13</f>
        <v>2526</v>
      </c>
      <c r="L28" s="147">
        <f t="shared" si="21"/>
        <v>2.5059523809523809</v>
      </c>
      <c r="M28" s="134">
        <f>'Pque N Mundo I'!M13</f>
        <v>2278</v>
      </c>
      <c r="N28" s="147">
        <f t="shared" si="24"/>
        <v>2.2599206349206349</v>
      </c>
      <c r="O28" s="134">
        <f>'Pque N Mundo I'!O13</f>
        <v>1807</v>
      </c>
      <c r="P28" s="147">
        <f t="shared" si="25"/>
        <v>1.7926587301587302</v>
      </c>
      <c r="Q28" s="737">
        <f t="shared" si="26"/>
        <v>3024</v>
      </c>
      <c r="R28" s="136">
        <f t="shared" si="27"/>
        <v>6611</v>
      </c>
      <c r="S28" s="148">
        <f t="shared" si="30"/>
        <v>2.1861772486772488</v>
      </c>
    </row>
    <row r="29" spans="1:19" hidden="1" x14ac:dyDescent="0.25">
      <c r="A29" s="113" t="s">
        <v>10</v>
      </c>
      <c r="B29" s="114">
        <f>'Pque N Mundo I'!B14</f>
        <v>526</v>
      </c>
      <c r="C29" s="134">
        <f>'Pque N Mundo I'!C14</f>
        <v>538</v>
      </c>
      <c r="D29" s="147">
        <f t="shared" si="29"/>
        <v>1.0228136882129277</v>
      </c>
      <c r="E29" s="134">
        <f>'Pque N Mundo I'!E14</f>
        <v>549</v>
      </c>
      <c r="F29" s="147">
        <f t="shared" si="20"/>
        <v>1.043726235741445</v>
      </c>
      <c r="G29" s="134">
        <f>'Pque N Mundo I'!G14</f>
        <v>561</v>
      </c>
      <c r="H29" s="147">
        <f t="shared" si="21"/>
        <v>1.0665399239543727</v>
      </c>
      <c r="I29" s="136">
        <f t="shared" si="22"/>
        <v>1648</v>
      </c>
      <c r="J29" s="148">
        <f t="shared" si="23"/>
        <v>1.044359949302915</v>
      </c>
      <c r="K29" s="134">
        <f>'Pque N Mundo I'!K14</f>
        <v>513</v>
      </c>
      <c r="L29" s="147">
        <f t="shared" si="21"/>
        <v>0.97528517110266155</v>
      </c>
      <c r="M29" s="134">
        <f>'Pque N Mundo I'!M14</f>
        <v>537</v>
      </c>
      <c r="N29" s="147">
        <f t="shared" si="24"/>
        <v>1.020912547528517</v>
      </c>
      <c r="O29" s="134">
        <f>'Pque N Mundo I'!O14</f>
        <v>355</v>
      </c>
      <c r="P29" s="147">
        <f t="shared" si="25"/>
        <v>0.67490494296577952</v>
      </c>
      <c r="Q29" s="737">
        <f t="shared" si="26"/>
        <v>1578</v>
      </c>
      <c r="R29" s="136">
        <f t="shared" si="27"/>
        <v>1405</v>
      </c>
      <c r="S29" s="148">
        <f t="shared" si="30"/>
        <v>0.89036755386565269</v>
      </c>
    </row>
    <row r="30" spans="1:19" hidden="1" x14ac:dyDescent="0.25">
      <c r="A30" s="113" t="s">
        <v>42</v>
      </c>
      <c r="B30" s="114">
        <f>'Pque N Mundo I'!B15</f>
        <v>263</v>
      </c>
      <c r="C30" s="134">
        <f>'Pque N Mundo I'!C15</f>
        <v>395</v>
      </c>
      <c r="D30" s="147">
        <f t="shared" si="29"/>
        <v>1.5019011406844107</v>
      </c>
      <c r="E30" s="134">
        <f>'Pque N Mundo I'!E15</f>
        <v>243</v>
      </c>
      <c r="F30" s="147">
        <f t="shared" si="20"/>
        <v>0.92395437262357416</v>
      </c>
      <c r="G30" s="134">
        <f>'Pque N Mundo I'!G15</f>
        <v>240</v>
      </c>
      <c r="H30" s="147">
        <f t="shared" si="21"/>
        <v>0.9125475285171103</v>
      </c>
      <c r="I30" s="136">
        <f t="shared" si="22"/>
        <v>878</v>
      </c>
      <c r="J30" s="148">
        <f t="shared" si="23"/>
        <v>1.1128010139416984</v>
      </c>
      <c r="K30" s="134">
        <f>'Pque N Mundo I'!K15</f>
        <v>292</v>
      </c>
      <c r="L30" s="147">
        <f t="shared" si="21"/>
        <v>1.1102661596958174</v>
      </c>
      <c r="M30" s="134">
        <f>'Pque N Mundo I'!M15</f>
        <v>273</v>
      </c>
      <c r="N30" s="147">
        <f t="shared" si="24"/>
        <v>1.038022813688213</v>
      </c>
      <c r="O30" s="134">
        <f>'Pque N Mundo I'!O15</f>
        <v>206</v>
      </c>
      <c r="P30" s="147">
        <f t="shared" si="25"/>
        <v>0.78326996197718635</v>
      </c>
      <c r="Q30" s="737">
        <f t="shared" si="26"/>
        <v>789</v>
      </c>
      <c r="R30" s="136">
        <f t="shared" si="27"/>
        <v>771</v>
      </c>
      <c r="S30" s="148">
        <f t="shared" si="30"/>
        <v>0.97718631178707227</v>
      </c>
    </row>
    <row r="31" spans="1:19" hidden="1" x14ac:dyDescent="0.25">
      <c r="A31" s="113" t="s">
        <v>12</v>
      </c>
      <c r="B31" s="114">
        <f>'Pque N Mundo I'!B16</f>
        <v>125</v>
      </c>
      <c r="C31" s="134">
        <f>'Pque N Mundo I'!C16</f>
        <v>192</v>
      </c>
      <c r="D31" s="147">
        <f t="shared" si="29"/>
        <v>1.536</v>
      </c>
      <c r="E31" s="134">
        <f>'Pque N Mundo I'!E16</f>
        <v>170</v>
      </c>
      <c r="F31" s="147">
        <f t="shared" si="20"/>
        <v>1.36</v>
      </c>
      <c r="G31" s="134">
        <f>'Pque N Mundo I'!G16</f>
        <v>156</v>
      </c>
      <c r="H31" s="147">
        <f t="shared" si="21"/>
        <v>1.248</v>
      </c>
      <c r="I31" s="136">
        <f t="shared" si="22"/>
        <v>518</v>
      </c>
      <c r="J31" s="148">
        <f t="shared" si="23"/>
        <v>1.3813333333333333</v>
      </c>
      <c r="K31" s="134">
        <f>'Pque N Mundo I'!K16</f>
        <v>190</v>
      </c>
      <c r="L31" s="147">
        <f t="shared" si="21"/>
        <v>1.52</v>
      </c>
      <c r="M31" s="134">
        <f>'Pque N Mundo I'!M16</f>
        <v>189</v>
      </c>
      <c r="N31" s="147">
        <f t="shared" si="24"/>
        <v>1.512</v>
      </c>
      <c r="O31" s="134">
        <f>'Pque N Mundo I'!O16</f>
        <v>157</v>
      </c>
      <c r="P31" s="147">
        <f t="shared" si="25"/>
        <v>1.256</v>
      </c>
      <c r="Q31" s="737">
        <f t="shared" si="26"/>
        <v>375</v>
      </c>
      <c r="R31" s="136">
        <f t="shared" si="27"/>
        <v>536</v>
      </c>
      <c r="S31" s="148">
        <f t="shared" si="30"/>
        <v>1.4293333333333333</v>
      </c>
    </row>
    <row r="32" spans="1:19" ht="15.75" hidden="1" thickBot="1" x14ac:dyDescent="0.3">
      <c r="A32" s="138" t="s">
        <v>13</v>
      </c>
      <c r="B32" s="190">
        <f>'Pque N Mundo I'!B17</f>
        <v>526</v>
      </c>
      <c r="C32" s="139">
        <f>'Pque N Mundo I'!C17</f>
        <v>244</v>
      </c>
      <c r="D32" s="151">
        <f t="shared" si="29"/>
        <v>0.46387832699619774</v>
      </c>
      <c r="E32" s="139">
        <f>'Pque N Mundo I'!E17</f>
        <v>369</v>
      </c>
      <c r="F32" s="151">
        <f t="shared" si="20"/>
        <v>0.70152091254752846</v>
      </c>
      <c r="G32" s="139">
        <f>'Pque N Mundo I'!G17</f>
        <v>368</v>
      </c>
      <c r="H32" s="151">
        <f t="shared" si="21"/>
        <v>0.69961977186311786</v>
      </c>
      <c r="I32" s="141">
        <f t="shared" si="22"/>
        <v>981</v>
      </c>
      <c r="J32" s="152">
        <f t="shared" si="23"/>
        <v>0.62167300380228141</v>
      </c>
      <c r="K32" s="139">
        <f>'Pque N Mundo I'!K17</f>
        <v>363</v>
      </c>
      <c r="L32" s="151">
        <f t="shared" si="21"/>
        <v>0.6901140684410646</v>
      </c>
      <c r="M32" s="139">
        <f>'Pque N Mundo I'!M17</f>
        <v>410</v>
      </c>
      <c r="N32" s="151">
        <f t="shared" si="24"/>
        <v>0.77946768060836502</v>
      </c>
      <c r="O32" s="139">
        <f>'Pque N Mundo I'!O17</f>
        <v>313</v>
      </c>
      <c r="P32" s="151">
        <f t="shared" si="25"/>
        <v>0.59505703422053235</v>
      </c>
      <c r="Q32" s="738">
        <f t="shared" si="26"/>
        <v>1578</v>
      </c>
      <c r="R32" s="141">
        <f t="shared" si="27"/>
        <v>1086</v>
      </c>
      <c r="S32" s="152">
        <f t="shared" si="28"/>
        <v>0.68821292775665399</v>
      </c>
    </row>
    <row r="33" spans="1:19" ht="15.75" hidden="1" thickBot="1" x14ac:dyDescent="0.3">
      <c r="A33" s="6" t="s">
        <v>7</v>
      </c>
      <c r="B33" s="257">
        <f>SUM(B24:B32)</f>
        <v>11596</v>
      </c>
      <c r="C33" s="8">
        <f>SUM(C24:C32)</f>
        <v>13401</v>
      </c>
      <c r="D33" s="22">
        <f>C33/$B33</f>
        <v>1.1556571231459123</v>
      </c>
      <c r="E33" s="8">
        <f>SUM(E24:E32)</f>
        <v>12716</v>
      </c>
      <c r="F33" s="22">
        <f t="shared" si="20"/>
        <v>1.0965850293204553</v>
      </c>
      <c r="G33" s="8">
        <f>SUM(G24:G32)</f>
        <v>12909</v>
      </c>
      <c r="H33" s="22">
        <f t="shared" si="21"/>
        <v>1.1132286995515694</v>
      </c>
      <c r="I33" s="103">
        <f t="shared" si="22"/>
        <v>39026</v>
      </c>
      <c r="J33" s="104">
        <f t="shared" si="23"/>
        <v>1.1218236173393124</v>
      </c>
      <c r="K33" s="8">
        <f>SUM(K24:K32)</f>
        <v>12979</v>
      </c>
      <c r="L33" s="22">
        <f t="shared" si="21"/>
        <v>1.1192652638840979</v>
      </c>
      <c r="M33" s="8">
        <f t="shared" ref="M33" si="31">SUM(M24:M32)</f>
        <v>12861</v>
      </c>
      <c r="N33" s="22">
        <f t="shared" si="24"/>
        <v>1.1090893411521214</v>
      </c>
      <c r="O33" s="8">
        <f t="shared" ref="O33" si="32">SUM(O24:O32)</f>
        <v>10608</v>
      </c>
      <c r="P33" s="22">
        <f t="shared" si="25"/>
        <v>0.91479820627802688</v>
      </c>
      <c r="Q33" s="739">
        <f t="shared" ref="Q33" si="33">B33*3</f>
        <v>34788</v>
      </c>
      <c r="R33" s="103">
        <f t="shared" si="27"/>
        <v>36448</v>
      </c>
      <c r="S33" s="104">
        <f t="shared" si="28"/>
        <v>1.0477176037714155</v>
      </c>
    </row>
    <row r="34" spans="1:19" hidden="1" x14ac:dyDescent="0.25"/>
    <row r="35" spans="1:19" ht="15.75" hidden="1" x14ac:dyDescent="0.25">
      <c r="A35" s="1290" t="s">
        <v>276</v>
      </c>
      <c r="B35" s="1291"/>
      <c r="C35" s="1291"/>
      <c r="D35" s="1291"/>
      <c r="E35" s="1291"/>
      <c r="F35" s="1291"/>
      <c r="G35" s="1291"/>
      <c r="H35" s="1291"/>
      <c r="I35" s="1291"/>
      <c r="J35" s="1291"/>
      <c r="K35" s="1291"/>
      <c r="L35" s="1291"/>
      <c r="M35" s="1291"/>
      <c r="N35" s="1291"/>
      <c r="O35" s="1291"/>
      <c r="P35" s="1291"/>
      <c r="Q35" s="1291"/>
      <c r="R35" s="1291"/>
      <c r="S35" s="1291"/>
    </row>
    <row r="36" spans="1:19" ht="34.5" hidden="1" thickBot="1" x14ac:dyDescent="0.3">
      <c r="A36" s="110" t="s">
        <v>14</v>
      </c>
      <c r="B36" s="186" t="s">
        <v>15</v>
      </c>
      <c r="C36" s="262" t="s">
        <v>2</v>
      </c>
      <c r="D36" s="263" t="s">
        <v>1</v>
      </c>
      <c r="E36" s="262" t="s">
        <v>3</v>
      </c>
      <c r="F36" s="263" t="s">
        <v>1</v>
      </c>
      <c r="G36" s="262" t="s">
        <v>4</v>
      </c>
      <c r="H36" s="263" t="s">
        <v>1</v>
      </c>
      <c r="I36" s="128" t="s">
        <v>206</v>
      </c>
      <c r="J36" s="13" t="s">
        <v>205</v>
      </c>
      <c r="K36" s="262" t="s">
        <v>5</v>
      </c>
      <c r="L36" s="263" t="s">
        <v>1</v>
      </c>
      <c r="M36" s="264" t="s">
        <v>203</v>
      </c>
      <c r="N36" s="265" t="s">
        <v>1</v>
      </c>
      <c r="O36" s="264" t="s">
        <v>204</v>
      </c>
      <c r="P36" s="265" t="s">
        <v>1</v>
      </c>
      <c r="Q36" s="618" t="s">
        <v>371</v>
      </c>
      <c r="R36" s="128" t="s">
        <v>206</v>
      </c>
      <c r="S36" s="13" t="s">
        <v>205</v>
      </c>
    </row>
    <row r="37" spans="1:19" ht="15.75" hidden="1" thickTop="1" x14ac:dyDescent="0.25">
      <c r="A37" s="9" t="s">
        <v>27</v>
      </c>
      <c r="B37" s="112">
        <f>'Pque N Mundo II'!B7</f>
        <v>4800</v>
      </c>
      <c r="C37" s="133">
        <f>'Pque N Mundo II'!C7</f>
        <v>4070</v>
      </c>
      <c r="D37" s="19">
        <f t="shared" ref="D37:D47" si="34">C37/$B37</f>
        <v>0.84791666666666665</v>
      </c>
      <c r="E37" s="133">
        <f>'Pque N Mundo II'!E7</f>
        <v>4108</v>
      </c>
      <c r="F37" s="19">
        <f t="shared" ref="F37:F47" si="35">E37/$B37</f>
        <v>0.85583333333333333</v>
      </c>
      <c r="G37" s="133">
        <f>'Pque N Mundo II'!G7</f>
        <v>4367</v>
      </c>
      <c r="H37" s="19">
        <f t="shared" ref="H37:L47" si="36">G37/$B37</f>
        <v>0.90979166666666667</v>
      </c>
      <c r="I37" s="98">
        <f t="shared" ref="I37:I47" si="37">SUM(C37,E37,G37)</f>
        <v>12545</v>
      </c>
      <c r="J37" s="146">
        <f t="shared" ref="J37:J47" si="38">((I37/Q37))</f>
        <v>0.87118055555555551</v>
      </c>
      <c r="K37" s="133">
        <f>'Pque N Mundo II'!K7</f>
        <v>4410</v>
      </c>
      <c r="L37" s="19">
        <f t="shared" si="36"/>
        <v>0.91874999999999996</v>
      </c>
      <c r="M37" s="133">
        <f>'Pque N Mundo II'!M7</f>
        <v>3956</v>
      </c>
      <c r="N37" s="19">
        <f t="shared" ref="N37:N47" si="39">M37/$B37</f>
        <v>0.82416666666666671</v>
      </c>
      <c r="O37" s="133">
        <f>'Pque N Mundo II'!O7</f>
        <v>3648</v>
      </c>
      <c r="P37" s="19">
        <f t="shared" ref="P37:P47" si="40">O37/$B37</f>
        <v>0.76</v>
      </c>
      <c r="Q37" s="736">
        <f t="shared" ref="Q37:Q47" si="41">B37*3</f>
        <v>14400</v>
      </c>
      <c r="R37" s="98">
        <f t="shared" ref="R37:R45" si="42">SUM(K37,M37,O37)</f>
        <v>12014</v>
      </c>
      <c r="S37" s="146">
        <f t="shared" ref="S37:S46" si="43">R37/($B37*3)</f>
        <v>0.83430555555555552</v>
      </c>
    </row>
    <row r="38" spans="1:19" hidden="1" x14ac:dyDescent="0.25">
      <c r="A38" s="113" t="s">
        <v>28</v>
      </c>
      <c r="B38" s="114">
        <f>'Pque N Mundo II'!B8</f>
        <v>1664</v>
      </c>
      <c r="C38" s="134">
        <f>'Pque N Mundo II'!C8</f>
        <v>1369</v>
      </c>
      <c r="D38" s="147">
        <f t="shared" si="34"/>
        <v>0.82271634615384615</v>
      </c>
      <c r="E38" s="134">
        <f>'Pque N Mundo II'!E8</f>
        <v>1017</v>
      </c>
      <c r="F38" s="147">
        <f t="shared" si="35"/>
        <v>0.61117788461538458</v>
      </c>
      <c r="G38" s="134">
        <f>'Pque N Mundo II'!G8</f>
        <v>1214</v>
      </c>
      <c r="H38" s="147">
        <f t="shared" si="36"/>
        <v>0.72956730769230771</v>
      </c>
      <c r="I38" s="136">
        <f t="shared" si="37"/>
        <v>3600</v>
      </c>
      <c r="J38" s="148">
        <f t="shared" si="38"/>
        <v>0.72115384615384615</v>
      </c>
      <c r="K38" s="134">
        <f>'Pque N Mundo II'!K8</f>
        <v>1595</v>
      </c>
      <c r="L38" s="147">
        <f t="shared" si="36"/>
        <v>0.95853365384615385</v>
      </c>
      <c r="M38" s="134">
        <f>'Pque N Mundo II'!M8</f>
        <v>1641</v>
      </c>
      <c r="N38" s="147">
        <f t="shared" si="39"/>
        <v>0.98617788461538458</v>
      </c>
      <c r="O38" s="134">
        <f>'Pque N Mundo II'!O8</f>
        <v>1192</v>
      </c>
      <c r="P38" s="147">
        <f t="shared" si="40"/>
        <v>0.71634615384615385</v>
      </c>
      <c r="Q38" s="737">
        <f t="shared" si="41"/>
        <v>4992</v>
      </c>
      <c r="R38" s="136">
        <f t="shared" si="42"/>
        <v>4428</v>
      </c>
      <c r="S38" s="148">
        <f t="shared" si="43"/>
        <v>0.88701923076923073</v>
      </c>
    </row>
    <row r="39" spans="1:19" hidden="1" x14ac:dyDescent="0.25">
      <c r="A39" s="113" t="s">
        <v>29</v>
      </c>
      <c r="B39" s="114">
        <f>'Pque N Mundo II'!B9</f>
        <v>624</v>
      </c>
      <c r="C39" s="134">
        <f>'Pque N Mundo II'!C9</f>
        <v>831</v>
      </c>
      <c r="D39" s="147">
        <f t="shared" si="34"/>
        <v>1.3317307692307692</v>
      </c>
      <c r="E39" s="134">
        <f>'Pque N Mundo II'!E9</f>
        <v>466</v>
      </c>
      <c r="F39" s="147">
        <f t="shared" si="35"/>
        <v>0.74679487179487181</v>
      </c>
      <c r="G39" s="134">
        <f>'Pque N Mundo II'!G9</f>
        <v>450</v>
      </c>
      <c r="H39" s="147">
        <f t="shared" si="36"/>
        <v>0.72115384615384615</v>
      </c>
      <c r="I39" s="136">
        <f t="shared" si="37"/>
        <v>1747</v>
      </c>
      <c r="J39" s="148">
        <f t="shared" si="38"/>
        <v>0.93322649572649574</v>
      </c>
      <c r="K39" s="134">
        <f>'Pque N Mundo II'!K9</f>
        <v>597</v>
      </c>
      <c r="L39" s="147">
        <f t="shared" si="36"/>
        <v>0.95673076923076927</v>
      </c>
      <c r="M39" s="134">
        <f>'Pque N Mundo II'!M9</f>
        <v>590</v>
      </c>
      <c r="N39" s="147">
        <f t="shared" si="39"/>
        <v>0.94551282051282048</v>
      </c>
      <c r="O39" s="134">
        <f>'Pque N Mundo II'!O9</f>
        <v>572</v>
      </c>
      <c r="P39" s="147">
        <f t="shared" si="40"/>
        <v>0.91666666666666663</v>
      </c>
      <c r="Q39" s="737">
        <f t="shared" si="41"/>
        <v>1872</v>
      </c>
      <c r="R39" s="136">
        <f t="shared" si="42"/>
        <v>1759</v>
      </c>
      <c r="S39" s="148">
        <f t="shared" si="43"/>
        <v>0.93963675213675213</v>
      </c>
    </row>
    <row r="40" spans="1:19" hidden="1" x14ac:dyDescent="0.25">
      <c r="A40" s="113" t="s">
        <v>30</v>
      </c>
      <c r="B40" s="114">
        <f>'Pque N Mundo II'!B10</f>
        <v>384</v>
      </c>
      <c r="C40" s="134">
        <f>'Pque N Mundo II'!C10</f>
        <v>302</v>
      </c>
      <c r="D40" s="147">
        <f t="shared" si="34"/>
        <v>0.78645833333333337</v>
      </c>
      <c r="E40" s="134">
        <f>'Pque N Mundo II'!E10</f>
        <v>472</v>
      </c>
      <c r="F40" s="147">
        <f t="shared" si="35"/>
        <v>1.2291666666666667</v>
      </c>
      <c r="G40" s="134">
        <f>'Pque N Mundo II'!G10</f>
        <v>473</v>
      </c>
      <c r="H40" s="147">
        <f t="shared" si="36"/>
        <v>1.2317708333333333</v>
      </c>
      <c r="I40" s="136">
        <f t="shared" si="37"/>
        <v>1247</v>
      </c>
      <c r="J40" s="148">
        <f t="shared" si="38"/>
        <v>1.0824652777777777</v>
      </c>
      <c r="K40" s="134">
        <f>'Pque N Mundo II'!K10</f>
        <v>498</v>
      </c>
      <c r="L40" s="147">
        <f t="shared" si="36"/>
        <v>1.296875</v>
      </c>
      <c r="M40" s="134">
        <f>'Pque N Mundo II'!M10</f>
        <v>499</v>
      </c>
      <c r="N40" s="147">
        <f t="shared" si="39"/>
        <v>1.2994791666666667</v>
      </c>
      <c r="O40" s="134">
        <f>'Pque N Mundo II'!O10</f>
        <v>346</v>
      </c>
      <c r="P40" s="147">
        <f t="shared" si="40"/>
        <v>0.90104166666666663</v>
      </c>
      <c r="Q40" s="737">
        <f t="shared" si="41"/>
        <v>1152</v>
      </c>
      <c r="R40" s="136">
        <f t="shared" si="42"/>
        <v>1343</v>
      </c>
      <c r="S40" s="148">
        <f t="shared" si="43"/>
        <v>1.1657986111111112</v>
      </c>
    </row>
    <row r="41" spans="1:19" hidden="1" x14ac:dyDescent="0.25">
      <c r="A41" s="113" t="s">
        <v>31</v>
      </c>
      <c r="B41" s="114">
        <f>'Pque N Mundo II'!B11</f>
        <v>1344</v>
      </c>
      <c r="C41" s="134">
        <f>'Pque N Mundo II'!C11</f>
        <v>1163</v>
      </c>
      <c r="D41" s="147">
        <f t="shared" si="34"/>
        <v>0.86532738095238093</v>
      </c>
      <c r="E41" s="134">
        <f>'Pque N Mundo II'!E11</f>
        <v>1476</v>
      </c>
      <c r="F41" s="147">
        <f t="shared" si="35"/>
        <v>1.0982142857142858</v>
      </c>
      <c r="G41" s="134">
        <f>'Pque N Mundo II'!G11</f>
        <v>1108</v>
      </c>
      <c r="H41" s="147">
        <f t="shared" si="36"/>
        <v>0.82440476190476186</v>
      </c>
      <c r="I41" s="136">
        <f t="shared" si="37"/>
        <v>3747</v>
      </c>
      <c r="J41" s="148">
        <f t="shared" si="38"/>
        <v>0.92931547619047616</v>
      </c>
      <c r="K41" s="134">
        <f>'Pque N Mundo II'!K11</f>
        <v>1524</v>
      </c>
      <c r="L41" s="147">
        <f t="shared" si="36"/>
        <v>1.1339285714285714</v>
      </c>
      <c r="M41" s="134">
        <f>'Pque N Mundo II'!M11</f>
        <v>1594</v>
      </c>
      <c r="N41" s="147">
        <f t="shared" si="39"/>
        <v>1.1860119047619047</v>
      </c>
      <c r="O41" s="134">
        <f>'Pque N Mundo II'!O11</f>
        <v>1019</v>
      </c>
      <c r="P41" s="147">
        <f t="shared" si="40"/>
        <v>0.75818452380952384</v>
      </c>
      <c r="Q41" s="737">
        <f t="shared" si="41"/>
        <v>4032</v>
      </c>
      <c r="R41" s="136">
        <f t="shared" si="42"/>
        <v>4137</v>
      </c>
      <c r="S41" s="148">
        <f t="shared" si="43"/>
        <v>1.0260416666666667</v>
      </c>
    </row>
    <row r="42" spans="1:19" hidden="1" x14ac:dyDescent="0.25">
      <c r="A42" s="113" t="s">
        <v>8</v>
      </c>
      <c r="B42" s="114">
        <f>'Pque N Mundo II'!B12</f>
        <v>192</v>
      </c>
      <c r="C42" s="134">
        <f>'Pque N Mundo II'!C12</f>
        <v>231</v>
      </c>
      <c r="D42" s="147">
        <f t="shared" si="34"/>
        <v>1.203125</v>
      </c>
      <c r="E42" s="134">
        <f>'Pque N Mundo II'!E12</f>
        <v>285</v>
      </c>
      <c r="F42" s="147">
        <f t="shared" si="35"/>
        <v>1.484375</v>
      </c>
      <c r="G42" s="134">
        <f>'Pque N Mundo II'!G12</f>
        <v>248</v>
      </c>
      <c r="H42" s="147">
        <f t="shared" si="36"/>
        <v>1.2916666666666667</v>
      </c>
      <c r="I42" s="136">
        <f t="shared" si="37"/>
        <v>764</v>
      </c>
      <c r="J42" s="148">
        <f t="shared" si="38"/>
        <v>1.3263888888888888</v>
      </c>
      <c r="K42" s="134">
        <f>'Pque N Mundo II'!K12</f>
        <v>248</v>
      </c>
      <c r="L42" s="147">
        <f t="shared" si="36"/>
        <v>1.2916666666666667</v>
      </c>
      <c r="M42" s="134">
        <f>'Pque N Mundo II'!M12</f>
        <v>166</v>
      </c>
      <c r="N42" s="147">
        <f t="shared" si="39"/>
        <v>0.86458333333333337</v>
      </c>
      <c r="O42" s="134">
        <f>'Pque N Mundo II'!O12</f>
        <v>247</v>
      </c>
      <c r="P42" s="147">
        <f t="shared" si="40"/>
        <v>1.2864583333333333</v>
      </c>
      <c r="Q42" s="737">
        <f t="shared" si="41"/>
        <v>576</v>
      </c>
      <c r="R42" s="136">
        <f t="shared" si="42"/>
        <v>661</v>
      </c>
      <c r="S42" s="148">
        <f t="shared" si="43"/>
        <v>1.1475694444444444</v>
      </c>
    </row>
    <row r="43" spans="1:19" hidden="1" x14ac:dyDescent="0.25">
      <c r="A43" s="113" t="s">
        <v>9</v>
      </c>
      <c r="B43" s="114">
        <f>'Pque N Mundo II'!B13</f>
        <v>672</v>
      </c>
      <c r="C43" s="134">
        <f>'Pque N Mundo II'!C13</f>
        <v>1007</v>
      </c>
      <c r="D43" s="147">
        <f t="shared" si="34"/>
        <v>1.4985119047619047</v>
      </c>
      <c r="E43" s="134">
        <f>'Pque N Mundo II'!E13</f>
        <v>976</v>
      </c>
      <c r="F43" s="147">
        <f t="shared" si="35"/>
        <v>1.4523809523809523</v>
      </c>
      <c r="G43" s="134">
        <f>'Pque N Mundo II'!G13</f>
        <v>866</v>
      </c>
      <c r="H43" s="147">
        <f t="shared" si="36"/>
        <v>1.2886904761904763</v>
      </c>
      <c r="I43" s="136">
        <f t="shared" si="37"/>
        <v>2849</v>
      </c>
      <c r="J43" s="148">
        <f t="shared" si="38"/>
        <v>1.4131944444444444</v>
      </c>
      <c r="K43" s="134">
        <f>'Pque N Mundo II'!K13</f>
        <v>998</v>
      </c>
      <c r="L43" s="147">
        <f t="shared" si="36"/>
        <v>1.4851190476190477</v>
      </c>
      <c r="M43" s="134">
        <f>'Pque N Mundo II'!M13</f>
        <v>548</v>
      </c>
      <c r="N43" s="147">
        <f t="shared" si="39"/>
        <v>0.81547619047619047</v>
      </c>
      <c r="O43" s="134">
        <f>'Pque N Mundo II'!O13</f>
        <v>819</v>
      </c>
      <c r="P43" s="147">
        <f t="shared" si="40"/>
        <v>1.21875</v>
      </c>
      <c r="Q43" s="737">
        <f t="shared" si="41"/>
        <v>2016</v>
      </c>
      <c r="R43" s="136">
        <f t="shared" si="42"/>
        <v>2365</v>
      </c>
      <c r="S43" s="148">
        <f t="shared" si="43"/>
        <v>1.1731150793650793</v>
      </c>
    </row>
    <row r="44" spans="1:19" hidden="1" x14ac:dyDescent="0.25">
      <c r="A44" s="113" t="s">
        <v>10</v>
      </c>
      <c r="B44" s="114">
        <f>'Pque N Mundo II'!B14</f>
        <v>526</v>
      </c>
      <c r="C44" s="134">
        <f>'Pque N Mundo II'!C14</f>
        <v>307</v>
      </c>
      <c r="D44" s="147">
        <f t="shared" si="34"/>
        <v>0.58365019011406849</v>
      </c>
      <c r="E44" s="134">
        <f>'Pque N Mundo II'!E14</f>
        <v>366</v>
      </c>
      <c r="F44" s="147">
        <f t="shared" si="35"/>
        <v>0.69581749049429653</v>
      </c>
      <c r="G44" s="134">
        <f>'Pque N Mundo II'!G14</f>
        <v>449</v>
      </c>
      <c r="H44" s="147">
        <f t="shared" si="36"/>
        <v>0.85361216730038025</v>
      </c>
      <c r="I44" s="136">
        <f t="shared" si="37"/>
        <v>1122</v>
      </c>
      <c r="J44" s="148">
        <f t="shared" si="38"/>
        <v>0.71102661596958172</v>
      </c>
      <c r="K44" s="134">
        <f>'Pque N Mundo II'!K14</f>
        <v>538</v>
      </c>
      <c r="L44" s="147">
        <f t="shared" si="36"/>
        <v>1.0228136882129277</v>
      </c>
      <c r="M44" s="134">
        <f>'Pque N Mundo II'!M14</f>
        <v>566</v>
      </c>
      <c r="N44" s="147">
        <f t="shared" si="39"/>
        <v>1.0760456273764258</v>
      </c>
      <c r="O44" s="134">
        <f>'Pque N Mundo II'!O14</f>
        <v>385</v>
      </c>
      <c r="P44" s="147">
        <f t="shared" si="40"/>
        <v>0.73193916349809884</v>
      </c>
      <c r="Q44" s="737">
        <f t="shared" si="41"/>
        <v>1578</v>
      </c>
      <c r="R44" s="136">
        <f t="shared" si="42"/>
        <v>1489</v>
      </c>
      <c r="S44" s="148">
        <f t="shared" si="43"/>
        <v>0.9435994930291508</v>
      </c>
    </row>
    <row r="45" spans="1:19" hidden="1" x14ac:dyDescent="0.25">
      <c r="A45" s="113" t="s">
        <v>42</v>
      </c>
      <c r="B45" s="114">
        <f>'Pque N Mundo II'!B15</f>
        <v>263</v>
      </c>
      <c r="C45" s="134">
        <f>'Pque N Mundo II'!C15</f>
        <v>248</v>
      </c>
      <c r="D45" s="147">
        <f t="shared" si="34"/>
        <v>0.94296577946768056</v>
      </c>
      <c r="E45" s="134">
        <f>'Pque N Mundo II'!E15</f>
        <v>234</v>
      </c>
      <c r="F45" s="147">
        <f t="shared" si="35"/>
        <v>0.88973384030418246</v>
      </c>
      <c r="G45" s="134">
        <f>'Pque N Mundo II'!G15</f>
        <v>65</v>
      </c>
      <c r="H45" s="147">
        <f t="shared" si="36"/>
        <v>0.24714828897338403</v>
      </c>
      <c r="I45" s="136">
        <f t="shared" si="37"/>
        <v>547</v>
      </c>
      <c r="J45" s="148">
        <f t="shared" si="38"/>
        <v>0.69328263624841568</v>
      </c>
      <c r="K45" s="134">
        <f>'Pque N Mundo II'!K15</f>
        <v>268</v>
      </c>
      <c r="L45" s="147">
        <f t="shared" si="36"/>
        <v>1.0190114068441065</v>
      </c>
      <c r="M45" s="134">
        <f>'Pque N Mundo II'!M15</f>
        <v>247</v>
      </c>
      <c r="N45" s="147">
        <f t="shared" si="39"/>
        <v>0.93916349809885935</v>
      </c>
      <c r="O45" s="134">
        <f>'Pque N Mundo II'!O15</f>
        <v>219</v>
      </c>
      <c r="P45" s="147">
        <f t="shared" si="40"/>
        <v>0.83269961977186313</v>
      </c>
      <c r="Q45" s="737">
        <f t="shared" si="41"/>
        <v>789</v>
      </c>
      <c r="R45" s="136">
        <f t="shared" si="42"/>
        <v>734</v>
      </c>
      <c r="S45" s="148">
        <f t="shared" si="43"/>
        <v>0.93029150823827633</v>
      </c>
    </row>
    <row r="46" spans="1:19" ht="15.75" hidden="1" thickBot="1" x14ac:dyDescent="0.3">
      <c r="A46" s="138" t="s">
        <v>13</v>
      </c>
      <c r="B46" s="190">
        <f>'Pque N Mundo II'!B16</f>
        <v>526</v>
      </c>
      <c r="C46" s="139">
        <f>'Pque N Mundo II'!C16</f>
        <v>285</v>
      </c>
      <c r="D46" s="151">
        <f t="shared" si="34"/>
        <v>0.54182509505703425</v>
      </c>
      <c r="E46" s="139">
        <f>'Pque N Mundo II'!E16</f>
        <v>476</v>
      </c>
      <c r="F46" s="151">
        <f t="shared" si="35"/>
        <v>0.90494296577946765</v>
      </c>
      <c r="G46" s="139">
        <f>'Pque N Mundo II'!G16</f>
        <v>250</v>
      </c>
      <c r="H46" s="151">
        <f t="shared" si="36"/>
        <v>0.47528517110266161</v>
      </c>
      <c r="I46" s="141">
        <f t="shared" si="37"/>
        <v>1011</v>
      </c>
      <c r="J46" s="152">
        <f t="shared" si="38"/>
        <v>0.64068441064638781</v>
      </c>
      <c r="K46" s="139">
        <f>'Pque N Mundo II'!K16</f>
        <v>422</v>
      </c>
      <c r="L46" s="151">
        <f t="shared" si="36"/>
        <v>0.80228136882129275</v>
      </c>
      <c r="M46" s="139">
        <f>'Pque N Mundo II'!M16</f>
        <v>426</v>
      </c>
      <c r="N46" s="151">
        <f t="shared" si="39"/>
        <v>0.8098859315589354</v>
      </c>
      <c r="O46" s="139">
        <f>'Pque N Mundo II'!O16</f>
        <v>404</v>
      </c>
      <c r="P46" s="151">
        <f t="shared" si="40"/>
        <v>0.76806083650190116</v>
      </c>
      <c r="Q46" s="738">
        <f t="shared" si="41"/>
        <v>1578</v>
      </c>
      <c r="R46" s="141">
        <f t="shared" ref="R46:R47" si="44">SUM(K46,M46,O46)</f>
        <v>1252</v>
      </c>
      <c r="S46" s="152">
        <f t="shared" si="43"/>
        <v>0.79340937896070973</v>
      </c>
    </row>
    <row r="47" spans="1:19" ht="15.75" hidden="1" thickBot="1" x14ac:dyDescent="0.3">
      <c r="A47" s="6" t="s">
        <v>7</v>
      </c>
      <c r="B47" s="257">
        <f>SUM(B37:B46)</f>
        <v>10995</v>
      </c>
      <c r="C47" s="8">
        <f>SUM(C37:C46)</f>
        <v>9813</v>
      </c>
      <c r="D47" s="22">
        <f t="shared" si="34"/>
        <v>0.8924965893587995</v>
      </c>
      <c r="E47" s="8">
        <f>SUM(E37:E46)</f>
        <v>9876</v>
      </c>
      <c r="F47" s="22">
        <f t="shared" si="35"/>
        <v>0.89822646657571625</v>
      </c>
      <c r="G47" s="8">
        <f>SUM(G37:G46)</f>
        <v>9490</v>
      </c>
      <c r="H47" s="22">
        <f t="shared" si="36"/>
        <v>0.86311959981809916</v>
      </c>
      <c r="I47" s="103">
        <f t="shared" si="37"/>
        <v>29179</v>
      </c>
      <c r="J47" s="104">
        <f t="shared" si="38"/>
        <v>0.88461421858420497</v>
      </c>
      <c r="K47" s="8">
        <f>SUM(K37:K46)</f>
        <v>11098</v>
      </c>
      <c r="L47" s="22">
        <f t="shared" si="36"/>
        <v>1.0093678944974989</v>
      </c>
      <c r="M47" s="8">
        <f t="shared" ref="M47" si="45">SUM(M37:M46)</f>
        <v>10233</v>
      </c>
      <c r="N47" s="22">
        <f t="shared" si="39"/>
        <v>0.93069577080491128</v>
      </c>
      <c r="O47" s="8">
        <f t="shared" ref="O47" si="46">SUM(O37:O46)</f>
        <v>8851</v>
      </c>
      <c r="P47" s="22">
        <f t="shared" si="40"/>
        <v>0.80500227376080036</v>
      </c>
      <c r="Q47" s="739">
        <f t="shared" si="41"/>
        <v>32985</v>
      </c>
      <c r="R47" s="103">
        <f t="shared" si="44"/>
        <v>30182</v>
      </c>
      <c r="S47" s="104">
        <f t="shared" ref="S47" si="47">R47/($B47*3)</f>
        <v>0.9150219796877368</v>
      </c>
    </row>
    <row r="48" spans="1:19" hidden="1" x14ac:dyDescent="0.25"/>
    <row r="49" spans="1:19" hidden="1" x14ac:dyDescent="0.25"/>
    <row r="50" spans="1:19" ht="15.75" hidden="1" x14ac:dyDescent="0.25">
      <c r="A50" s="1290" t="s">
        <v>278</v>
      </c>
      <c r="B50" s="1291"/>
      <c r="C50" s="1291"/>
      <c r="D50" s="1291"/>
      <c r="E50" s="1291"/>
      <c r="F50" s="1291"/>
      <c r="G50" s="1291"/>
      <c r="H50" s="1291"/>
      <c r="I50" s="1291"/>
      <c r="J50" s="1291"/>
      <c r="K50" s="1291"/>
      <c r="L50" s="1291"/>
      <c r="M50" s="1291"/>
      <c r="N50" s="1291"/>
      <c r="O50" s="1291"/>
      <c r="P50" s="1291"/>
      <c r="Q50" s="1291"/>
      <c r="R50" s="1291"/>
      <c r="S50" s="1291"/>
    </row>
    <row r="51" spans="1:19" ht="34.5" hidden="1" thickBot="1" x14ac:dyDescent="0.3">
      <c r="A51" s="110" t="s">
        <v>14</v>
      </c>
      <c r="B51" s="186" t="s">
        <v>15</v>
      </c>
      <c r="C51" s="262" t="s">
        <v>2</v>
      </c>
      <c r="D51" s="263" t="s">
        <v>1</v>
      </c>
      <c r="E51" s="262" t="s">
        <v>3</v>
      </c>
      <c r="F51" s="263" t="s">
        <v>1</v>
      </c>
      <c r="G51" s="262" t="s">
        <v>4</v>
      </c>
      <c r="H51" s="263" t="s">
        <v>1</v>
      </c>
      <c r="I51" s="128" t="s">
        <v>206</v>
      </c>
      <c r="J51" s="13" t="s">
        <v>205</v>
      </c>
      <c r="K51" s="262" t="s">
        <v>5</v>
      </c>
      <c r="L51" s="263" t="s">
        <v>1</v>
      </c>
      <c r="M51" s="264" t="s">
        <v>203</v>
      </c>
      <c r="N51" s="265" t="s">
        <v>1</v>
      </c>
      <c r="O51" s="264" t="s">
        <v>204</v>
      </c>
      <c r="P51" s="265" t="s">
        <v>1</v>
      </c>
      <c r="Q51" s="618" t="s">
        <v>371</v>
      </c>
      <c r="R51" s="128" t="s">
        <v>206</v>
      </c>
      <c r="S51" s="13" t="s">
        <v>205</v>
      </c>
    </row>
    <row r="52" spans="1:19" ht="15.75" hidden="1" thickTop="1" x14ac:dyDescent="0.25">
      <c r="A52" s="113" t="s">
        <v>8</v>
      </c>
      <c r="B52" s="112">
        <f>'AMA_UBS J Brasil'!B12</f>
        <v>384</v>
      </c>
      <c r="C52" s="133">
        <f>'AMA_UBS J Brasil'!C12</f>
        <v>475</v>
      </c>
      <c r="D52" s="19">
        <f t="shared" ref="D52:D58" si="48">C52/$B52</f>
        <v>1.2369791666666667</v>
      </c>
      <c r="E52" s="133">
        <f>'AMA_UBS J Brasil'!E12</f>
        <v>452</v>
      </c>
      <c r="F52" s="19">
        <f t="shared" ref="F52:F58" si="49">E52/$B52</f>
        <v>1.1770833333333333</v>
      </c>
      <c r="G52" s="133">
        <f>'AMA_UBS J Brasil'!G12</f>
        <v>401</v>
      </c>
      <c r="H52" s="19">
        <f t="shared" ref="H52:L58" si="50">G52/$B52</f>
        <v>1.0442708333333333</v>
      </c>
      <c r="I52" s="98">
        <f t="shared" ref="I52:I58" si="51">SUM(C52,E52,G52)</f>
        <v>1328</v>
      </c>
      <c r="J52" s="146">
        <f t="shared" ref="J52:J58" si="52">((I52/Q52))</f>
        <v>1.1527777777777777</v>
      </c>
      <c r="K52" s="133">
        <f>'AMA_UBS J Brasil'!K12</f>
        <v>395</v>
      </c>
      <c r="L52" s="19">
        <f t="shared" si="50"/>
        <v>1.0286458333333333</v>
      </c>
      <c r="M52" s="133">
        <f>'AMA_UBS J Brasil'!M12</f>
        <v>483</v>
      </c>
      <c r="N52" s="19">
        <f t="shared" ref="N52:N58" si="53">M52/$B52</f>
        <v>1.2578125</v>
      </c>
      <c r="O52" s="133">
        <f>'AMA_UBS J Brasil'!O12</f>
        <v>381</v>
      </c>
      <c r="P52" s="19">
        <f t="shared" ref="P52:P58" si="54">O52/$B52</f>
        <v>0.9921875</v>
      </c>
      <c r="Q52" s="736">
        <f t="shared" ref="Q52:Q58" si="55">B52*3</f>
        <v>1152</v>
      </c>
      <c r="R52" s="98">
        <f t="shared" ref="R52:R58" si="56">SUM(K52,M52,O52)</f>
        <v>1259</v>
      </c>
      <c r="S52" s="146">
        <f t="shared" ref="S52:S58" si="57">R52/($B52*3)</f>
        <v>1.0928819444444444</v>
      </c>
    </row>
    <row r="53" spans="1:19" hidden="1" x14ac:dyDescent="0.25">
      <c r="A53" s="113" t="s">
        <v>9</v>
      </c>
      <c r="B53" s="114">
        <f>'AMA_UBS J Brasil'!B13</f>
        <v>1344</v>
      </c>
      <c r="C53" s="134">
        <f>'AMA_UBS J Brasil'!C13</f>
        <v>1439</v>
      </c>
      <c r="D53" s="147">
        <f t="shared" si="48"/>
        <v>1.0706845238095237</v>
      </c>
      <c r="E53" s="134">
        <f>'AMA_UBS J Brasil'!E13</f>
        <v>1301</v>
      </c>
      <c r="F53" s="147">
        <f t="shared" si="49"/>
        <v>0.96800595238095233</v>
      </c>
      <c r="G53" s="134">
        <f>'AMA_UBS J Brasil'!G13</f>
        <v>1224</v>
      </c>
      <c r="H53" s="147">
        <f t="shared" si="50"/>
        <v>0.9107142857142857</v>
      </c>
      <c r="I53" s="136">
        <f t="shared" si="51"/>
        <v>3964</v>
      </c>
      <c r="J53" s="148">
        <f t="shared" si="52"/>
        <v>0.98313492063492058</v>
      </c>
      <c r="K53" s="134">
        <f>'AMA_UBS J Brasil'!K13</f>
        <v>2045</v>
      </c>
      <c r="L53" s="147">
        <f t="shared" si="50"/>
        <v>1.5215773809523809</v>
      </c>
      <c r="M53" s="134">
        <f>'AMA_UBS J Brasil'!M13</f>
        <v>1651</v>
      </c>
      <c r="N53" s="147">
        <f t="shared" si="53"/>
        <v>1.2284226190476191</v>
      </c>
      <c r="O53" s="134">
        <f>'AMA_UBS J Brasil'!O13</f>
        <v>1293</v>
      </c>
      <c r="P53" s="147">
        <f t="shared" si="54"/>
        <v>0.9620535714285714</v>
      </c>
      <c r="Q53" s="737">
        <f t="shared" si="55"/>
        <v>4032</v>
      </c>
      <c r="R53" s="136">
        <f t="shared" si="56"/>
        <v>4989</v>
      </c>
      <c r="S53" s="148">
        <f t="shared" si="57"/>
        <v>1.2373511904761905</v>
      </c>
    </row>
    <row r="54" spans="1:19" hidden="1" x14ac:dyDescent="0.25">
      <c r="A54" s="113" t="s">
        <v>10</v>
      </c>
      <c r="B54" s="114">
        <f>'AMA_UBS J Brasil'!B14</f>
        <v>789</v>
      </c>
      <c r="C54" s="134">
        <f>'AMA_UBS J Brasil'!C14</f>
        <v>930</v>
      </c>
      <c r="D54" s="147">
        <f t="shared" si="48"/>
        <v>1.1787072243346008</v>
      </c>
      <c r="E54" s="134">
        <f>'AMA_UBS J Brasil'!E14</f>
        <v>809</v>
      </c>
      <c r="F54" s="147">
        <f t="shared" si="49"/>
        <v>1.0253485424588087</v>
      </c>
      <c r="G54" s="134">
        <f>'AMA_UBS J Brasil'!G14</f>
        <v>1024</v>
      </c>
      <c r="H54" s="147">
        <f t="shared" si="50"/>
        <v>1.2978453738910012</v>
      </c>
      <c r="I54" s="136">
        <f t="shared" si="51"/>
        <v>2763</v>
      </c>
      <c r="J54" s="148">
        <f t="shared" si="52"/>
        <v>1.167300380228137</v>
      </c>
      <c r="K54" s="134">
        <f>'AMA_UBS J Brasil'!K14</f>
        <v>807</v>
      </c>
      <c r="L54" s="147">
        <f t="shared" si="50"/>
        <v>1.0228136882129277</v>
      </c>
      <c r="M54" s="134">
        <f>'AMA_UBS J Brasil'!M14</f>
        <v>855</v>
      </c>
      <c r="N54" s="147">
        <f t="shared" si="53"/>
        <v>1.0836501901140685</v>
      </c>
      <c r="O54" s="134">
        <f>'AMA_UBS J Brasil'!O14</f>
        <v>731</v>
      </c>
      <c r="P54" s="147">
        <f t="shared" si="54"/>
        <v>0.92648922686945501</v>
      </c>
      <c r="Q54" s="737">
        <f t="shared" si="55"/>
        <v>2367</v>
      </c>
      <c r="R54" s="136">
        <f t="shared" si="56"/>
        <v>2393</v>
      </c>
      <c r="S54" s="148">
        <f t="shared" si="57"/>
        <v>1.0109843683988171</v>
      </c>
    </row>
    <row r="55" spans="1:19" hidden="1" x14ac:dyDescent="0.25">
      <c r="A55" s="113" t="s">
        <v>42</v>
      </c>
      <c r="B55" s="114">
        <f>'AMA_UBS J Brasil'!B16</f>
        <v>789</v>
      </c>
      <c r="C55" s="134">
        <f>'AMA_UBS J Brasil'!C16</f>
        <v>440</v>
      </c>
      <c r="D55" s="147">
        <f t="shared" si="48"/>
        <v>0.55766793409378956</v>
      </c>
      <c r="E55" s="134">
        <f>'AMA_UBS J Brasil'!E16</f>
        <v>400</v>
      </c>
      <c r="F55" s="147">
        <f t="shared" si="49"/>
        <v>0.50697084917617241</v>
      </c>
      <c r="G55" s="134">
        <f>'AMA_UBS J Brasil'!G16</f>
        <v>369</v>
      </c>
      <c r="H55" s="147">
        <f t="shared" si="50"/>
        <v>0.46768060836501901</v>
      </c>
      <c r="I55" s="136">
        <f t="shared" si="51"/>
        <v>1209</v>
      </c>
      <c r="J55" s="148">
        <f t="shared" si="52"/>
        <v>0.51077313054499363</v>
      </c>
      <c r="K55" s="134">
        <f>'AMA_UBS J Brasil'!K16</f>
        <v>501</v>
      </c>
      <c r="L55" s="147">
        <f t="shared" si="50"/>
        <v>0.63498098859315588</v>
      </c>
      <c r="M55" s="134">
        <f>'AMA_UBS J Brasil'!M16</f>
        <v>800</v>
      </c>
      <c r="N55" s="147">
        <f t="shared" si="53"/>
        <v>1.0139416983523448</v>
      </c>
      <c r="O55" s="134">
        <f>'AMA_UBS J Brasil'!O16</f>
        <v>681</v>
      </c>
      <c r="P55" s="147">
        <f t="shared" si="54"/>
        <v>0.86311787072243351</v>
      </c>
      <c r="Q55" s="737">
        <f t="shared" si="55"/>
        <v>2367</v>
      </c>
      <c r="R55" s="136">
        <f t="shared" si="56"/>
        <v>1982</v>
      </c>
      <c r="S55" s="148">
        <f t="shared" si="57"/>
        <v>0.83734685255597807</v>
      </c>
    </row>
    <row r="56" spans="1:19" hidden="1" x14ac:dyDescent="0.25">
      <c r="A56" s="113" t="s">
        <v>12</v>
      </c>
      <c r="B56" s="114">
        <f>'AMA_UBS J Brasil'!B18</f>
        <v>125</v>
      </c>
      <c r="C56" s="134">
        <f>'AMA_UBS J Brasil'!C18</f>
        <v>0</v>
      </c>
      <c r="D56" s="147">
        <f t="shared" si="48"/>
        <v>0</v>
      </c>
      <c r="E56" s="134">
        <f>'AMA_UBS J Brasil'!E18</f>
        <v>0</v>
      </c>
      <c r="F56" s="147">
        <f t="shared" si="49"/>
        <v>0</v>
      </c>
      <c r="G56" s="134">
        <f>'AMA_UBS J Brasil'!G18</f>
        <v>83</v>
      </c>
      <c r="H56" s="147">
        <f t="shared" si="50"/>
        <v>0.66400000000000003</v>
      </c>
      <c r="I56" s="136">
        <f t="shared" si="51"/>
        <v>83</v>
      </c>
      <c r="J56" s="148">
        <f t="shared" si="52"/>
        <v>0.22133333333333333</v>
      </c>
      <c r="K56" s="134">
        <f>'AMA_UBS J Brasil'!K18</f>
        <v>94</v>
      </c>
      <c r="L56" s="147">
        <f t="shared" si="50"/>
        <v>0.752</v>
      </c>
      <c r="M56" s="134">
        <f>'AMA_UBS J Brasil'!M18</f>
        <v>82</v>
      </c>
      <c r="N56" s="147">
        <f t="shared" si="53"/>
        <v>0.65600000000000003</v>
      </c>
      <c r="O56" s="134">
        <f>'AMA_UBS J Brasil'!O18</f>
        <v>103</v>
      </c>
      <c r="P56" s="147">
        <f t="shared" si="54"/>
        <v>0.82399999999999995</v>
      </c>
      <c r="Q56" s="737">
        <f t="shared" si="55"/>
        <v>375</v>
      </c>
      <c r="R56" s="136">
        <f t="shared" si="56"/>
        <v>279</v>
      </c>
      <c r="S56" s="148">
        <f t="shared" si="57"/>
        <v>0.74399999999999999</v>
      </c>
    </row>
    <row r="57" spans="1:19" ht="15.75" hidden="1" thickBot="1" x14ac:dyDescent="0.3">
      <c r="A57" s="138" t="s">
        <v>13</v>
      </c>
      <c r="B57" s="190">
        <f>'AMA_UBS J Brasil'!B19</f>
        <v>789</v>
      </c>
      <c r="C57" s="139">
        <f>'AMA_UBS J Brasil'!C19</f>
        <v>604</v>
      </c>
      <c r="D57" s="151">
        <f t="shared" si="48"/>
        <v>0.76552598225602031</v>
      </c>
      <c r="E57" s="139">
        <f>'AMA_UBS J Brasil'!E19</f>
        <v>836</v>
      </c>
      <c r="F57" s="151">
        <f t="shared" si="49"/>
        <v>1.0595690747782003</v>
      </c>
      <c r="G57" s="139">
        <f>'AMA_UBS J Brasil'!G19</f>
        <v>522</v>
      </c>
      <c r="H57" s="151">
        <f t="shared" si="50"/>
        <v>0.66159695817490494</v>
      </c>
      <c r="I57" s="141">
        <f t="shared" si="51"/>
        <v>1962</v>
      </c>
      <c r="J57" s="152">
        <f t="shared" si="52"/>
        <v>0.82889733840304181</v>
      </c>
      <c r="K57" s="139">
        <f>'AMA_UBS J Brasil'!K19</f>
        <v>753</v>
      </c>
      <c r="L57" s="151">
        <f t="shared" si="50"/>
        <v>0.95437262357414454</v>
      </c>
      <c r="M57" s="139">
        <f>'AMA_UBS J Brasil'!M19</f>
        <v>739</v>
      </c>
      <c r="N57" s="151">
        <f t="shared" si="53"/>
        <v>0.9366286438529785</v>
      </c>
      <c r="O57" s="139">
        <f>'AMA_UBS J Brasil'!O19</f>
        <v>495</v>
      </c>
      <c r="P57" s="151">
        <f t="shared" si="54"/>
        <v>0.62737642585551334</v>
      </c>
      <c r="Q57" s="738">
        <f t="shared" si="55"/>
        <v>2367</v>
      </c>
      <c r="R57" s="141">
        <f t="shared" si="56"/>
        <v>1987</v>
      </c>
      <c r="S57" s="152">
        <f t="shared" si="57"/>
        <v>0.83945923109421205</v>
      </c>
    </row>
    <row r="58" spans="1:19" ht="15.75" hidden="1" thickBot="1" x14ac:dyDescent="0.3">
      <c r="A58" s="6" t="s">
        <v>7</v>
      </c>
      <c r="B58" s="257">
        <f>SUM(B52:B57)</f>
        <v>4220</v>
      </c>
      <c r="C58" s="8">
        <f>SUM(C52:C57)</f>
        <v>3888</v>
      </c>
      <c r="D58" s="22">
        <f t="shared" si="48"/>
        <v>0.92132701421800944</v>
      </c>
      <c r="E58" s="8">
        <f>SUM(E52:E57)</f>
        <v>3798</v>
      </c>
      <c r="F58" s="22">
        <f t="shared" si="49"/>
        <v>0.9</v>
      </c>
      <c r="G58" s="8">
        <f>SUM(G52:G57)</f>
        <v>3623</v>
      </c>
      <c r="H58" s="22">
        <f t="shared" si="50"/>
        <v>0.85853080568720375</v>
      </c>
      <c r="I58" s="103">
        <f t="shared" si="51"/>
        <v>11309</v>
      </c>
      <c r="J58" s="104">
        <f t="shared" si="52"/>
        <v>0.89328593996840444</v>
      </c>
      <c r="K58" s="8">
        <f>SUM(K52:K57)</f>
        <v>4595</v>
      </c>
      <c r="L58" s="22">
        <f t="shared" si="50"/>
        <v>1.0888625592417061</v>
      </c>
      <c r="M58" s="8">
        <f t="shared" ref="M58" si="58">SUM(M52:M57)</f>
        <v>4610</v>
      </c>
      <c r="N58" s="22">
        <f t="shared" si="53"/>
        <v>1.0924170616113744</v>
      </c>
      <c r="O58" s="8">
        <f t="shared" ref="O58" si="59">SUM(O52:O57)</f>
        <v>3684</v>
      </c>
      <c r="P58" s="22">
        <f t="shared" si="54"/>
        <v>0.87298578199052135</v>
      </c>
      <c r="Q58" s="739">
        <f t="shared" si="55"/>
        <v>12660</v>
      </c>
      <c r="R58" s="103">
        <f t="shared" si="56"/>
        <v>12889</v>
      </c>
      <c r="S58" s="104">
        <f t="shared" si="57"/>
        <v>1.0180884676145339</v>
      </c>
    </row>
    <row r="59" spans="1:19" hidden="1" x14ac:dyDescent="0.25"/>
    <row r="60" spans="1:19" ht="15.75" hidden="1" x14ac:dyDescent="0.25">
      <c r="A60" s="1290" t="s">
        <v>280</v>
      </c>
      <c r="B60" s="1291"/>
      <c r="C60" s="1291"/>
      <c r="D60" s="1291"/>
      <c r="E60" s="1291"/>
      <c r="F60" s="1291"/>
      <c r="G60" s="1291"/>
      <c r="H60" s="1291"/>
      <c r="I60" s="1291"/>
      <c r="J60" s="1291"/>
      <c r="K60" s="1291"/>
      <c r="L60" s="1291"/>
      <c r="M60" s="1291"/>
      <c r="N60" s="1291"/>
      <c r="O60" s="1291"/>
      <c r="P60" s="1291"/>
      <c r="Q60" s="1291"/>
      <c r="R60" s="1291"/>
      <c r="S60" s="1291"/>
    </row>
    <row r="61" spans="1:19" ht="34.5" hidden="1" thickBot="1" x14ac:dyDescent="0.3">
      <c r="A61" s="110" t="s">
        <v>14</v>
      </c>
      <c r="B61" s="186" t="s">
        <v>15</v>
      </c>
      <c r="C61" s="262" t="s">
        <v>2</v>
      </c>
      <c r="D61" s="263" t="s">
        <v>1</v>
      </c>
      <c r="E61" s="262" t="s">
        <v>3</v>
      </c>
      <c r="F61" s="263" t="s">
        <v>1</v>
      </c>
      <c r="G61" s="262" t="s">
        <v>4</v>
      </c>
      <c r="H61" s="263" t="s">
        <v>1</v>
      </c>
      <c r="I61" s="128" t="s">
        <v>206</v>
      </c>
      <c r="J61" s="13" t="s">
        <v>205</v>
      </c>
      <c r="K61" s="262" t="s">
        <v>5</v>
      </c>
      <c r="L61" s="263" t="s">
        <v>1</v>
      </c>
      <c r="M61" s="264" t="s">
        <v>203</v>
      </c>
      <c r="N61" s="265" t="s">
        <v>1</v>
      </c>
      <c r="O61" s="264" t="s">
        <v>204</v>
      </c>
      <c r="P61" s="265" t="s">
        <v>1</v>
      </c>
      <c r="Q61" s="618" t="s">
        <v>371</v>
      </c>
      <c r="R61" s="128" t="s">
        <v>206</v>
      </c>
      <c r="S61" s="13" t="s">
        <v>205</v>
      </c>
    </row>
    <row r="62" spans="1:19" ht="15.75" hidden="1" thickTop="1" x14ac:dyDescent="0.25">
      <c r="A62" s="113" t="s">
        <v>10</v>
      </c>
      <c r="B62" s="114">
        <f>'AMA_UBS V Guilherme'!B9</f>
        <v>789</v>
      </c>
      <c r="C62" s="134">
        <f>'AMA_UBS V Guilherme'!C9</f>
        <v>579</v>
      </c>
      <c r="D62" s="147">
        <f t="shared" ref="D62:D66" si="60">C62/$B62</f>
        <v>0.73384030418250945</v>
      </c>
      <c r="E62" s="134">
        <f>'AMA_UBS V Guilherme'!E9</f>
        <v>265</v>
      </c>
      <c r="F62" s="147">
        <f t="shared" ref="F62:F66" si="61">E62/$B62</f>
        <v>0.33586818757921422</v>
      </c>
      <c r="G62" s="134">
        <f>'AMA_UBS V Guilherme'!G9</f>
        <v>448</v>
      </c>
      <c r="H62" s="147">
        <f t="shared" ref="H62:L66" si="62">G62/$B62</f>
        <v>0.56780735107731306</v>
      </c>
      <c r="I62" s="136">
        <f t="shared" ref="I62:I66" si="63">SUM(C62,E62,G62)</f>
        <v>1292</v>
      </c>
      <c r="J62" s="148">
        <f t="shared" ref="J62:J66" si="64">((I62/Q62))</f>
        <v>0.54583861427967895</v>
      </c>
      <c r="K62" s="134">
        <f>'AMA_UBS V Guilherme'!K9</f>
        <v>577</v>
      </c>
      <c r="L62" s="147">
        <f t="shared" si="62"/>
        <v>0.7313054499366286</v>
      </c>
      <c r="M62" s="134">
        <f>'AMA_UBS V Guilherme'!M9</f>
        <v>525</v>
      </c>
      <c r="N62" s="147">
        <f t="shared" ref="N62:N66" si="65">M62/$B62</f>
        <v>0.66539923954372626</v>
      </c>
      <c r="O62" s="134">
        <f>'AMA_UBS V Guilherme'!O9</f>
        <v>418</v>
      </c>
      <c r="P62" s="147">
        <f t="shared" ref="P62:P66" si="66">O62/$B62</f>
        <v>0.52978453738910014</v>
      </c>
      <c r="Q62" s="737">
        <f>B62*3</f>
        <v>2367</v>
      </c>
      <c r="R62" s="136">
        <f t="shared" ref="R62:R66" si="67">SUM(K62,M62,O62)</f>
        <v>1520</v>
      </c>
      <c r="S62" s="148">
        <f>R62/($B62*3)</f>
        <v>0.64216307562315167</v>
      </c>
    </row>
    <row r="63" spans="1:19" hidden="1" x14ac:dyDescent="0.25">
      <c r="A63" s="113" t="s">
        <v>42</v>
      </c>
      <c r="B63" s="114">
        <f>'AMA_UBS V Guilherme'!B11</f>
        <v>526</v>
      </c>
      <c r="C63" s="134">
        <f>'AMA_UBS V Guilherme'!C11</f>
        <v>337</v>
      </c>
      <c r="D63" s="147">
        <f>C63/$B63</f>
        <v>0.64068441064638781</v>
      </c>
      <c r="E63" s="134">
        <f>'AMA_UBS V Guilherme'!E11</f>
        <v>341</v>
      </c>
      <c r="F63" s="147">
        <f>E63/$B63</f>
        <v>0.64828897338403046</v>
      </c>
      <c r="G63" s="134">
        <f>'AMA_UBS V Guilherme'!G11</f>
        <v>459</v>
      </c>
      <c r="H63" s="147">
        <f>G63/$B63</f>
        <v>0.87262357414448666</v>
      </c>
      <c r="I63" s="136">
        <f t="shared" si="63"/>
        <v>1137</v>
      </c>
      <c r="J63" s="148">
        <f t="shared" si="64"/>
        <v>0.72053231939163498</v>
      </c>
      <c r="K63" s="134">
        <f>'AMA_UBS V Guilherme'!K11</f>
        <v>497</v>
      </c>
      <c r="L63" s="147">
        <f>K63/$B63</f>
        <v>0.94486692015209128</v>
      </c>
      <c r="M63" s="134">
        <f>'AMA_UBS V Guilherme'!M11</f>
        <v>461</v>
      </c>
      <c r="N63" s="147">
        <f t="shared" si="65"/>
        <v>0.87642585551330798</v>
      </c>
      <c r="O63" s="134">
        <f>'AMA_UBS V Guilherme'!O11</f>
        <v>334</v>
      </c>
      <c r="P63" s="147">
        <f t="shared" si="66"/>
        <v>0.63498098859315588</v>
      </c>
      <c r="Q63" s="737">
        <f>B63*3</f>
        <v>1578</v>
      </c>
      <c r="R63" s="136">
        <f t="shared" si="67"/>
        <v>1292</v>
      </c>
      <c r="S63" s="148">
        <f>R63/($B63*3)</f>
        <v>0.81875792141951842</v>
      </c>
    </row>
    <row r="64" spans="1:19" hidden="1" x14ac:dyDescent="0.25">
      <c r="A64" s="113" t="s">
        <v>12</v>
      </c>
      <c r="B64" s="114">
        <f>'AMA_UBS V Guilherme'!B13</f>
        <v>125</v>
      </c>
      <c r="C64" s="134">
        <f>'AMA_UBS V Guilherme'!C13</f>
        <v>111</v>
      </c>
      <c r="D64" s="147">
        <f t="shared" si="60"/>
        <v>0.88800000000000001</v>
      </c>
      <c r="E64" s="134">
        <f>'AMA_UBS V Guilherme'!E13</f>
        <v>243</v>
      </c>
      <c r="F64" s="147">
        <f t="shared" si="61"/>
        <v>1.944</v>
      </c>
      <c r="G64" s="134">
        <f>'AMA_UBS V Guilherme'!G13</f>
        <v>145</v>
      </c>
      <c r="H64" s="147">
        <f t="shared" si="62"/>
        <v>1.1599999999999999</v>
      </c>
      <c r="I64" s="136">
        <f t="shared" si="63"/>
        <v>499</v>
      </c>
      <c r="J64" s="148">
        <f t="shared" si="64"/>
        <v>1.3306666666666667</v>
      </c>
      <c r="K64" s="134">
        <f>'AMA_UBS V Guilherme'!K13</f>
        <v>213</v>
      </c>
      <c r="L64" s="147">
        <f t="shared" si="62"/>
        <v>1.704</v>
      </c>
      <c r="M64" s="134">
        <f>'AMA_UBS V Guilherme'!M13</f>
        <v>270</v>
      </c>
      <c r="N64" s="147">
        <f t="shared" si="65"/>
        <v>2.16</v>
      </c>
      <c r="O64" s="134">
        <f>'AMA_UBS V Guilherme'!O13</f>
        <v>181</v>
      </c>
      <c r="P64" s="147">
        <f t="shared" si="66"/>
        <v>1.448</v>
      </c>
      <c r="Q64" s="737">
        <f>B64*3</f>
        <v>375</v>
      </c>
      <c r="R64" s="136">
        <f t="shared" si="67"/>
        <v>664</v>
      </c>
      <c r="S64" s="148">
        <f>R64/($B64*3)</f>
        <v>1.7706666666666666</v>
      </c>
    </row>
    <row r="65" spans="1:19" ht="15.75" hidden="1" thickBot="1" x14ac:dyDescent="0.3">
      <c r="A65" s="138" t="s">
        <v>13</v>
      </c>
      <c r="B65" s="190">
        <f>'AMA_UBS V Guilherme'!B14</f>
        <v>421</v>
      </c>
      <c r="C65" s="139">
        <f>'AMA_UBS V Guilherme'!C14</f>
        <v>447</v>
      </c>
      <c r="D65" s="151">
        <f t="shared" si="60"/>
        <v>1.0617577197149644</v>
      </c>
      <c r="E65" s="139">
        <f>'AMA_UBS V Guilherme'!E14</f>
        <v>445</v>
      </c>
      <c r="F65" s="151">
        <f t="shared" si="61"/>
        <v>1.0570071258907363</v>
      </c>
      <c r="G65" s="139">
        <f>'AMA_UBS V Guilherme'!G14</f>
        <v>279</v>
      </c>
      <c r="H65" s="151">
        <f t="shared" si="62"/>
        <v>0.66270783847980996</v>
      </c>
      <c r="I65" s="141">
        <f t="shared" si="63"/>
        <v>1171</v>
      </c>
      <c r="J65" s="152">
        <f t="shared" si="64"/>
        <v>0.92715756136183691</v>
      </c>
      <c r="K65" s="139">
        <f>'AMA_UBS V Guilherme'!K14</f>
        <v>425</v>
      </c>
      <c r="L65" s="151">
        <f t="shared" si="62"/>
        <v>1.0095011876484561</v>
      </c>
      <c r="M65" s="139">
        <f>'AMA_UBS V Guilherme'!M14</f>
        <v>422</v>
      </c>
      <c r="N65" s="151">
        <f t="shared" si="65"/>
        <v>1.002375296912114</v>
      </c>
      <c r="O65" s="139">
        <f>'AMA_UBS V Guilherme'!O14</f>
        <v>333</v>
      </c>
      <c r="P65" s="151">
        <f t="shared" si="66"/>
        <v>0.79097387173396672</v>
      </c>
      <c r="Q65" s="738">
        <f>B65*3</f>
        <v>1263</v>
      </c>
      <c r="R65" s="141">
        <f t="shared" si="67"/>
        <v>1180</v>
      </c>
      <c r="S65" s="152">
        <f>R65/($B65*3)</f>
        <v>0.93428345209817898</v>
      </c>
    </row>
    <row r="66" spans="1:19" ht="15.75" hidden="1" thickBot="1" x14ac:dyDescent="0.3">
      <c r="A66" s="6" t="s">
        <v>7</v>
      </c>
      <c r="B66" s="257">
        <f>SUM(B62:B65)</f>
        <v>1861</v>
      </c>
      <c r="C66" s="8">
        <f>SUM(C62:C65)</f>
        <v>1474</v>
      </c>
      <c r="D66" s="22">
        <f t="shared" si="60"/>
        <v>0.79204728640515853</v>
      </c>
      <c r="E66" s="8">
        <f>SUM(E62:E65)</f>
        <v>1294</v>
      </c>
      <c r="F66" s="22">
        <f t="shared" si="61"/>
        <v>0.69532509403546483</v>
      </c>
      <c r="G66" s="8">
        <f>SUM(G62:G65)</f>
        <v>1331</v>
      </c>
      <c r="H66" s="22">
        <f t="shared" si="62"/>
        <v>0.71520687802256855</v>
      </c>
      <c r="I66" s="103">
        <f t="shared" si="63"/>
        <v>4099</v>
      </c>
      <c r="J66" s="104">
        <f t="shared" si="64"/>
        <v>0.73419308615439727</v>
      </c>
      <c r="K66" s="8">
        <f>SUM(K62:K65)</f>
        <v>1712</v>
      </c>
      <c r="L66" s="22">
        <f t="shared" si="62"/>
        <v>0.91993551853842015</v>
      </c>
      <c r="M66" s="8">
        <f t="shared" ref="M66" si="68">SUM(M62:M65)</f>
        <v>1678</v>
      </c>
      <c r="N66" s="22">
        <f t="shared" si="65"/>
        <v>0.90166577109081136</v>
      </c>
      <c r="O66" s="8">
        <f t="shared" ref="O66" si="69">SUM(O62:O65)</f>
        <v>1266</v>
      </c>
      <c r="P66" s="22">
        <f t="shared" si="66"/>
        <v>0.6802794196668458</v>
      </c>
      <c r="Q66" s="739">
        <f t="shared" ref="Q66" si="70">B66*3</f>
        <v>5583</v>
      </c>
      <c r="R66" s="103">
        <f t="shared" si="67"/>
        <v>4656</v>
      </c>
      <c r="S66" s="104">
        <f>R66/($B66*3)</f>
        <v>0.83396023643202577</v>
      </c>
    </row>
    <row r="67" spans="1:19" hidden="1" x14ac:dyDescent="0.25"/>
    <row r="68" spans="1:19" ht="15.75" hidden="1" x14ac:dyDescent="0.25">
      <c r="A68" s="1290" t="s">
        <v>282</v>
      </c>
      <c r="B68" s="1291"/>
      <c r="C68" s="1291"/>
      <c r="D68" s="1291"/>
      <c r="E68" s="1291"/>
      <c r="F68" s="1291"/>
      <c r="G68" s="1291"/>
      <c r="H68" s="1291"/>
      <c r="I68" s="1291"/>
      <c r="J68" s="1291"/>
      <c r="K68" s="1291"/>
      <c r="L68" s="1291"/>
      <c r="M68" s="1291"/>
      <c r="N68" s="1291"/>
      <c r="O68" s="1291"/>
      <c r="P68" s="1291"/>
      <c r="Q68" s="1291"/>
      <c r="R68" s="1291"/>
      <c r="S68" s="1291"/>
    </row>
    <row r="69" spans="1:19" ht="34.5" hidden="1" thickBot="1" x14ac:dyDescent="0.3">
      <c r="A69" s="110" t="s">
        <v>14</v>
      </c>
      <c r="B69" s="186" t="s">
        <v>15</v>
      </c>
      <c r="C69" s="262" t="s">
        <v>2</v>
      </c>
      <c r="D69" s="263" t="s">
        <v>1</v>
      </c>
      <c r="E69" s="262" t="s">
        <v>3</v>
      </c>
      <c r="F69" s="263" t="s">
        <v>1</v>
      </c>
      <c r="G69" s="262" t="s">
        <v>4</v>
      </c>
      <c r="H69" s="263" t="s">
        <v>1</v>
      </c>
      <c r="I69" s="128" t="s">
        <v>206</v>
      </c>
      <c r="J69" s="13" t="s">
        <v>205</v>
      </c>
      <c r="K69" s="262" t="s">
        <v>5</v>
      </c>
      <c r="L69" s="263" t="s">
        <v>1</v>
      </c>
      <c r="M69" s="264" t="s">
        <v>203</v>
      </c>
      <c r="N69" s="265" t="s">
        <v>1</v>
      </c>
      <c r="O69" s="264" t="s">
        <v>204</v>
      </c>
      <c r="P69" s="265" t="s">
        <v>1</v>
      </c>
      <c r="Q69" s="618" t="s">
        <v>371</v>
      </c>
      <c r="R69" s="128" t="s">
        <v>206</v>
      </c>
      <c r="S69" s="13" t="s">
        <v>205</v>
      </c>
    </row>
    <row r="70" spans="1:19" ht="15.75" hidden="1" thickTop="1" x14ac:dyDescent="0.25">
      <c r="A70" s="33" t="s">
        <v>52</v>
      </c>
      <c r="B70" s="112">
        <f>'CEO II V EDE'!B7</f>
        <v>120</v>
      </c>
      <c r="C70" s="133">
        <f>'CEO II V EDE'!C7</f>
        <v>367</v>
      </c>
      <c r="D70" s="19">
        <f t="shared" ref="D70:D78" si="71">C70/$B70</f>
        <v>3.0583333333333331</v>
      </c>
      <c r="E70" s="133">
        <f>'CEO II V EDE'!E7</f>
        <v>351</v>
      </c>
      <c r="F70" s="19">
        <f>E70/$B70</f>
        <v>2.9249999999999998</v>
      </c>
      <c r="G70" s="133">
        <f>'CEO II V EDE'!G7</f>
        <v>360</v>
      </c>
      <c r="H70" s="19">
        <f>G70/$B70</f>
        <v>3</v>
      </c>
      <c r="I70" s="98">
        <f t="shared" ref="I70:I78" si="72">SUM(C70,E70,G70)</f>
        <v>1078</v>
      </c>
      <c r="J70" s="146">
        <f t="shared" ref="J70:J78" si="73">((I70/Q70))</f>
        <v>2.9944444444444445</v>
      </c>
      <c r="K70" s="133">
        <f>'CEO II V EDE'!K7</f>
        <v>406</v>
      </c>
      <c r="L70" s="19">
        <f>K70/$B70</f>
        <v>3.3833333333333333</v>
      </c>
      <c r="M70" s="133">
        <f>'CEO II V EDE'!M7</f>
        <v>251</v>
      </c>
      <c r="N70" s="19">
        <f t="shared" ref="N70" si="74">M70/$B70</f>
        <v>2.0916666666666668</v>
      </c>
      <c r="O70" s="133">
        <f>'CEO II V EDE'!O7</f>
        <v>317</v>
      </c>
      <c r="P70" s="19">
        <f t="shared" ref="P70" si="75">O70/$B70</f>
        <v>2.6416666666666666</v>
      </c>
      <c r="Q70" s="736">
        <f t="shared" ref="Q70:Q78" si="76">B70*3</f>
        <v>360</v>
      </c>
      <c r="R70" s="98">
        <f t="shared" ref="R70:R78" si="77">SUM(K70,M70,O70)</f>
        <v>974</v>
      </c>
      <c r="S70" s="146">
        <f t="shared" ref="S70:S78" si="78">R70/($B70*3)</f>
        <v>2.7055555555555557</v>
      </c>
    </row>
    <row r="71" spans="1:19" hidden="1" x14ac:dyDescent="0.25">
      <c r="A71" s="149" t="s">
        <v>53</v>
      </c>
      <c r="B71" s="191">
        <f>'CEO II V EDE'!B8</f>
        <v>0</v>
      </c>
      <c r="C71" s="134">
        <f>'CEO II V EDE'!C8</f>
        <v>60</v>
      </c>
      <c r="D71" s="19" t="s">
        <v>199</v>
      </c>
      <c r="E71" s="134">
        <f>'CEO II V EDE'!E8</f>
        <v>62</v>
      </c>
      <c r="F71" s="19" t="s">
        <v>199</v>
      </c>
      <c r="G71" s="134">
        <f>'CEO II V EDE'!G8</f>
        <v>53</v>
      </c>
      <c r="H71" s="19" t="s">
        <v>199</v>
      </c>
      <c r="I71" s="136">
        <f t="shared" si="72"/>
        <v>175</v>
      </c>
      <c r="J71" s="146" t="e">
        <f t="shared" si="73"/>
        <v>#DIV/0!</v>
      </c>
      <c r="K71" s="134">
        <f>'CEO II V EDE'!K8</f>
        <v>53</v>
      </c>
      <c r="L71" s="19" t="s">
        <v>199</v>
      </c>
      <c r="M71" s="134">
        <f>'CEO II V EDE'!M8</f>
        <v>67</v>
      </c>
      <c r="N71" s="19" t="s">
        <v>199</v>
      </c>
      <c r="O71" s="134">
        <f>'CEO II V EDE'!O8</f>
        <v>82</v>
      </c>
      <c r="P71" s="19" t="s">
        <v>199</v>
      </c>
      <c r="Q71" s="737">
        <f t="shared" si="76"/>
        <v>0</v>
      </c>
      <c r="R71" s="136">
        <f t="shared" si="77"/>
        <v>202</v>
      </c>
      <c r="S71" s="146" t="e">
        <f>R71/($B71*3)</f>
        <v>#DIV/0!</v>
      </c>
    </row>
    <row r="72" spans="1:19" hidden="1" x14ac:dyDescent="0.25">
      <c r="A72" s="149" t="s">
        <v>54</v>
      </c>
      <c r="B72" s="114">
        <f>'CEO II V EDE'!B9</f>
        <v>80</v>
      </c>
      <c r="C72" s="134">
        <f>'CEO II V EDE'!C9</f>
        <v>19</v>
      </c>
      <c r="D72" s="19">
        <f t="shared" si="71"/>
        <v>0.23749999999999999</v>
      </c>
      <c r="E72" s="134">
        <f>'CEO II V EDE'!E9</f>
        <v>90</v>
      </c>
      <c r="F72" s="19">
        <f t="shared" ref="F72:F78" si="79">E72/$B72</f>
        <v>1.125</v>
      </c>
      <c r="G72" s="134">
        <f>'CEO II V EDE'!G9</f>
        <v>94</v>
      </c>
      <c r="H72" s="19">
        <f t="shared" ref="H72:L78" si="80">G72/$B72</f>
        <v>1.175</v>
      </c>
      <c r="I72" s="136">
        <f t="shared" si="72"/>
        <v>203</v>
      </c>
      <c r="J72" s="146">
        <f t="shared" si="73"/>
        <v>0.84583333333333333</v>
      </c>
      <c r="K72" s="134">
        <f>'CEO II V EDE'!K9</f>
        <v>65</v>
      </c>
      <c r="L72" s="19">
        <f t="shared" si="80"/>
        <v>0.8125</v>
      </c>
      <c r="M72" s="134">
        <f>'CEO II V EDE'!M9</f>
        <v>148</v>
      </c>
      <c r="N72" s="19">
        <f t="shared" ref="N72:N78" si="81">M72/$B72</f>
        <v>1.85</v>
      </c>
      <c r="O72" s="134">
        <f>'CEO II V EDE'!O9</f>
        <v>71</v>
      </c>
      <c r="P72" s="19">
        <f t="shared" ref="P72:P78" si="82">O72/$B72</f>
        <v>0.88749999999999996</v>
      </c>
      <c r="Q72" s="737">
        <f t="shared" si="76"/>
        <v>240</v>
      </c>
      <c r="R72" s="136">
        <f t="shared" si="77"/>
        <v>284</v>
      </c>
      <c r="S72" s="146">
        <f>R72/($B72*3)</f>
        <v>1.1833333333333333</v>
      </c>
    </row>
    <row r="73" spans="1:19" hidden="1" x14ac:dyDescent="0.25">
      <c r="A73" s="149" t="s">
        <v>55</v>
      </c>
      <c r="B73" s="114">
        <f>'CEO II V EDE'!B10</f>
        <v>120</v>
      </c>
      <c r="C73" s="134">
        <f>'CEO II V EDE'!C10</f>
        <v>56</v>
      </c>
      <c r="D73" s="19">
        <f t="shared" si="71"/>
        <v>0.46666666666666667</v>
      </c>
      <c r="E73" s="134">
        <f>'CEO II V EDE'!E10</f>
        <v>94</v>
      </c>
      <c r="F73" s="19">
        <f t="shared" si="79"/>
        <v>0.78333333333333333</v>
      </c>
      <c r="G73" s="134">
        <f>'CEO II V EDE'!G10</f>
        <v>83</v>
      </c>
      <c r="H73" s="19">
        <f t="shared" si="80"/>
        <v>0.69166666666666665</v>
      </c>
      <c r="I73" s="136">
        <f t="shared" si="72"/>
        <v>233</v>
      </c>
      <c r="J73" s="146">
        <f t="shared" si="73"/>
        <v>0.64722222222222225</v>
      </c>
      <c r="K73" s="134">
        <f>'CEO II V EDE'!K10</f>
        <v>68</v>
      </c>
      <c r="L73" s="19">
        <f t="shared" si="80"/>
        <v>0.56666666666666665</v>
      </c>
      <c r="M73" s="134">
        <f>'CEO II V EDE'!M10</f>
        <v>87</v>
      </c>
      <c r="N73" s="19">
        <f t="shared" si="81"/>
        <v>0.72499999999999998</v>
      </c>
      <c r="O73" s="134">
        <f>'CEO II V EDE'!O10</f>
        <v>90</v>
      </c>
      <c r="P73" s="19">
        <f t="shared" si="82"/>
        <v>0.75</v>
      </c>
      <c r="Q73" s="737">
        <f t="shared" si="76"/>
        <v>360</v>
      </c>
      <c r="R73" s="136">
        <f t="shared" si="77"/>
        <v>245</v>
      </c>
      <c r="S73" s="146">
        <f>R73/($B73*3)</f>
        <v>0.68055555555555558</v>
      </c>
    </row>
    <row r="74" spans="1:19" hidden="1" x14ac:dyDescent="0.25">
      <c r="A74" s="149" t="s">
        <v>56</v>
      </c>
      <c r="B74" s="114">
        <f>'CEO II V EDE'!B11</f>
        <v>80</v>
      </c>
      <c r="C74" s="134">
        <f>'CEO II V EDE'!C11</f>
        <v>8</v>
      </c>
      <c r="D74" s="19">
        <f t="shared" si="71"/>
        <v>0.1</v>
      </c>
      <c r="E74" s="134">
        <f>'CEO II V EDE'!E11</f>
        <v>6</v>
      </c>
      <c r="F74" s="19">
        <f t="shared" si="79"/>
        <v>7.4999999999999997E-2</v>
      </c>
      <c r="G74" s="134">
        <f>'CEO II V EDE'!G11</f>
        <v>14</v>
      </c>
      <c r="H74" s="19">
        <f t="shared" si="80"/>
        <v>0.17499999999999999</v>
      </c>
      <c r="I74" s="136">
        <f t="shared" si="72"/>
        <v>28</v>
      </c>
      <c r="J74" s="146">
        <f t="shared" si="73"/>
        <v>0.11666666666666667</v>
      </c>
      <c r="K74" s="134">
        <f>'CEO II V EDE'!K11</f>
        <v>14</v>
      </c>
      <c r="L74" s="19">
        <f t="shared" si="80"/>
        <v>0.17499999999999999</v>
      </c>
      <c r="M74" s="134">
        <f>'CEO II V EDE'!M11</f>
        <v>0</v>
      </c>
      <c r="N74" s="19">
        <f t="shared" si="81"/>
        <v>0</v>
      </c>
      <c r="O74" s="134">
        <f>'CEO II V EDE'!O11</f>
        <v>212</v>
      </c>
      <c r="P74" s="19">
        <f t="shared" si="82"/>
        <v>2.65</v>
      </c>
      <c r="Q74" s="737">
        <f t="shared" si="76"/>
        <v>240</v>
      </c>
      <c r="R74" s="136">
        <f t="shared" si="77"/>
        <v>226</v>
      </c>
      <c r="S74" s="146">
        <f>R74/($B74*3)</f>
        <v>0.94166666666666665</v>
      </c>
    </row>
    <row r="75" spans="1:19" hidden="1" x14ac:dyDescent="0.25">
      <c r="A75" s="192" t="s">
        <v>57</v>
      </c>
      <c r="B75" s="114">
        <f>'CEO II V EDE'!B12</f>
        <v>360</v>
      </c>
      <c r="C75" s="134">
        <f>'CEO II V EDE'!C12</f>
        <v>161</v>
      </c>
      <c r="D75" s="19">
        <f t="shared" si="71"/>
        <v>0.44722222222222224</v>
      </c>
      <c r="E75" s="134">
        <f>'CEO II V EDE'!E12</f>
        <v>278</v>
      </c>
      <c r="F75" s="19">
        <f t="shared" si="79"/>
        <v>0.77222222222222225</v>
      </c>
      <c r="G75" s="134">
        <f>'CEO II V EDE'!G12</f>
        <v>331</v>
      </c>
      <c r="H75" s="19">
        <f t="shared" si="80"/>
        <v>0.9194444444444444</v>
      </c>
      <c r="I75" s="136">
        <f t="shared" si="72"/>
        <v>770</v>
      </c>
      <c r="J75" s="146">
        <f t="shared" si="73"/>
        <v>0.71296296296296291</v>
      </c>
      <c r="K75" s="134">
        <f>'CEO II V EDE'!K12</f>
        <v>345</v>
      </c>
      <c r="L75" s="19">
        <f t="shared" si="80"/>
        <v>0.95833333333333337</v>
      </c>
      <c r="M75" s="134">
        <f>'CEO II V EDE'!M12</f>
        <v>433</v>
      </c>
      <c r="N75" s="19">
        <f t="shared" si="81"/>
        <v>1.2027777777777777</v>
      </c>
      <c r="O75" s="134">
        <f>'CEO II V EDE'!O12</f>
        <v>483</v>
      </c>
      <c r="P75" s="19">
        <f t="shared" si="82"/>
        <v>1.3416666666666666</v>
      </c>
      <c r="Q75" s="737">
        <f t="shared" si="76"/>
        <v>1080</v>
      </c>
      <c r="R75" s="136">
        <f t="shared" si="77"/>
        <v>1261</v>
      </c>
      <c r="S75" s="146">
        <f t="shared" si="78"/>
        <v>1.1675925925925925</v>
      </c>
    </row>
    <row r="76" spans="1:19" ht="24" hidden="1" x14ac:dyDescent="0.25">
      <c r="A76" s="192" t="s">
        <v>58</v>
      </c>
      <c r="B76" s="114">
        <f>'CEO II V EDE'!B13</f>
        <v>160</v>
      </c>
      <c r="C76" s="134">
        <f>'CEO II V EDE'!C13</f>
        <v>93</v>
      </c>
      <c r="D76" s="19">
        <f t="shared" si="71"/>
        <v>0.58125000000000004</v>
      </c>
      <c r="E76" s="134">
        <f>'CEO II V EDE'!E13</f>
        <v>186</v>
      </c>
      <c r="F76" s="19">
        <f t="shared" si="79"/>
        <v>1.1625000000000001</v>
      </c>
      <c r="G76" s="134">
        <f>'CEO II V EDE'!G13</f>
        <v>215</v>
      </c>
      <c r="H76" s="19">
        <f t="shared" si="80"/>
        <v>1.34375</v>
      </c>
      <c r="I76" s="136">
        <f t="shared" si="72"/>
        <v>494</v>
      </c>
      <c r="J76" s="146">
        <f t="shared" si="73"/>
        <v>1.0291666666666666</v>
      </c>
      <c r="K76" s="134">
        <f>'CEO II V EDE'!K13</f>
        <v>210</v>
      </c>
      <c r="L76" s="19">
        <f t="shared" si="80"/>
        <v>1.3125</v>
      </c>
      <c r="M76" s="134">
        <f>'CEO II V EDE'!M13</f>
        <v>214</v>
      </c>
      <c r="N76" s="19">
        <f t="shared" si="81"/>
        <v>1.3374999999999999</v>
      </c>
      <c r="O76" s="134">
        <f>'CEO II V EDE'!O13</f>
        <v>161</v>
      </c>
      <c r="P76" s="19">
        <f t="shared" si="82"/>
        <v>1.0062500000000001</v>
      </c>
      <c r="Q76" s="737">
        <f t="shared" si="76"/>
        <v>480</v>
      </c>
      <c r="R76" s="136">
        <f t="shared" si="77"/>
        <v>585</v>
      </c>
      <c r="S76" s="146">
        <f t="shared" si="78"/>
        <v>1.21875</v>
      </c>
    </row>
    <row r="77" spans="1:19" ht="24.75" hidden="1" thickBot="1" x14ac:dyDescent="0.3">
      <c r="A77" s="150" t="s">
        <v>59</v>
      </c>
      <c r="B77" s="190">
        <f>'CEO II V EDE'!B14</f>
        <v>40</v>
      </c>
      <c r="C77" s="139">
        <f>'CEO II V EDE'!C14</f>
        <v>20</v>
      </c>
      <c r="D77" s="151">
        <f t="shared" si="71"/>
        <v>0.5</v>
      </c>
      <c r="E77" s="139">
        <f>'CEO II V EDE'!E14</f>
        <v>69</v>
      </c>
      <c r="F77" s="151">
        <f t="shared" si="79"/>
        <v>1.7250000000000001</v>
      </c>
      <c r="G77" s="139">
        <f>'CEO II V EDE'!G14</f>
        <v>55</v>
      </c>
      <c r="H77" s="151">
        <f t="shared" si="80"/>
        <v>1.375</v>
      </c>
      <c r="I77" s="141">
        <f t="shared" si="72"/>
        <v>144</v>
      </c>
      <c r="J77" s="152">
        <f t="shared" si="73"/>
        <v>1.2</v>
      </c>
      <c r="K77" s="139">
        <f>'CEO II V EDE'!K14</f>
        <v>100</v>
      </c>
      <c r="L77" s="151">
        <f t="shared" si="80"/>
        <v>2.5</v>
      </c>
      <c r="M77" s="139">
        <f>'CEO II V EDE'!M14</f>
        <v>111</v>
      </c>
      <c r="N77" s="151">
        <f t="shared" si="81"/>
        <v>2.7749999999999999</v>
      </c>
      <c r="O77" s="139">
        <f>'CEO II V EDE'!O14</f>
        <v>75</v>
      </c>
      <c r="P77" s="151">
        <f t="shared" si="82"/>
        <v>1.875</v>
      </c>
      <c r="Q77" s="738">
        <f t="shared" si="76"/>
        <v>120</v>
      </c>
      <c r="R77" s="141">
        <f t="shared" si="77"/>
        <v>286</v>
      </c>
      <c r="S77" s="152">
        <f t="shared" si="78"/>
        <v>2.3833333333333333</v>
      </c>
    </row>
    <row r="78" spans="1:19" ht="15.75" hidden="1" thickBot="1" x14ac:dyDescent="0.3">
      <c r="A78" s="6" t="s">
        <v>7</v>
      </c>
      <c r="B78" s="257">
        <f>SUM(B70:B77)</f>
        <v>960</v>
      </c>
      <c r="C78" s="8">
        <f>SUM(C70:C77)</f>
        <v>784</v>
      </c>
      <c r="D78" s="22">
        <f t="shared" si="71"/>
        <v>0.81666666666666665</v>
      </c>
      <c r="E78" s="8">
        <f>SUM(E70:E77)</f>
        <v>1136</v>
      </c>
      <c r="F78" s="22">
        <f t="shared" si="79"/>
        <v>1.1833333333333333</v>
      </c>
      <c r="G78" s="8">
        <f>SUM(G70:G77)</f>
        <v>1205</v>
      </c>
      <c r="H78" s="22">
        <f t="shared" si="80"/>
        <v>1.2552083333333333</v>
      </c>
      <c r="I78" s="103">
        <f t="shared" si="72"/>
        <v>3125</v>
      </c>
      <c r="J78" s="104">
        <f t="shared" si="73"/>
        <v>1.0850694444444444</v>
      </c>
      <c r="K78" s="8">
        <f>SUM(K70:K77)</f>
        <v>1261</v>
      </c>
      <c r="L78" s="22">
        <f t="shared" si="80"/>
        <v>1.3135416666666666</v>
      </c>
      <c r="M78" s="8">
        <f t="shared" ref="M78" si="83">SUM(M70:M77)</f>
        <v>1311</v>
      </c>
      <c r="N78" s="22">
        <f t="shared" si="81"/>
        <v>1.3656250000000001</v>
      </c>
      <c r="O78" s="8">
        <f t="shared" ref="O78" si="84">SUM(O70:O77)</f>
        <v>1491</v>
      </c>
      <c r="P78" s="22">
        <f t="shared" si="82"/>
        <v>1.5531250000000001</v>
      </c>
      <c r="Q78" s="739">
        <f t="shared" si="76"/>
        <v>2880</v>
      </c>
      <c r="R78" s="103">
        <f t="shared" si="77"/>
        <v>4063</v>
      </c>
      <c r="S78" s="104">
        <f t="shared" si="78"/>
        <v>1.4107638888888889</v>
      </c>
    </row>
    <row r="79" spans="1:19" hidden="1" x14ac:dyDescent="0.25"/>
    <row r="80" spans="1:19" ht="15.75" hidden="1" x14ac:dyDescent="0.25">
      <c r="A80" s="1290" t="s">
        <v>284</v>
      </c>
      <c r="B80" s="1291"/>
      <c r="C80" s="1291"/>
      <c r="D80" s="1291"/>
      <c r="E80" s="1291"/>
      <c r="F80" s="1291"/>
      <c r="G80" s="1291"/>
      <c r="H80" s="1291"/>
      <c r="I80" s="1291"/>
      <c r="J80" s="1291"/>
      <c r="K80" s="1291"/>
      <c r="L80" s="1291"/>
      <c r="M80" s="1291"/>
      <c r="N80" s="1291"/>
      <c r="O80" s="1291"/>
      <c r="P80" s="1291"/>
      <c r="Q80" s="1291"/>
      <c r="R80" s="1291"/>
      <c r="S80" s="1291"/>
    </row>
    <row r="81" spans="1:19" ht="34.5" hidden="1" thickBot="1" x14ac:dyDescent="0.3">
      <c r="A81" s="110" t="s">
        <v>14</v>
      </c>
      <c r="B81" s="186" t="s">
        <v>15</v>
      </c>
      <c r="C81" s="262" t="s">
        <v>2</v>
      </c>
      <c r="D81" s="263" t="s">
        <v>1</v>
      </c>
      <c r="E81" s="262" t="s">
        <v>3</v>
      </c>
      <c r="F81" s="263" t="s">
        <v>1</v>
      </c>
      <c r="G81" s="262" t="s">
        <v>4</v>
      </c>
      <c r="H81" s="263" t="s">
        <v>1</v>
      </c>
      <c r="I81" s="128" t="s">
        <v>206</v>
      </c>
      <c r="J81" s="13" t="s">
        <v>205</v>
      </c>
      <c r="K81" s="262" t="s">
        <v>5</v>
      </c>
      <c r="L81" s="263" t="s">
        <v>1</v>
      </c>
      <c r="M81" s="264" t="s">
        <v>203</v>
      </c>
      <c r="N81" s="265" t="s">
        <v>1</v>
      </c>
      <c r="O81" s="264" t="s">
        <v>204</v>
      </c>
      <c r="P81" s="265" t="s">
        <v>1</v>
      </c>
      <c r="Q81" s="618" t="s">
        <v>371</v>
      </c>
      <c r="R81" s="128" t="s">
        <v>206</v>
      </c>
      <c r="S81" s="13" t="s">
        <v>205</v>
      </c>
    </row>
    <row r="82" spans="1:19" ht="15.75" hidden="1" thickTop="1" x14ac:dyDescent="0.25">
      <c r="A82" s="113" t="s">
        <v>8</v>
      </c>
      <c r="B82" s="112">
        <f>'AMA_UBS V Medeiros'!B7</f>
        <v>480</v>
      </c>
      <c r="C82" s="133">
        <f>'AMA_UBS V Medeiros'!C7</f>
        <v>594</v>
      </c>
      <c r="D82" s="19">
        <f t="shared" ref="D82:D88" si="85">C82/$B82</f>
        <v>1.2375</v>
      </c>
      <c r="E82" s="133">
        <f>'AMA_UBS V Medeiros'!E7</f>
        <v>523</v>
      </c>
      <c r="F82" s="19">
        <f t="shared" ref="F82:F88" si="86">E82/$B82</f>
        <v>1.0895833333333333</v>
      </c>
      <c r="G82" s="133">
        <f>'AMA_UBS V Medeiros'!G7</f>
        <v>431</v>
      </c>
      <c r="H82" s="19">
        <f t="shared" ref="H82:L88" si="87">G82/$B82</f>
        <v>0.8979166666666667</v>
      </c>
      <c r="I82" s="98">
        <f t="shared" ref="I82:I88" si="88">SUM(C82,E82,G82)</f>
        <v>1548</v>
      </c>
      <c r="J82" s="146">
        <f t="shared" ref="J82:J88" si="89">((I82/Q82))</f>
        <v>1.075</v>
      </c>
      <c r="K82" s="133">
        <f>'AMA_UBS V Medeiros'!K7</f>
        <v>596</v>
      </c>
      <c r="L82" s="19">
        <f t="shared" si="87"/>
        <v>1.2416666666666667</v>
      </c>
      <c r="M82" s="133">
        <f>'AMA_UBS V Medeiros'!M7</f>
        <v>554</v>
      </c>
      <c r="N82" s="19">
        <f t="shared" ref="N82:N88" si="90">M82/$B82</f>
        <v>1.1541666666666666</v>
      </c>
      <c r="O82" s="133">
        <f>'AMA_UBS V Medeiros'!O7</f>
        <v>462</v>
      </c>
      <c r="P82" s="19">
        <f t="shared" ref="P82:P88" si="91">O82/$B82</f>
        <v>0.96250000000000002</v>
      </c>
      <c r="Q82" s="736">
        <f t="shared" ref="Q82:Q88" si="92">B82*3</f>
        <v>1440</v>
      </c>
      <c r="R82" s="98">
        <f t="shared" ref="R82:R88" si="93">SUM(K82,M82,O82)</f>
        <v>1612</v>
      </c>
      <c r="S82" s="146">
        <f t="shared" ref="S82:S88" si="94">R82/($B82*3)</f>
        <v>1.1194444444444445</v>
      </c>
    </row>
    <row r="83" spans="1:19" hidden="1" x14ac:dyDescent="0.25">
      <c r="A83" s="113" t="s">
        <v>9</v>
      </c>
      <c r="B83" s="114">
        <f>'AMA_UBS V Medeiros'!B8</f>
        <v>1680</v>
      </c>
      <c r="C83" s="134">
        <f>'AMA_UBS V Medeiros'!C8</f>
        <v>1721</v>
      </c>
      <c r="D83" s="147">
        <f t="shared" si="85"/>
        <v>1.0244047619047618</v>
      </c>
      <c r="E83" s="134">
        <f>'AMA_UBS V Medeiros'!E8</f>
        <v>1807</v>
      </c>
      <c r="F83" s="147">
        <f t="shared" si="86"/>
        <v>1.075595238095238</v>
      </c>
      <c r="G83" s="134">
        <f>'AMA_UBS V Medeiros'!G8</f>
        <v>1393</v>
      </c>
      <c r="H83" s="147">
        <f t="shared" si="87"/>
        <v>0.82916666666666672</v>
      </c>
      <c r="I83" s="136">
        <f t="shared" si="88"/>
        <v>4921</v>
      </c>
      <c r="J83" s="148">
        <f t="shared" si="89"/>
        <v>0.97638888888888886</v>
      </c>
      <c r="K83" s="134">
        <f>'AMA_UBS V Medeiros'!K8</f>
        <v>2942</v>
      </c>
      <c r="L83" s="147">
        <f t="shared" si="87"/>
        <v>1.7511904761904762</v>
      </c>
      <c r="M83" s="134">
        <f>'AMA_UBS V Medeiros'!M8</f>
        <v>1981</v>
      </c>
      <c r="N83" s="147">
        <f t="shared" si="90"/>
        <v>1.1791666666666667</v>
      </c>
      <c r="O83" s="134">
        <f>'AMA_UBS V Medeiros'!O8</f>
        <v>1558</v>
      </c>
      <c r="P83" s="147">
        <f t="shared" si="91"/>
        <v>0.92738095238095242</v>
      </c>
      <c r="Q83" s="737">
        <f t="shared" si="92"/>
        <v>5040</v>
      </c>
      <c r="R83" s="136">
        <f t="shared" si="93"/>
        <v>6481</v>
      </c>
      <c r="S83" s="148">
        <f t="shared" si="94"/>
        <v>1.2859126984126985</v>
      </c>
    </row>
    <row r="84" spans="1:19" hidden="1" x14ac:dyDescent="0.25">
      <c r="A84" s="113" t="s">
        <v>10</v>
      </c>
      <c r="B84" s="114">
        <f>'AMA_UBS V Medeiros'!B9</f>
        <v>1052</v>
      </c>
      <c r="C84" s="134">
        <f>'AMA_UBS V Medeiros'!C9</f>
        <v>949</v>
      </c>
      <c r="D84" s="147">
        <f t="shared" si="85"/>
        <v>0.90209125475285168</v>
      </c>
      <c r="E84" s="134">
        <f>'AMA_UBS V Medeiros'!E9</f>
        <v>553</v>
      </c>
      <c r="F84" s="147">
        <f t="shared" si="86"/>
        <v>0.5256653992395437</v>
      </c>
      <c r="G84" s="134">
        <f>'AMA_UBS V Medeiros'!G9</f>
        <v>769</v>
      </c>
      <c r="H84" s="147">
        <f t="shared" si="87"/>
        <v>0.73098859315589348</v>
      </c>
      <c r="I84" s="136">
        <f t="shared" si="88"/>
        <v>2271</v>
      </c>
      <c r="J84" s="148">
        <f t="shared" si="89"/>
        <v>0.71958174904942962</v>
      </c>
      <c r="K84" s="134">
        <f>'AMA_UBS V Medeiros'!K9</f>
        <v>779</v>
      </c>
      <c r="L84" s="147">
        <f t="shared" si="87"/>
        <v>0.74049429657794674</v>
      </c>
      <c r="M84" s="134">
        <f>'AMA_UBS V Medeiros'!M9</f>
        <v>870</v>
      </c>
      <c r="N84" s="147">
        <f t="shared" si="90"/>
        <v>0.8269961977186312</v>
      </c>
      <c r="O84" s="134">
        <f>'AMA_UBS V Medeiros'!O9</f>
        <v>939</v>
      </c>
      <c r="P84" s="147">
        <f t="shared" si="91"/>
        <v>0.89258555133079853</v>
      </c>
      <c r="Q84" s="737">
        <f t="shared" si="92"/>
        <v>3156</v>
      </c>
      <c r="R84" s="136">
        <f t="shared" si="93"/>
        <v>2588</v>
      </c>
      <c r="S84" s="148">
        <f t="shared" si="94"/>
        <v>0.82002534854245879</v>
      </c>
    </row>
    <row r="85" spans="1:19" hidden="1" x14ac:dyDescent="0.25">
      <c r="A85" s="113" t="s">
        <v>11</v>
      </c>
      <c r="B85" s="114">
        <f>'AMA_UBS V Medeiros'!B11</f>
        <v>789</v>
      </c>
      <c r="C85" s="134">
        <f>'AMA_UBS V Medeiros'!C11</f>
        <v>219</v>
      </c>
      <c r="D85" s="147">
        <f t="shared" si="85"/>
        <v>0.27756653992395436</v>
      </c>
      <c r="E85" s="134">
        <f>'AMA_UBS V Medeiros'!E11</f>
        <v>422</v>
      </c>
      <c r="F85" s="147">
        <f t="shared" si="86"/>
        <v>0.53485424588086183</v>
      </c>
      <c r="G85" s="134">
        <f>'AMA_UBS V Medeiros'!G11</f>
        <v>358</v>
      </c>
      <c r="H85" s="147">
        <f t="shared" si="87"/>
        <v>0.45373891001267425</v>
      </c>
      <c r="I85" s="136">
        <f t="shared" si="88"/>
        <v>999</v>
      </c>
      <c r="J85" s="148">
        <f t="shared" si="89"/>
        <v>0.4220532319391635</v>
      </c>
      <c r="K85" s="134">
        <f>'AMA_UBS V Medeiros'!K11</f>
        <v>472</v>
      </c>
      <c r="L85" s="147">
        <f t="shared" si="87"/>
        <v>0.59822560202788344</v>
      </c>
      <c r="M85" s="134">
        <f>'AMA_UBS V Medeiros'!M11</f>
        <v>375</v>
      </c>
      <c r="N85" s="147">
        <f t="shared" si="90"/>
        <v>0.47528517110266161</v>
      </c>
      <c r="O85" s="134">
        <f>'AMA_UBS V Medeiros'!O11</f>
        <v>279</v>
      </c>
      <c r="P85" s="147">
        <f t="shared" si="91"/>
        <v>0.35361216730038025</v>
      </c>
      <c r="Q85" s="737">
        <f t="shared" si="92"/>
        <v>2367</v>
      </c>
      <c r="R85" s="136">
        <f t="shared" si="93"/>
        <v>1126</v>
      </c>
      <c r="S85" s="148">
        <f t="shared" si="94"/>
        <v>0.47570764681030842</v>
      </c>
    </row>
    <row r="86" spans="1:19" hidden="1" x14ac:dyDescent="0.25">
      <c r="A86" s="113" t="s">
        <v>12</v>
      </c>
      <c r="B86" s="114">
        <f>'AMA_UBS V Medeiros'!B13</f>
        <v>125</v>
      </c>
      <c r="C86" s="134">
        <f>'AMA_UBS V Medeiros'!C13</f>
        <v>296</v>
      </c>
      <c r="D86" s="147">
        <f t="shared" si="85"/>
        <v>2.3679999999999999</v>
      </c>
      <c r="E86" s="134">
        <f>'AMA_UBS V Medeiros'!E13</f>
        <v>299</v>
      </c>
      <c r="F86" s="147">
        <f t="shared" si="86"/>
        <v>2.3919999999999999</v>
      </c>
      <c r="G86" s="134">
        <f>'AMA_UBS V Medeiros'!G13</f>
        <v>257</v>
      </c>
      <c r="H86" s="147">
        <f t="shared" si="87"/>
        <v>2.056</v>
      </c>
      <c r="I86" s="136">
        <f t="shared" si="88"/>
        <v>852</v>
      </c>
      <c r="J86" s="148">
        <f t="shared" si="89"/>
        <v>2.2719999999999998</v>
      </c>
      <c r="K86" s="134">
        <f>'AMA_UBS V Medeiros'!K13</f>
        <v>272</v>
      </c>
      <c r="L86" s="147">
        <f t="shared" si="87"/>
        <v>2.1760000000000002</v>
      </c>
      <c r="M86" s="134">
        <f>'AMA_UBS V Medeiros'!M13</f>
        <v>282</v>
      </c>
      <c r="N86" s="147">
        <f t="shared" si="90"/>
        <v>2.2559999999999998</v>
      </c>
      <c r="O86" s="134">
        <f>'AMA_UBS V Medeiros'!O13</f>
        <v>247</v>
      </c>
      <c r="P86" s="147">
        <f t="shared" si="91"/>
        <v>1.976</v>
      </c>
      <c r="Q86" s="737">
        <f t="shared" si="92"/>
        <v>375</v>
      </c>
      <c r="R86" s="136">
        <f t="shared" si="93"/>
        <v>801</v>
      </c>
      <c r="S86" s="148">
        <f t="shared" si="94"/>
        <v>2.1360000000000001</v>
      </c>
    </row>
    <row r="87" spans="1:19" ht="15.75" hidden="1" thickBot="1" x14ac:dyDescent="0.3">
      <c r="A87" s="138" t="s">
        <v>13</v>
      </c>
      <c r="B87" s="190">
        <f>'AMA_UBS V Medeiros'!B14</f>
        <v>658</v>
      </c>
      <c r="C87" s="139">
        <f>'AMA_UBS V Medeiros'!C14</f>
        <v>384</v>
      </c>
      <c r="D87" s="151">
        <f t="shared" si="85"/>
        <v>0.5835866261398176</v>
      </c>
      <c r="E87" s="139">
        <f>'AMA_UBS V Medeiros'!E14</f>
        <v>636</v>
      </c>
      <c r="F87" s="151">
        <f t="shared" si="86"/>
        <v>0.96656534954407292</v>
      </c>
      <c r="G87" s="139">
        <f>'AMA_UBS V Medeiros'!G14</f>
        <v>578</v>
      </c>
      <c r="H87" s="151">
        <f t="shared" si="87"/>
        <v>0.87841945288753798</v>
      </c>
      <c r="I87" s="141">
        <f t="shared" si="88"/>
        <v>1598</v>
      </c>
      <c r="J87" s="152">
        <f t="shared" si="89"/>
        <v>0.80952380952380953</v>
      </c>
      <c r="K87" s="139">
        <f>'AMA_UBS V Medeiros'!K14</f>
        <v>444</v>
      </c>
      <c r="L87" s="151">
        <f t="shared" si="87"/>
        <v>0.67477203647416417</v>
      </c>
      <c r="M87" s="139">
        <f>'AMA_UBS V Medeiros'!M14</f>
        <v>658</v>
      </c>
      <c r="N87" s="151">
        <f t="shared" si="90"/>
        <v>1</v>
      </c>
      <c r="O87" s="139">
        <f>'AMA_UBS V Medeiros'!O14</f>
        <v>532</v>
      </c>
      <c r="P87" s="151">
        <f t="shared" si="91"/>
        <v>0.80851063829787229</v>
      </c>
      <c r="Q87" s="738">
        <f t="shared" si="92"/>
        <v>1974</v>
      </c>
      <c r="R87" s="141">
        <f t="shared" si="93"/>
        <v>1634</v>
      </c>
      <c r="S87" s="152">
        <f t="shared" si="94"/>
        <v>0.82776089159067878</v>
      </c>
    </row>
    <row r="88" spans="1:19" ht="15.75" hidden="1" thickBot="1" x14ac:dyDescent="0.3">
      <c r="A88" s="6" t="s">
        <v>7</v>
      </c>
      <c r="B88" s="257">
        <f>SUM(B82:B87)</f>
        <v>4784</v>
      </c>
      <c r="C88" s="8">
        <f>SUM(C82:C87)</f>
        <v>4163</v>
      </c>
      <c r="D88" s="22">
        <f t="shared" si="85"/>
        <v>0.87019230769230771</v>
      </c>
      <c r="E88" s="8">
        <f>SUM(E82:E87)</f>
        <v>4240</v>
      </c>
      <c r="F88" s="22">
        <f t="shared" si="86"/>
        <v>0.88628762541806017</v>
      </c>
      <c r="G88" s="8">
        <f>SUM(G82:G87)</f>
        <v>3786</v>
      </c>
      <c r="H88" s="22">
        <f t="shared" si="87"/>
        <v>0.79138795986622068</v>
      </c>
      <c r="I88" s="103">
        <f t="shared" si="88"/>
        <v>12189</v>
      </c>
      <c r="J88" s="104">
        <f t="shared" si="89"/>
        <v>0.84928929765886285</v>
      </c>
      <c r="K88" s="8">
        <f>SUM(K82:K87)</f>
        <v>5505</v>
      </c>
      <c r="L88" s="22">
        <f t="shared" si="87"/>
        <v>1.1507107023411371</v>
      </c>
      <c r="M88" s="8">
        <f t="shared" ref="M88" si="95">SUM(M82:M87)</f>
        <v>4720</v>
      </c>
      <c r="N88" s="22">
        <f t="shared" si="90"/>
        <v>0.98662207357859533</v>
      </c>
      <c r="O88" s="8">
        <f t="shared" ref="O88" si="96">SUM(O82:O87)</f>
        <v>4017</v>
      </c>
      <c r="P88" s="22">
        <f t="shared" si="91"/>
        <v>0.83967391304347827</v>
      </c>
      <c r="Q88" s="739">
        <f t="shared" si="92"/>
        <v>14352</v>
      </c>
      <c r="R88" s="103">
        <f t="shared" si="93"/>
        <v>14242</v>
      </c>
      <c r="S88" s="104">
        <f t="shared" si="94"/>
        <v>0.99233556298773695</v>
      </c>
    </row>
    <row r="89" spans="1:19" hidden="1" x14ac:dyDescent="0.25"/>
    <row r="90" spans="1:19" ht="15.75" hidden="1" x14ac:dyDescent="0.25">
      <c r="A90" s="1290" t="s">
        <v>286</v>
      </c>
      <c r="B90" s="1291"/>
      <c r="C90" s="1291"/>
      <c r="D90" s="1291"/>
      <c r="E90" s="1291"/>
      <c r="F90" s="1291"/>
      <c r="G90" s="1291"/>
      <c r="H90" s="1291"/>
      <c r="I90" s="1291"/>
      <c r="J90" s="1291"/>
      <c r="K90" s="1291"/>
      <c r="L90" s="1291"/>
      <c r="M90" s="1291"/>
      <c r="N90" s="1291"/>
      <c r="O90" s="1291"/>
      <c r="P90" s="1291"/>
      <c r="Q90" s="1291"/>
      <c r="R90" s="1291"/>
      <c r="S90" s="1291"/>
    </row>
    <row r="91" spans="1:19" ht="34.5" hidden="1" thickBot="1" x14ac:dyDescent="0.3">
      <c r="A91" s="110" t="s">
        <v>14</v>
      </c>
      <c r="B91" s="186" t="s">
        <v>15</v>
      </c>
      <c r="C91" s="262" t="s">
        <v>2</v>
      </c>
      <c r="D91" s="263" t="s">
        <v>1</v>
      </c>
      <c r="E91" s="262" t="s">
        <v>3</v>
      </c>
      <c r="F91" s="263" t="s">
        <v>1</v>
      </c>
      <c r="G91" s="262" t="s">
        <v>4</v>
      </c>
      <c r="H91" s="263" t="s">
        <v>1</v>
      </c>
      <c r="I91" s="128" t="s">
        <v>206</v>
      </c>
      <c r="J91" s="13" t="s">
        <v>205</v>
      </c>
      <c r="K91" s="262" t="s">
        <v>5</v>
      </c>
      <c r="L91" s="263" t="s">
        <v>1</v>
      </c>
      <c r="M91" s="264" t="s">
        <v>203</v>
      </c>
      <c r="N91" s="265" t="s">
        <v>1</v>
      </c>
      <c r="O91" s="264" t="s">
        <v>204</v>
      </c>
      <c r="P91" s="265" t="s">
        <v>1</v>
      </c>
      <c r="Q91" s="618" t="s">
        <v>371</v>
      </c>
      <c r="R91" s="128" t="s">
        <v>206</v>
      </c>
      <c r="S91" s="13" t="s">
        <v>205</v>
      </c>
    </row>
    <row r="92" spans="1:19" ht="15.75" hidden="1" thickTop="1" x14ac:dyDescent="0.25">
      <c r="A92" s="113" t="s">
        <v>8</v>
      </c>
      <c r="B92" s="112">
        <f>'UBS Izolina Mazzei'!B7</f>
        <v>768</v>
      </c>
      <c r="C92" s="133">
        <f>'UBS Izolina Mazzei'!C7</f>
        <v>929</v>
      </c>
      <c r="D92" s="19">
        <f t="shared" ref="D92:D99" si="97">C92/$B92</f>
        <v>1.2096354166666667</v>
      </c>
      <c r="E92" s="133">
        <f>'UBS Izolina Mazzei'!E7</f>
        <v>887</v>
      </c>
      <c r="F92" s="19">
        <f t="shared" ref="F92:F99" si="98">E92/$B92</f>
        <v>1.1549479166666667</v>
      </c>
      <c r="G92" s="133">
        <f>'UBS Izolina Mazzei'!G7</f>
        <v>598</v>
      </c>
      <c r="H92" s="19">
        <f t="shared" ref="H92:L99" si="99">G92/$B92</f>
        <v>0.77864583333333337</v>
      </c>
      <c r="I92" s="98">
        <f t="shared" ref="I92:I99" si="100">SUM(C92,E92,G92)</f>
        <v>2414</v>
      </c>
      <c r="J92" s="146">
        <f t="shared" ref="J92:J99" si="101">((I92/Q92))</f>
        <v>1.0477430555555556</v>
      </c>
      <c r="K92" s="133">
        <f>'UBS Izolina Mazzei'!K7</f>
        <v>744</v>
      </c>
      <c r="L92" s="19">
        <f t="shared" si="99"/>
        <v>0.96875</v>
      </c>
      <c r="M92" s="133">
        <f>'UBS Izolina Mazzei'!M7</f>
        <v>369</v>
      </c>
      <c r="N92" s="19">
        <f t="shared" ref="N92:N99" si="102">M92/$B92</f>
        <v>0.48046875</v>
      </c>
      <c r="O92" s="133">
        <f>'UBS Izolina Mazzei'!O7</f>
        <v>508</v>
      </c>
      <c r="P92" s="19">
        <f t="shared" ref="P92:P99" si="103">O92/$B92</f>
        <v>0.66145833333333337</v>
      </c>
      <c r="Q92" s="736">
        <f t="shared" ref="Q92:Q99" si="104">B92*3</f>
        <v>2304</v>
      </c>
      <c r="R92" s="98">
        <f t="shared" ref="R92:R99" si="105">SUM(K92,M92,O92)</f>
        <v>1621</v>
      </c>
      <c r="S92" s="146">
        <f t="shared" ref="S92:S99" si="106">R92/($B92*3)</f>
        <v>0.70355902777777779</v>
      </c>
    </row>
    <row r="93" spans="1:19" hidden="1" x14ac:dyDescent="0.25">
      <c r="A93" s="113" t="s">
        <v>9</v>
      </c>
      <c r="B93" s="114">
        <f>'UBS Izolina Mazzei'!B8</f>
        <v>2688</v>
      </c>
      <c r="C93" s="134">
        <f>'UBS Izolina Mazzei'!C8</f>
        <v>2712</v>
      </c>
      <c r="D93" s="147">
        <f t="shared" si="97"/>
        <v>1.0089285714285714</v>
      </c>
      <c r="E93" s="134">
        <f>'UBS Izolina Mazzei'!E8</f>
        <v>2721</v>
      </c>
      <c r="F93" s="147">
        <f t="shared" si="98"/>
        <v>1.0122767857142858</v>
      </c>
      <c r="G93" s="134">
        <f>'UBS Izolina Mazzei'!G8</f>
        <v>2255</v>
      </c>
      <c r="H93" s="147">
        <f t="shared" si="99"/>
        <v>0.83891369047619047</v>
      </c>
      <c r="I93" s="136">
        <f t="shared" si="100"/>
        <v>7688</v>
      </c>
      <c r="J93" s="148">
        <f t="shared" si="101"/>
        <v>0.95337301587301593</v>
      </c>
      <c r="K93" s="134">
        <f>'UBS Izolina Mazzei'!K8</f>
        <v>3286</v>
      </c>
      <c r="L93" s="147">
        <f t="shared" si="99"/>
        <v>1.2224702380952381</v>
      </c>
      <c r="M93" s="134">
        <f>'UBS Izolina Mazzei'!M8</f>
        <v>1801</v>
      </c>
      <c r="N93" s="147">
        <f t="shared" si="102"/>
        <v>0.67001488095238093</v>
      </c>
      <c r="O93" s="134">
        <f>'UBS Izolina Mazzei'!O8</f>
        <v>2121</v>
      </c>
      <c r="P93" s="147">
        <f t="shared" si="103"/>
        <v>0.7890625</v>
      </c>
      <c r="Q93" s="737">
        <f t="shared" si="104"/>
        <v>8064</v>
      </c>
      <c r="R93" s="136">
        <f t="shared" si="105"/>
        <v>7208</v>
      </c>
      <c r="S93" s="148">
        <f t="shared" si="106"/>
        <v>0.89384920634920639</v>
      </c>
    </row>
    <row r="94" spans="1:19" hidden="1" x14ac:dyDescent="0.25">
      <c r="A94" s="113" t="s">
        <v>10</v>
      </c>
      <c r="B94" s="114">
        <f>'UBS Izolina Mazzei'!B9</f>
        <v>789</v>
      </c>
      <c r="C94" s="134">
        <f>'UBS Izolina Mazzei'!C9</f>
        <v>465</v>
      </c>
      <c r="D94" s="147">
        <f t="shared" si="97"/>
        <v>0.58935361216730042</v>
      </c>
      <c r="E94" s="134">
        <f>'UBS Izolina Mazzei'!E9</f>
        <v>839</v>
      </c>
      <c r="F94" s="147">
        <f t="shared" si="98"/>
        <v>1.0633713561470215</v>
      </c>
      <c r="G94" s="134">
        <f>'UBS Izolina Mazzei'!G9</f>
        <v>742</v>
      </c>
      <c r="H94" s="147">
        <f t="shared" si="99"/>
        <v>0.94043092522179972</v>
      </c>
      <c r="I94" s="136">
        <f t="shared" si="100"/>
        <v>2046</v>
      </c>
      <c r="J94" s="148">
        <f t="shared" si="101"/>
        <v>0.86438529784537388</v>
      </c>
      <c r="K94" s="134">
        <f>'UBS Izolina Mazzei'!K9</f>
        <v>1006</v>
      </c>
      <c r="L94" s="147">
        <f t="shared" si="99"/>
        <v>1.2750316856780735</v>
      </c>
      <c r="M94" s="134">
        <f>'UBS Izolina Mazzei'!M9</f>
        <v>947</v>
      </c>
      <c r="N94" s="147">
        <f t="shared" si="102"/>
        <v>1.2002534854245881</v>
      </c>
      <c r="O94" s="134">
        <f>'UBS Izolina Mazzei'!O9</f>
        <v>707</v>
      </c>
      <c r="P94" s="147">
        <f t="shared" si="103"/>
        <v>0.89607097591888463</v>
      </c>
      <c r="Q94" s="737">
        <f t="shared" si="104"/>
        <v>2367</v>
      </c>
      <c r="R94" s="136">
        <f t="shared" si="105"/>
        <v>2660</v>
      </c>
      <c r="S94" s="148">
        <f t="shared" si="106"/>
        <v>1.1237853823405155</v>
      </c>
    </row>
    <row r="95" spans="1:19" hidden="1" x14ac:dyDescent="0.25">
      <c r="A95" s="113" t="s">
        <v>42</v>
      </c>
      <c r="B95" s="114">
        <f>'UBS Izolina Mazzei'!B10</f>
        <v>526</v>
      </c>
      <c r="C95" s="134">
        <f>'UBS Izolina Mazzei'!C10</f>
        <v>386</v>
      </c>
      <c r="D95" s="147">
        <f t="shared" si="97"/>
        <v>0.73384030418250945</v>
      </c>
      <c r="E95" s="134">
        <f>'UBS Izolina Mazzei'!E10</f>
        <v>449</v>
      </c>
      <c r="F95" s="147">
        <f t="shared" si="98"/>
        <v>0.85361216730038025</v>
      </c>
      <c r="G95" s="134">
        <f>'UBS Izolina Mazzei'!G10</f>
        <v>316</v>
      </c>
      <c r="H95" s="147">
        <f t="shared" si="99"/>
        <v>0.60076045627376429</v>
      </c>
      <c r="I95" s="136">
        <f t="shared" si="100"/>
        <v>1151</v>
      </c>
      <c r="J95" s="148">
        <f t="shared" si="101"/>
        <v>0.729404309252218</v>
      </c>
      <c r="K95" s="134">
        <f>'UBS Izolina Mazzei'!K10</f>
        <v>518</v>
      </c>
      <c r="L95" s="147">
        <f t="shared" si="99"/>
        <v>0.98479087452471481</v>
      </c>
      <c r="M95" s="134">
        <f>'UBS Izolina Mazzei'!M10</f>
        <v>500</v>
      </c>
      <c r="N95" s="147">
        <f t="shared" si="102"/>
        <v>0.95057034220532322</v>
      </c>
      <c r="O95" s="134">
        <f>'UBS Izolina Mazzei'!O10</f>
        <v>414</v>
      </c>
      <c r="P95" s="147">
        <f t="shared" si="103"/>
        <v>0.78707224334600756</v>
      </c>
      <c r="Q95" s="737">
        <f t="shared" si="104"/>
        <v>1578</v>
      </c>
      <c r="R95" s="136">
        <f t="shared" si="105"/>
        <v>1432</v>
      </c>
      <c r="S95" s="148">
        <f t="shared" si="106"/>
        <v>0.90747782002534849</v>
      </c>
    </row>
    <row r="96" spans="1:19" hidden="1" x14ac:dyDescent="0.25">
      <c r="A96" s="83" t="s">
        <v>194</v>
      </c>
      <c r="B96" s="115">
        <f>'UBS Izolina Mazzei'!B11</f>
        <v>125</v>
      </c>
      <c r="C96" s="145">
        <f>'UBS Izolina Mazzei'!C11</f>
        <v>88</v>
      </c>
      <c r="D96" s="86">
        <f t="shared" si="97"/>
        <v>0.70399999999999996</v>
      </c>
      <c r="E96" s="145">
        <f>'UBS Izolina Mazzei'!E11</f>
        <v>124</v>
      </c>
      <c r="F96" s="86">
        <f t="shared" si="98"/>
        <v>0.99199999999999999</v>
      </c>
      <c r="G96" s="145">
        <f>'UBS Izolina Mazzei'!G11</f>
        <v>98</v>
      </c>
      <c r="H96" s="86">
        <f t="shared" si="99"/>
        <v>0.78400000000000003</v>
      </c>
      <c r="I96" s="161">
        <f t="shared" si="100"/>
        <v>310</v>
      </c>
      <c r="J96" s="208">
        <f t="shared" si="101"/>
        <v>0.82666666666666666</v>
      </c>
      <c r="K96" s="145">
        <f>'UBS Izolina Mazzei'!K11</f>
        <v>119</v>
      </c>
      <c r="L96" s="86">
        <f t="shared" si="99"/>
        <v>0.95199999999999996</v>
      </c>
      <c r="M96" s="145">
        <f>'UBS Izolina Mazzei'!M11</f>
        <v>138</v>
      </c>
      <c r="N96" s="86">
        <f t="shared" si="102"/>
        <v>1.1040000000000001</v>
      </c>
      <c r="O96" s="145">
        <f>'UBS Izolina Mazzei'!O11</f>
        <v>83</v>
      </c>
      <c r="P96" s="86">
        <f t="shared" si="103"/>
        <v>0.66400000000000003</v>
      </c>
      <c r="Q96" s="740">
        <f t="shared" si="104"/>
        <v>375</v>
      </c>
      <c r="R96" s="161">
        <f t="shared" si="105"/>
        <v>340</v>
      </c>
      <c r="S96" s="208">
        <f t="shared" si="106"/>
        <v>0.90666666666666662</v>
      </c>
    </row>
    <row r="97" spans="1:19" hidden="1" x14ac:dyDescent="0.25">
      <c r="A97" s="234" t="s">
        <v>13</v>
      </c>
      <c r="B97" s="235">
        <f>'UBS Izolina Mazzei'!B12</f>
        <v>526</v>
      </c>
      <c r="C97" s="236">
        <f>'UBS Izolina Mazzei'!C12</f>
        <v>447</v>
      </c>
      <c r="D97" s="237">
        <f t="shared" si="97"/>
        <v>0.84980988593155893</v>
      </c>
      <c r="E97" s="236">
        <f>'UBS Izolina Mazzei'!E12</f>
        <v>478</v>
      </c>
      <c r="F97" s="237">
        <f t="shared" si="98"/>
        <v>0.90874524714828897</v>
      </c>
      <c r="G97" s="236">
        <f>'UBS Izolina Mazzei'!G12</f>
        <v>478</v>
      </c>
      <c r="H97" s="237">
        <f t="shared" si="99"/>
        <v>0.90874524714828897</v>
      </c>
      <c r="I97" s="238">
        <f t="shared" si="100"/>
        <v>1403</v>
      </c>
      <c r="J97" s="239">
        <f t="shared" si="101"/>
        <v>0.88910012674271233</v>
      </c>
      <c r="K97" s="236">
        <f>'UBS Izolina Mazzei'!K12</f>
        <v>507</v>
      </c>
      <c r="L97" s="237">
        <f t="shared" si="99"/>
        <v>0.96387832699619769</v>
      </c>
      <c r="M97" s="236">
        <f>'UBS Izolina Mazzei'!M12</f>
        <v>540</v>
      </c>
      <c r="N97" s="237">
        <f t="shared" si="102"/>
        <v>1.0266159695817489</v>
      </c>
      <c r="O97" s="236">
        <f>'UBS Izolina Mazzei'!O12</f>
        <v>419</v>
      </c>
      <c r="P97" s="237">
        <f t="shared" si="103"/>
        <v>0.79657794676806082</v>
      </c>
      <c r="Q97" s="741">
        <f t="shared" si="104"/>
        <v>1578</v>
      </c>
      <c r="R97" s="238">
        <f t="shared" si="105"/>
        <v>1466</v>
      </c>
      <c r="S97" s="239">
        <f t="shared" si="106"/>
        <v>0.92902408111533585</v>
      </c>
    </row>
    <row r="98" spans="1:19" ht="15.75" hidden="1" thickBot="1" x14ac:dyDescent="0.3">
      <c r="A98" s="241" t="s">
        <v>12</v>
      </c>
      <c r="B98" s="242">
        <f>'UBS Izolina Mazzei'!B14</f>
        <v>0</v>
      </c>
      <c r="C98" s="611"/>
      <c r="D98" s="22" t="e">
        <f t="shared" si="97"/>
        <v>#DIV/0!</v>
      </c>
      <c r="E98" s="611"/>
      <c r="F98" s="22" t="e">
        <f t="shared" si="98"/>
        <v>#DIV/0!</v>
      </c>
      <c r="G98" s="611">
        <v>0</v>
      </c>
      <c r="H98" s="22" t="e">
        <f t="shared" si="99"/>
        <v>#DIV/0!</v>
      </c>
      <c r="I98" s="610">
        <f t="shared" si="100"/>
        <v>0</v>
      </c>
      <c r="J98" s="104" t="e">
        <f t="shared" si="101"/>
        <v>#DIV/0!</v>
      </c>
      <c r="K98" s="611"/>
      <c r="L98" s="22" t="e">
        <f t="shared" si="99"/>
        <v>#DIV/0!</v>
      </c>
      <c r="M98" s="611"/>
      <c r="N98" s="22" t="e">
        <f t="shared" si="102"/>
        <v>#DIV/0!</v>
      </c>
      <c r="O98" s="611"/>
      <c r="P98" s="22" t="e">
        <f t="shared" si="103"/>
        <v>#DIV/0!</v>
      </c>
      <c r="Q98" s="742">
        <f t="shared" si="104"/>
        <v>0</v>
      </c>
      <c r="R98" s="610">
        <f t="shared" si="105"/>
        <v>0</v>
      </c>
      <c r="S98" s="104" t="e">
        <f t="shared" si="106"/>
        <v>#DIV/0!</v>
      </c>
    </row>
    <row r="99" spans="1:19" ht="15.75" hidden="1" thickBot="1" x14ac:dyDescent="0.3">
      <c r="A99" s="6" t="s">
        <v>7</v>
      </c>
      <c r="B99" s="257">
        <f>SUM(B92:B97)</f>
        <v>5422</v>
      </c>
      <c r="C99" s="8">
        <f>SUM(C92:C97)</f>
        <v>5027</v>
      </c>
      <c r="D99" s="22">
        <f t="shared" si="97"/>
        <v>0.92714865363334564</v>
      </c>
      <c r="E99" s="8">
        <f>SUM(E92:E97)</f>
        <v>5498</v>
      </c>
      <c r="F99" s="22">
        <f t="shared" si="98"/>
        <v>1.0140169679085209</v>
      </c>
      <c r="G99" s="8">
        <f>SUM(G92:G97)</f>
        <v>4487</v>
      </c>
      <c r="H99" s="22">
        <f t="shared" si="99"/>
        <v>0.82755440796753965</v>
      </c>
      <c r="I99" s="103">
        <f t="shared" si="100"/>
        <v>15012</v>
      </c>
      <c r="J99" s="104">
        <f t="shared" si="101"/>
        <v>0.9229066765031354</v>
      </c>
      <c r="K99" s="8">
        <f>SUM(K92:K97)</f>
        <v>6180</v>
      </c>
      <c r="L99" s="22">
        <f t="shared" si="99"/>
        <v>1.1398008115086684</v>
      </c>
      <c r="M99" s="8">
        <f t="shared" ref="M99" si="107">SUM(M92:M97)</f>
        <v>4295</v>
      </c>
      <c r="N99" s="22">
        <f t="shared" si="102"/>
        <v>0.79214312061969749</v>
      </c>
      <c r="O99" s="8">
        <f t="shared" ref="O99" si="108">SUM(O92:O97)</f>
        <v>4252</v>
      </c>
      <c r="P99" s="22">
        <f t="shared" si="103"/>
        <v>0.78421246772408704</v>
      </c>
      <c r="Q99" s="739">
        <f t="shared" si="104"/>
        <v>16266</v>
      </c>
      <c r="R99" s="103">
        <f t="shared" si="105"/>
        <v>14727</v>
      </c>
      <c r="S99" s="104">
        <f t="shared" si="106"/>
        <v>0.90538546661748431</v>
      </c>
    </row>
    <row r="100" spans="1:19" hidden="1" x14ac:dyDescent="0.25"/>
    <row r="101" spans="1:19" ht="15.75" hidden="1" x14ac:dyDescent="0.25">
      <c r="A101" s="1290" t="s">
        <v>288</v>
      </c>
      <c r="B101" s="1291"/>
      <c r="C101" s="1291"/>
      <c r="D101" s="1291"/>
      <c r="E101" s="1291"/>
      <c r="F101" s="1291"/>
      <c r="G101" s="1291"/>
      <c r="H101" s="1291"/>
      <c r="I101" s="1291"/>
      <c r="J101" s="1291"/>
      <c r="K101" s="1291"/>
      <c r="L101" s="1291"/>
      <c r="M101" s="1291"/>
      <c r="N101" s="1291"/>
      <c r="O101" s="1291"/>
      <c r="P101" s="1291"/>
      <c r="Q101" s="1291"/>
      <c r="R101" s="1291"/>
      <c r="S101" s="1291"/>
    </row>
    <row r="102" spans="1:19" ht="34.5" hidden="1" thickBot="1" x14ac:dyDescent="0.3">
      <c r="A102" s="110" t="s">
        <v>14</v>
      </c>
      <c r="B102" s="186" t="s">
        <v>15</v>
      </c>
      <c r="C102" s="262" t="s">
        <v>2</v>
      </c>
      <c r="D102" s="263" t="s">
        <v>1</v>
      </c>
      <c r="E102" s="262" t="s">
        <v>3</v>
      </c>
      <c r="F102" s="263" t="s">
        <v>1</v>
      </c>
      <c r="G102" s="262" t="s">
        <v>4</v>
      </c>
      <c r="H102" s="263" t="s">
        <v>1</v>
      </c>
      <c r="I102" s="128" t="s">
        <v>206</v>
      </c>
      <c r="J102" s="13" t="s">
        <v>205</v>
      </c>
      <c r="K102" s="262" t="s">
        <v>5</v>
      </c>
      <c r="L102" s="263" t="s">
        <v>1</v>
      </c>
      <c r="M102" s="264" t="s">
        <v>203</v>
      </c>
      <c r="N102" s="265" t="s">
        <v>1</v>
      </c>
      <c r="O102" s="264" t="s">
        <v>204</v>
      </c>
      <c r="P102" s="265" t="s">
        <v>1</v>
      </c>
      <c r="Q102" s="618" t="s">
        <v>371</v>
      </c>
      <c r="R102" s="128" t="s">
        <v>206</v>
      </c>
      <c r="S102" s="13" t="s">
        <v>205</v>
      </c>
    </row>
    <row r="103" spans="1:19" ht="15.75" hidden="1" thickTop="1" x14ac:dyDescent="0.25">
      <c r="A103" s="113" t="s">
        <v>8</v>
      </c>
      <c r="B103" s="112">
        <f>'UBS Jardim Japão'!B7</f>
        <v>480</v>
      </c>
      <c r="C103" s="133">
        <f>'UBS Jardim Japão'!C7</f>
        <v>500</v>
      </c>
      <c r="D103" s="19">
        <f t="shared" ref="D103:D108" si="109">C103/$B103</f>
        <v>1.0416666666666667</v>
      </c>
      <c r="E103" s="133">
        <f>'UBS Jardim Japão'!E7</f>
        <v>394</v>
      </c>
      <c r="F103" s="19">
        <f t="shared" ref="F103:F108" si="110">E103/$B103</f>
        <v>0.8208333333333333</v>
      </c>
      <c r="G103" s="133">
        <f>'UBS Jardim Japão'!G7</f>
        <v>381</v>
      </c>
      <c r="H103" s="19">
        <f t="shared" ref="H103:L108" si="111">G103/$B103</f>
        <v>0.79374999999999996</v>
      </c>
      <c r="I103" s="98">
        <f t="shared" ref="I103:I108" si="112">SUM(C103,E103,G103)</f>
        <v>1275</v>
      </c>
      <c r="J103" s="146">
        <f t="shared" ref="J103:J108" si="113">((I103/Q103))</f>
        <v>0.88541666666666663</v>
      </c>
      <c r="K103" s="133">
        <f>'UBS Jardim Japão'!K7</f>
        <v>368</v>
      </c>
      <c r="L103" s="19">
        <f t="shared" si="111"/>
        <v>0.76666666666666672</v>
      </c>
      <c r="M103" s="133">
        <f>'UBS Jardim Japão'!M7</f>
        <v>511</v>
      </c>
      <c r="N103" s="19">
        <f t="shared" ref="N103:N108" si="114">M103/$B103</f>
        <v>1.0645833333333334</v>
      </c>
      <c r="O103" s="133">
        <f>'UBS Jardim Japão'!O7</f>
        <v>470</v>
      </c>
      <c r="P103" s="19">
        <f t="shared" ref="P103:P108" si="115">O103/$B103</f>
        <v>0.97916666666666663</v>
      </c>
      <c r="Q103" s="736">
        <f t="shared" ref="Q103:Q108" si="116">B103*3</f>
        <v>1440</v>
      </c>
      <c r="R103" s="98">
        <f t="shared" ref="R103:R108" si="117">SUM(K103,M103,O103)</f>
        <v>1349</v>
      </c>
      <c r="S103" s="146">
        <f t="shared" ref="S103:S108" si="118">R103/($B103*3)</f>
        <v>0.93680555555555556</v>
      </c>
    </row>
    <row r="104" spans="1:19" hidden="1" x14ac:dyDescent="0.25">
      <c r="A104" s="113" t="s">
        <v>9</v>
      </c>
      <c r="B104" s="114">
        <f>'UBS Jardim Japão'!B8</f>
        <v>1680</v>
      </c>
      <c r="C104" s="134">
        <f>'UBS Jardim Japão'!C8</f>
        <v>1835</v>
      </c>
      <c r="D104" s="147">
        <f t="shared" si="109"/>
        <v>1.0922619047619047</v>
      </c>
      <c r="E104" s="134">
        <f>'UBS Jardim Japão'!E8</f>
        <v>1306</v>
      </c>
      <c r="F104" s="147">
        <f t="shared" si="110"/>
        <v>0.77738095238095239</v>
      </c>
      <c r="G104" s="134">
        <f>'UBS Jardim Japão'!G8</f>
        <v>1487</v>
      </c>
      <c r="H104" s="147">
        <f t="shared" si="111"/>
        <v>0.88511904761904758</v>
      </c>
      <c r="I104" s="136">
        <f t="shared" si="112"/>
        <v>4628</v>
      </c>
      <c r="J104" s="148">
        <f t="shared" si="113"/>
        <v>0.91825396825396821</v>
      </c>
      <c r="K104" s="134">
        <f>'UBS Jardim Japão'!K8</f>
        <v>2166</v>
      </c>
      <c r="L104" s="147">
        <f t="shared" si="111"/>
        <v>1.2892857142857144</v>
      </c>
      <c r="M104" s="134">
        <f>'UBS Jardim Japão'!M8</f>
        <v>2272</v>
      </c>
      <c r="N104" s="147">
        <f t="shared" si="114"/>
        <v>1.3523809523809525</v>
      </c>
      <c r="O104" s="134">
        <f>'UBS Jardim Japão'!O8</f>
        <v>1896</v>
      </c>
      <c r="P104" s="147">
        <f t="shared" si="115"/>
        <v>1.1285714285714286</v>
      </c>
      <c r="Q104" s="737">
        <f t="shared" si="116"/>
        <v>5040</v>
      </c>
      <c r="R104" s="136">
        <f t="shared" si="117"/>
        <v>6334</v>
      </c>
      <c r="S104" s="148">
        <f t="shared" si="118"/>
        <v>1.2567460317460317</v>
      </c>
    </row>
    <row r="105" spans="1:19" hidden="1" x14ac:dyDescent="0.25">
      <c r="A105" s="113" t="s">
        <v>10</v>
      </c>
      <c r="B105" s="114">
        <f>'UBS Jardim Japão'!B9</f>
        <v>1052</v>
      </c>
      <c r="C105" s="134">
        <f>'UBS Jardim Japão'!C9</f>
        <v>818</v>
      </c>
      <c r="D105" s="147">
        <f t="shared" si="109"/>
        <v>0.77756653992395441</v>
      </c>
      <c r="E105" s="134">
        <f>'UBS Jardim Japão'!E9</f>
        <v>876</v>
      </c>
      <c r="F105" s="147">
        <f t="shared" si="110"/>
        <v>0.83269961977186313</v>
      </c>
      <c r="G105" s="134">
        <f>'UBS Jardim Japão'!G9</f>
        <v>758</v>
      </c>
      <c r="H105" s="147">
        <f t="shared" si="111"/>
        <v>0.72053231939163498</v>
      </c>
      <c r="I105" s="136">
        <f t="shared" si="112"/>
        <v>2452</v>
      </c>
      <c r="J105" s="148">
        <f t="shared" si="113"/>
        <v>0.77693282636248417</v>
      </c>
      <c r="K105" s="134">
        <f>'UBS Jardim Japão'!K9</f>
        <v>948</v>
      </c>
      <c r="L105" s="147">
        <f t="shared" si="111"/>
        <v>0.90114068441064643</v>
      </c>
      <c r="M105" s="134">
        <f>'UBS Jardim Japão'!M9</f>
        <v>1265</v>
      </c>
      <c r="N105" s="147">
        <f t="shared" si="114"/>
        <v>1.2024714828897338</v>
      </c>
      <c r="O105" s="134">
        <f>'UBS Jardim Japão'!O9</f>
        <v>1027</v>
      </c>
      <c r="P105" s="147">
        <f t="shared" si="115"/>
        <v>0.97623574144486691</v>
      </c>
      <c r="Q105" s="737">
        <f t="shared" si="116"/>
        <v>3156</v>
      </c>
      <c r="R105" s="136">
        <f t="shared" si="117"/>
        <v>3240</v>
      </c>
      <c r="S105" s="148">
        <f t="shared" si="118"/>
        <v>1.0266159695817489</v>
      </c>
    </row>
    <row r="106" spans="1:19" hidden="1" x14ac:dyDescent="0.25">
      <c r="A106" s="113" t="s">
        <v>42</v>
      </c>
      <c r="B106" s="114">
        <f>'UBS Jardim Japão'!B10</f>
        <v>395</v>
      </c>
      <c r="C106" s="134">
        <f>'UBS Jardim Japão'!C10</f>
        <v>470</v>
      </c>
      <c r="D106" s="147">
        <f t="shared" si="109"/>
        <v>1.1898734177215189</v>
      </c>
      <c r="E106" s="134">
        <f>'UBS Jardim Japão'!E10</f>
        <v>554</v>
      </c>
      <c r="F106" s="147">
        <f t="shared" si="110"/>
        <v>1.4025316455696202</v>
      </c>
      <c r="G106" s="134">
        <f>'UBS Jardim Japão'!G10</f>
        <v>415</v>
      </c>
      <c r="H106" s="147">
        <f t="shared" si="111"/>
        <v>1.0506329113924051</v>
      </c>
      <c r="I106" s="136">
        <f t="shared" si="112"/>
        <v>1439</v>
      </c>
      <c r="J106" s="148">
        <f t="shared" si="113"/>
        <v>1.2143459915611814</v>
      </c>
      <c r="K106" s="134">
        <f>'UBS Jardim Japão'!K10</f>
        <v>586</v>
      </c>
      <c r="L106" s="147">
        <f t="shared" si="111"/>
        <v>1.4835443037974683</v>
      </c>
      <c r="M106" s="134">
        <f>'UBS Jardim Japão'!M10</f>
        <v>635</v>
      </c>
      <c r="N106" s="147">
        <f t="shared" si="114"/>
        <v>1.6075949367088607</v>
      </c>
      <c r="O106" s="134">
        <f>'UBS Jardim Japão'!O10</f>
        <v>422</v>
      </c>
      <c r="P106" s="147">
        <f t="shared" si="115"/>
        <v>1.0683544303797468</v>
      </c>
      <c r="Q106" s="737">
        <f t="shared" si="116"/>
        <v>1185</v>
      </c>
      <c r="R106" s="136">
        <f t="shared" si="117"/>
        <v>1643</v>
      </c>
      <c r="S106" s="148">
        <f t="shared" si="118"/>
        <v>1.3864978902953586</v>
      </c>
    </row>
    <row r="107" spans="1:19" ht="15.75" hidden="1" thickBot="1" x14ac:dyDescent="0.3">
      <c r="A107" s="138" t="s">
        <v>13</v>
      </c>
      <c r="B107" s="190">
        <f>'UBS Jardim Japão'!B12</f>
        <v>789</v>
      </c>
      <c r="C107" s="139">
        <f>'UBS Jardim Japão'!C12</f>
        <v>589</v>
      </c>
      <c r="D107" s="151">
        <f t="shared" si="109"/>
        <v>0.74651457541191379</v>
      </c>
      <c r="E107" s="139">
        <f>'UBS Jardim Japão'!E12</f>
        <v>554</v>
      </c>
      <c r="F107" s="151">
        <f t="shared" si="110"/>
        <v>0.7021546261089987</v>
      </c>
      <c r="G107" s="139">
        <f>'UBS Jardim Japão'!G12</f>
        <v>537</v>
      </c>
      <c r="H107" s="151">
        <f t="shared" si="111"/>
        <v>0.68060836501901145</v>
      </c>
      <c r="I107" s="141">
        <f t="shared" si="112"/>
        <v>1680</v>
      </c>
      <c r="J107" s="152">
        <f t="shared" si="113"/>
        <v>0.70975918884664135</v>
      </c>
      <c r="K107" s="139">
        <f>'UBS Jardim Japão'!K12</f>
        <v>565</v>
      </c>
      <c r="L107" s="151">
        <f t="shared" si="111"/>
        <v>0.71609632446134353</v>
      </c>
      <c r="M107" s="139">
        <f>'UBS Jardim Japão'!M12</f>
        <v>606</v>
      </c>
      <c r="N107" s="151">
        <f t="shared" si="114"/>
        <v>0.76806083650190116</v>
      </c>
      <c r="O107" s="139">
        <f>'UBS Jardim Japão'!O12</f>
        <v>530</v>
      </c>
      <c r="P107" s="151">
        <f t="shared" si="115"/>
        <v>0.67173637515842843</v>
      </c>
      <c r="Q107" s="738">
        <f t="shared" si="116"/>
        <v>2367</v>
      </c>
      <c r="R107" s="141">
        <f t="shared" si="117"/>
        <v>1701</v>
      </c>
      <c r="S107" s="152">
        <f t="shared" si="118"/>
        <v>0.71863117870722437</v>
      </c>
    </row>
    <row r="108" spans="1:19" ht="15.75" hidden="1" thickBot="1" x14ac:dyDescent="0.3">
      <c r="A108" s="6" t="s">
        <v>7</v>
      </c>
      <c r="B108" s="257">
        <f>SUM(B103:B107)</f>
        <v>4396</v>
      </c>
      <c r="C108" s="8">
        <f>SUM(C103:C107)</f>
        <v>4212</v>
      </c>
      <c r="D108" s="22">
        <f t="shared" si="109"/>
        <v>0.95814376706096449</v>
      </c>
      <c r="E108" s="8">
        <f>SUM(E103:E107)</f>
        <v>3684</v>
      </c>
      <c r="F108" s="22">
        <f t="shared" si="110"/>
        <v>0.83803457688808003</v>
      </c>
      <c r="G108" s="8">
        <f>SUM(G103:G107)</f>
        <v>3578</v>
      </c>
      <c r="H108" s="22">
        <f t="shared" si="111"/>
        <v>0.8139217470427661</v>
      </c>
      <c r="I108" s="103">
        <f t="shared" si="112"/>
        <v>11474</v>
      </c>
      <c r="J108" s="104">
        <f t="shared" si="113"/>
        <v>0.87003336366393691</v>
      </c>
      <c r="K108" s="8">
        <f>SUM(K103:K107)</f>
        <v>4633</v>
      </c>
      <c r="L108" s="22">
        <f t="shared" si="111"/>
        <v>1.0539126478616925</v>
      </c>
      <c r="M108" s="8">
        <f t="shared" ref="M108" si="119">SUM(M103:M107)</f>
        <v>5289</v>
      </c>
      <c r="N108" s="22">
        <f t="shared" si="114"/>
        <v>1.2031392174704276</v>
      </c>
      <c r="O108" s="8">
        <f t="shared" ref="O108" si="120">SUM(O103:O107)</f>
        <v>4345</v>
      </c>
      <c r="P108" s="22">
        <f t="shared" si="115"/>
        <v>0.98839854413102823</v>
      </c>
      <c r="Q108" s="739">
        <f t="shared" si="116"/>
        <v>13188</v>
      </c>
      <c r="R108" s="103">
        <f t="shared" si="117"/>
        <v>14267</v>
      </c>
      <c r="S108" s="104">
        <f t="shared" si="118"/>
        <v>1.0818168031543827</v>
      </c>
    </row>
    <row r="109" spans="1:19" hidden="1" x14ac:dyDescent="0.25"/>
    <row r="110" spans="1:19" ht="15.75" hidden="1" x14ac:dyDescent="0.25">
      <c r="A110" s="1290" t="s">
        <v>290</v>
      </c>
      <c r="B110" s="1291"/>
      <c r="C110" s="1291"/>
      <c r="D110" s="1291"/>
      <c r="E110" s="1291"/>
      <c r="F110" s="1291"/>
      <c r="G110" s="1291"/>
      <c r="H110" s="1291"/>
      <c r="I110" s="1291"/>
      <c r="J110" s="1291"/>
      <c r="K110" s="1291"/>
      <c r="L110" s="1291"/>
      <c r="M110" s="1291"/>
      <c r="N110" s="1291"/>
      <c r="O110" s="1291"/>
      <c r="P110" s="1291"/>
      <c r="Q110" s="1291"/>
      <c r="R110" s="1291"/>
      <c r="S110" s="1291"/>
    </row>
    <row r="111" spans="1:19" ht="34.5" hidden="1" thickBot="1" x14ac:dyDescent="0.3">
      <c r="A111" s="110" t="s">
        <v>14</v>
      </c>
      <c r="B111" s="186" t="s">
        <v>15</v>
      </c>
      <c r="C111" s="262" t="s">
        <v>2</v>
      </c>
      <c r="D111" s="263" t="s">
        <v>1</v>
      </c>
      <c r="E111" s="262" t="s">
        <v>3</v>
      </c>
      <c r="F111" s="263" t="s">
        <v>1</v>
      </c>
      <c r="G111" s="262" t="s">
        <v>4</v>
      </c>
      <c r="H111" s="263" t="s">
        <v>1</v>
      </c>
      <c r="I111" s="128" t="s">
        <v>206</v>
      </c>
      <c r="J111" s="13" t="s">
        <v>205</v>
      </c>
      <c r="K111" s="262" t="s">
        <v>5</v>
      </c>
      <c r="L111" s="263" t="s">
        <v>1</v>
      </c>
      <c r="M111" s="264" t="s">
        <v>203</v>
      </c>
      <c r="N111" s="265" t="s">
        <v>1</v>
      </c>
      <c r="O111" s="264" t="s">
        <v>204</v>
      </c>
      <c r="P111" s="265" t="s">
        <v>1</v>
      </c>
      <c r="Q111" s="618" t="s">
        <v>371</v>
      </c>
      <c r="R111" s="128" t="s">
        <v>206</v>
      </c>
      <c r="S111" s="13" t="s">
        <v>205</v>
      </c>
    </row>
    <row r="112" spans="1:19" ht="15.75" hidden="1" thickTop="1" x14ac:dyDescent="0.25">
      <c r="A112" s="9" t="s">
        <v>158</v>
      </c>
      <c r="B112" s="1359">
        <f>'EMAD na UBS JD JAPÃO'!$B$7</f>
        <v>60</v>
      </c>
      <c r="C112" s="1342">
        <f>'EMAD na UBS JD JAPÃO'!$C$7</f>
        <v>67</v>
      </c>
      <c r="D112" s="1312">
        <f t="shared" ref="D112:D115" si="121">C112/$B112</f>
        <v>1.1166666666666667</v>
      </c>
      <c r="E112" s="1342">
        <f>'EMAD na UBS JD JAPÃO'!$E$7</f>
        <v>66</v>
      </c>
      <c r="F112" s="1312">
        <f t="shared" ref="F112:F115" si="122">E112/$B112</f>
        <v>1.1000000000000001</v>
      </c>
      <c r="G112" s="1342">
        <f>'EMAD na UBS JD JAPÃO'!$G$7</f>
        <v>65</v>
      </c>
      <c r="H112" s="1312">
        <f t="shared" ref="H112:L115" si="123">G112/$B112</f>
        <v>1.0833333333333333</v>
      </c>
      <c r="I112" s="1314">
        <f t="shared" ref="I112:I116" si="124">SUM(C112,E112,G112)</f>
        <v>198</v>
      </c>
      <c r="J112" s="1310">
        <f t="shared" ref="J112:J116" si="125">((I112/Q112))</f>
        <v>1.1000000000000001</v>
      </c>
      <c r="K112" s="1342">
        <f>'EMAD na UBS JD JAPÃO'!$K$7</f>
        <v>66</v>
      </c>
      <c r="L112" s="1312">
        <f t="shared" si="123"/>
        <v>1.1000000000000001</v>
      </c>
      <c r="M112" s="1342">
        <f>'EMAD na UBS JD JAPÃO'!$M$7</f>
        <v>64</v>
      </c>
      <c r="N112" s="1312">
        <f t="shared" ref="N112:N115" si="126">M112/$B112</f>
        <v>1.0666666666666667</v>
      </c>
      <c r="O112" s="1342">
        <f>'EMAD na UBS JD JAPÃO'!$O$7</f>
        <v>64</v>
      </c>
      <c r="P112" s="1312">
        <f t="shared" ref="P112:P115" si="127">O112/$B112</f>
        <v>1.0666666666666667</v>
      </c>
      <c r="Q112" s="1355">
        <f t="shared" ref="Q112:Q116" si="128">B112*3</f>
        <v>180</v>
      </c>
      <c r="R112" s="1314">
        <f t="shared" ref="R112:R116" si="129">SUM(K112,M112,O112)</f>
        <v>194</v>
      </c>
      <c r="S112" s="1310">
        <f>R112/($B112*3)</f>
        <v>1.0777777777777777</v>
      </c>
    </row>
    <row r="113" spans="1:19" hidden="1" x14ac:dyDescent="0.25">
      <c r="A113" s="9" t="s">
        <v>159</v>
      </c>
      <c r="B113" s="1360"/>
      <c r="C113" s="1343"/>
      <c r="D113" s="1313" t="e">
        <f t="shared" si="121"/>
        <v>#DIV/0!</v>
      </c>
      <c r="E113" s="1343"/>
      <c r="F113" s="1313" t="e">
        <f t="shared" si="122"/>
        <v>#DIV/0!</v>
      </c>
      <c r="G113" s="1343"/>
      <c r="H113" s="1313" t="e">
        <f t="shared" si="123"/>
        <v>#DIV/0!</v>
      </c>
      <c r="I113" s="1315">
        <f t="shared" si="124"/>
        <v>0</v>
      </c>
      <c r="J113" s="1311" t="e">
        <f t="shared" si="125"/>
        <v>#DIV/0!</v>
      </c>
      <c r="K113" s="1343"/>
      <c r="L113" s="1313" t="e">
        <f t="shared" si="123"/>
        <v>#DIV/0!</v>
      </c>
      <c r="M113" s="1343"/>
      <c r="N113" s="1313" t="e">
        <f t="shared" si="126"/>
        <v>#DIV/0!</v>
      </c>
      <c r="O113" s="1343"/>
      <c r="P113" s="1313" t="e">
        <f t="shared" si="127"/>
        <v>#DIV/0!</v>
      </c>
      <c r="Q113" s="1356">
        <f t="shared" si="128"/>
        <v>0</v>
      </c>
      <c r="R113" s="1315">
        <f t="shared" si="129"/>
        <v>0</v>
      </c>
      <c r="S113" s="1311" t="e">
        <f>R113/($B113*3)</f>
        <v>#DIV/0!</v>
      </c>
    </row>
    <row r="114" spans="1:19" hidden="1" x14ac:dyDescent="0.25">
      <c r="A114" s="9" t="s">
        <v>162</v>
      </c>
      <c r="B114" s="1360"/>
      <c r="C114" s="1343"/>
      <c r="D114" s="1313" t="e">
        <f t="shared" si="121"/>
        <v>#DIV/0!</v>
      </c>
      <c r="E114" s="1343"/>
      <c r="F114" s="1313" t="e">
        <f t="shared" si="122"/>
        <v>#DIV/0!</v>
      </c>
      <c r="G114" s="1343"/>
      <c r="H114" s="1313" t="e">
        <f t="shared" si="123"/>
        <v>#DIV/0!</v>
      </c>
      <c r="I114" s="1315">
        <f t="shared" si="124"/>
        <v>0</v>
      </c>
      <c r="J114" s="1311" t="e">
        <f t="shared" si="125"/>
        <v>#DIV/0!</v>
      </c>
      <c r="K114" s="1343"/>
      <c r="L114" s="1313" t="e">
        <f t="shared" si="123"/>
        <v>#DIV/0!</v>
      </c>
      <c r="M114" s="1343"/>
      <c r="N114" s="1313" t="e">
        <f t="shared" si="126"/>
        <v>#DIV/0!</v>
      </c>
      <c r="O114" s="1343"/>
      <c r="P114" s="1313" t="e">
        <f t="shared" si="127"/>
        <v>#DIV/0!</v>
      </c>
      <c r="Q114" s="1356">
        <f t="shared" si="128"/>
        <v>0</v>
      </c>
      <c r="R114" s="1315">
        <f t="shared" si="129"/>
        <v>0</v>
      </c>
      <c r="S114" s="1311" t="e">
        <f>R114/($B114*3)</f>
        <v>#DIV/0!</v>
      </c>
    </row>
    <row r="115" spans="1:19" ht="15.75" hidden="1" thickBot="1" x14ac:dyDescent="0.3">
      <c r="A115" s="138" t="s">
        <v>160</v>
      </c>
      <c r="B115" s="1361"/>
      <c r="C115" s="1344"/>
      <c r="D115" s="1345" t="e">
        <f t="shared" si="121"/>
        <v>#DIV/0!</v>
      </c>
      <c r="E115" s="1344"/>
      <c r="F115" s="1345" t="e">
        <f t="shared" si="122"/>
        <v>#DIV/0!</v>
      </c>
      <c r="G115" s="1344"/>
      <c r="H115" s="1345" t="e">
        <f t="shared" si="123"/>
        <v>#DIV/0!</v>
      </c>
      <c r="I115" s="1336">
        <f t="shared" si="124"/>
        <v>0</v>
      </c>
      <c r="J115" s="1358" t="e">
        <f t="shared" si="125"/>
        <v>#DIV/0!</v>
      </c>
      <c r="K115" s="1344"/>
      <c r="L115" s="1345" t="e">
        <f t="shared" si="123"/>
        <v>#DIV/0!</v>
      </c>
      <c r="M115" s="1344"/>
      <c r="N115" s="1345" t="e">
        <f t="shared" si="126"/>
        <v>#DIV/0!</v>
      </c>
      <c r="O115" s="1344"/>
      <c r="P115" s="1345" t="e">
        <f t="shared" si="127"/>
        <v>#DIV/0!</v>
      </c>
      <c r="Q115" s="1357">
        <f t="shared" si="128"/>
        <v>0</v>
      </c>
      <c r="R115" s="1336">
        <f t="shared" si="129"/>
        <v>0</v>
      </c>
      <c r="S115" s="1358" t="e">
        <f>R115/($B115*3)</f>
        <v>#DIV/0!</v>
      </c>
    </row>
    <row r="116" spans="1:19" ht="15.75" hidden="1" thickBot="1" x14ac:dyDescent="0.3">
      <c r="A116" s="6" t="s">
        <v>7</v>
      </c>
      <c r="B116" s="257">
        <f>SUM(B112:B115)</f>
        <v>60</v>
      </c>
      <c r="C116" s="8">
        <f>SUM(C112:C115)</f>
        <v>67</v>
      </c>
      <c r="D116" s="22">
        <f>((C116/$B$28))-1</f>
        <v>-0.93353174603174605</v>
      </c>
      <c r="E116" s="8">
        <f>SUM(E112:E115)</f>
        <v>66</v>
      </c>
      <c r="F116" s="22">
        <f>((E116/$B$28))-1</f>
        <v>-0.93452380952380953</v>
      </c>
      <c r="G116" s="8">
        <f>SUM(G112:G115)</f>
        <v>65</v>
      </c>
      <c r="H116" s="22">
        <f>((G116/$B$28))-1</f>
        <v>-0.93551587301587302</v>
      </c>
      <c r="I116" s="103">
        <f t="shared" si="124"/>
        <v>198</v>
      </c>
      <c r="J116" s="104">
        <f t="shared" si="125"/>
        <v>1.1000000000000001</v>
      </c>
      <c r="K116" s="8">
        <f>SUM(K112:K115)</f>
        <v>66</v>
      </c>
      <c r="L116" s="22">
        <f>((K116/$B$28))-1</f>
        <v>-0.93452380952380953</v>
      </c>
      <c r="M116" s="8">
        <f t="shared" ref="M116" si="130">SUM(M112:M115)</f>
        <v>64</v>
      </c>
      <c r="N116" s="22">
        <f t="shared" ref="N116" si="131">((M116/$B$28))-1</f>
        <v>-0.93650793650793651</v>
      </c>
      <c r="O116" s="8">
        <f t="shared" ref="O116" si="132">SUM(O112:O115)</f>
        <v>64</v>
      </c>
      <c r="P116" s="22">
        <f t="shared" ref="P116" si="133">((O116/$B$28))-1</f>
        <v>-0.93650793650793651</v>
      </c>
      <c r="Q116" s="739">
        <f t="shared" si="128"/>
        <v>180</v>
      </c>
      <c r="R116" s="103">
        <f t="shared" si="129"/>
        <v>194</v>
      </c>
      <c r="S116" s="104">
        <f>R116/($B116*3)</f>
        <v>1.0777777777777777</v>
      </c>
    </row>
    <row r="117" spans="1:19" hidden="1" x14ac:dyDescent="0.25"/>
    <row r="118" spans="1:19" ht="15.75" hidden="1" x14ac:dyDescent="0.25">
      <c r="A118" s="1290" t="s">
        <v>291</v>
      </c>
      <c r="B118" s="1291"/>
      <c r="C118" s="1291"/>
      <c r="D118" s="1291"/>
      <c r="E118" s="1291"/>
      <c r="F118" s="1291"/>
      <c r="G118" s="1291"/>
      <c r="H118" s="1291"/>
      <c r="I118" s="1291"/>
      <c r="J118" s="1291"/>
      <c r="K118" s="1291"/>
      <c r="L118" s="1291"/>
      <c r="M118" s="1291"/>
      <c r="N118" s="1291"/>
      <c r="O118" s="1291"/>
      <c r="P118" s="1291"/>
      <c r="Q118" s="1291"/>
      <c r="R118" s="1291"/>
      <c r="S118" s="1291"/>
    </row>
    <row r="119" spans="1:19" ht="34.5" hidden="1" thickBot="1" x14ac:dyDescent="0.3">
      <c r="A119" s="110" t="s">
        <v>14</v>
      </c>
      <c r="B119" s="186" t="s">
        <v>15</v>
      </c>
      <c r="C119" s="262" t="s">
        <v>2</v>
      </c>
      <c r="D119" s="263" t="s">
        <v>1</v>
      </c>
      <c r="E119" s="262" t="s">
        <v>3</v>
      </c>
      <c r="F119" s="263" t="s">
        <v>1</v>
      </c>
      <c r="G119" s="262" t="s">
        <v>4</v>
      </c>
      <c r="H119" s="263" t="s">
        <v>1</v>
      </c>
      <c r="I119" s="128" t="s">
        <v>206</v>
      </c>
      <c r="J119" s="13" t="s">
        <v>205</v>
      </c>
      <c r="K119" s="262" t="s">
        <v>5</v>
      </c>
      <c r="L119" s="263" t="s">
        <v>1</v>
      </c>
      <c r="M119" s="264" t="s">
        <v>203</v>
      </c>
      <c r="N119" s="265" t="s">
        <v>1</v>
      </c>
      <c r="O119" s="264" t="s">
        <v>204</v>
      </c>
      <c r="P119" s="265" t="s">
        <v>1</v>
      </c>
      <c r="Q119" s="618" t="s">
        <v>371</v>
      </c>
      <c r="R119" s="128" t="s">
        <v>206</v>
      </c>
      <c r="S119" s="13" t="s">
        <v>205</v>
      </c>
    </row>
    <row r="120" spans="1:19" ht="15.75" hidden="1" thickTop="1" x14ac:dyDescent="0.25">
      <c r="A120" s="113" t="s">
        <v>8</v>
      </c>
      <c r="B120" s="112">
        <f>'UBS Vila Ede'!B7</f>
        <v>672</v>
      </c>
      <c r="C120" s="133">
        <f>'UBS Vila Ede'!C7</f>
        <v>492</v>
      </c>
      <c r="D120" s="19">
        <f t="shared" ref="D120:D126" si="134">C120/$B120</f>
        <v>0.7321428571428571</v>
      </c>
      <c r="E120" s="133">
        <f>'UBS Vila Ede'!E7</f>
        <v>600</v>
      </c>
      <c r="F120" s="19">
        <f t="shared" ref="F120:F126" si="135">E120/$B120</f>
        <v>0.8928571428571429</v>
      </c>
      <c r="G120" s="133">
        <f>'UBS Vila Ede'!G7</f>
        <v>483</v>
      </c>
      <c r="H120" s="19">
        <f t="shared" ref="H120:L126" si="136">G120/$B120</f>
        <v>0.71875</v>
      </c>
      <c r="I120" s="98">
        <f t="shared" ref="I120:I126" si="137">SUM(C120,E120,G120)</f>
        <v>1575</v>
      </c>
      <c r="J120" s="146">
        <f t="shared" ref="J120:J126" si="138">((I120/Q120))</f>
        <v>0.78125</v>
      </c>
      <c r="K120" s="133">
        <f>'UBS Vila Ede'!K7</f>
        <v>544</v>
      </c>
      <c r="L120" s="19">
        <f t="shared" si="136"/>
        <v>0.80952380952380953</v>
      </c>
      <c r="M120" s="133">
        <f>'UBS Vila Ede'!M7</f>
        <v>700</v>
      </c>
      <c r="N120" s="19">
        <f t="shared" ref="N120:N126" si="139">M120/$B120</f>
        <v>1.0416666666666667</v>
      </c>
      <c r="O120" s="133">
        <f>'UBS Vila Ede'!O7</f>
        <v>471</v>
      </c>
      <c r="P120" s="19">
        <f t="shared" ref="P120:P126" si="140">O120/$B120</f>
        <v>0.7008928571428571</v>
      </c>
      <c r="Q120" s="736">
        <f t="shared" ref="Q120:Q126" si="141">B120*3</f>
        <v>2016</v>
      </c>
      <c r="R120" s="98">
        <f t="shared" ref="R120:R126" si="142">SUM(K120,M120,O120)</f>
        <v>1715</v>
      </c>
      <c r="S120" s="146">
        <f t="shared" ref="S120:S126" si="143">R120/($B120*3)</f>
        <v>0.85069444444444442</v>
      </c>
    </row>
    <row r="121" spans="1:19" hidden="1" x14ac:dyDescent="0.25">
      <c r="A121" s="113" t="s">
        <v>9</v>
      </c>
      <c r="B121" s="114">
        <f>'UBS Vila Ede'!B8</f>
        <v>2352</v>
      </c>
      <c r="C121" s="134">
        <f>'UBS Vila Ede'!C8</f>
        <v>1972</v>
      </c>
      <c r="D121" s="147">
        <f t="shared" si="134"/>
        <v>0.83843537414965985</v>
      </c>
      <c r="E121" s="134">
        <f>'UBS Vila Ede'!E8</f>
        <v>1889</v>
      </c>
      <c r="F121" s="147">
        <f t="shared" si="135"/>
        <v>0.80314625850340138</v>
      </c>
      <c r="G121" s="134">
        <f>'UBS Vila Ede'!G8</f>
        <v>1686</v>
      </c>
      <c r="H121" s="147">
        <f t="shared" si="136"/>
        <v>0.71683673469387754</v>
      </c>
      <c r="I121" s="136">
        <f t="shared" si="137"/>
        <v>5547</v>
      </c>
      <c r="J121" s="148">
        <f t="shared" si="138"/>
        <v>0.78613945578231292</v>
      </c>
      <c r="K121" s="134">
        <f>'UBS Vila Ede'!K8</f>
        <v>2430</v>
      </c>
      <c r="L121" s="147">
        <f t="shared" si="136"/>
        <v>1.0331632653061225</v>
      </c>
      <c r="M121" s="134">
        <f>'UBS Vila Ede'!M8</f>
        <v>2551</v>
      </c>
      <c r="N121" s="147">
        <f t="shared" si="139"/>
        <v>1.084608843537415</v>
      </c>
      <c r="O121" s="134">
        <f>'UBS Vila Ede'!O8</f>
        <v>1385</v>
      </c>
      <c r="P121" s="147">
        <f t="shared" si="140"/>
        <v>0.58886054421768708</v>
      </c>
      <c r="Q121" s="737">
        <f t="shared" si="141"/>
        <v>7056</v>
      </c>
      <c r="R121" s="136">
        <f t="shared" si="142"/>
        <v>6366</v>
      </c>
      <c r="S121" s="148">
        <f t="shared" si="143"/>
        <v>0.90221088435374153</v>
      </c>
    </row>
    <row r="122" spans="1:19" hidden="1" x14ac:dyDescent="0.25">
      <c r="A122" s="113" t="s">
        <v>10</v>
      </c>
      <c r="B122" s="114">
        <f>'UBS Vila Ede'!B9</f>
        <v>789</v>
      </c>
      <c r="C122" s="134">
        <f>'UBS Vila Ede'!C9</f>
        <v>288</v>
      </c>
      <c r="D122" s="147">
        <f t="shared" si="134"/>
        <v>0.36501901140684412</v>
      </c>
      <c r="E122" s="134">
        <f>'UBS Vila Ede'!E9</f>
        <v>626</v>
      </c>
      <c r="F122" s="147">
        <f t="shared" si="135"/>
        <v>0.79340937896070973</v>
      </c>
      <c r="G122" s="134">
        <f>'UBS Vila Ede'!G9</f>
        <v>654</v>
      </c>
      <c r="H122" s="147">
        <f t="shared" si="136"/>
        <v>0.82889733840304181</v>
      </c>
      <c r="I122" s="136">
        <f t="shared" si="137"/>
        <v>1568</v>
      </c>
      <c r="J122" s="148">
        <f t="shared" si="138"/>
        <v>0.66244190959019855</v>
      </c>
      <c r="K122" s="134">
        <f>'UBS Vila Ede'!K9</f>
        <v>477</v>
      </c>
      <c r="L122" s="147">
        <f t="shared" si="136"/>
        <v>0.6045627376425855</v>
      </c>
      <c r="M122" s="134">
        <f>'UBS Vila Ede'!M9</f>
        <v>723</v>
      </c>
      <c r="N122" s="147">
        <f t="shared" si="139"/>
        <v>0.91634980988593151</v>
      </c>
      <c r="O122" s="134">
        <f>'UBS Vila Ede'!O9</f>
        <v>562</v>
      </c>
      <c r="P122" s="147">
        <f t="shared" si="140"/>
        <v>0.7122940430925222</v>
      </c>
      <c r="Q122" s="737">
        <f t="shared" si="141"/>
        <v>2367</v>
      </c>
      <c r="R122" s="136">
        <f t="shared" si="142"/>
        <v>1762</v>
      </c>
      <c r="S122" s="148">
        <f t="shared" si="143"/>
        <v>0.74440219687367981</v>
      </c>
    </row>
    <row r="123" spans="1:19" hidden="1" x14ac:dyDescent="0.25">
      <c r="A123" s="113" t="s">
        <v>42</v>
      </c>
      <c r="B123" s="114">
        <f>'UBS Vila Ede'!B10</f>
        <v>526</v>
      </c>
      <c r="C123" s="134">
        <f>'UBS Vila Ede'!C10</f>
        <v>389</v>
      </c>
      <c r="D123" s="147">
        <f t="shared" si="134"/>
        <v>0.73954372623574149</v>
      </c>
      <c r="E123" s="134">
        <f>'UBS Vila Ede'!E10</f>
        <v>366</v>
      </c>
      <c r="F123" s="147">
        <f t="shared" si="135"/>
        <v>0.69581749049429653</v>
      </c>
      <c r="G123" s="134">
        <f>'UBS Vila Ede'!G10</f>
        <v>128</v>
      </c>
      <c r="H123" s="147">
        <f t="shared" si="136"/>
        <v>0.24334600760456274</v>
      </c>
      <c r="I123" s="136">
        <f t="shared" si="137"/>
        <v>883</v>
      </c>
      <c r="J123" s="148">
        <f t="shared" si="138"/>
        <v>0.55956907477820028</v>
      </c>
      <c r="K123" s="134">
        <f>'UBS Vila Ede'!K10</f>
        <v>422</v>
      </c>
      <c r="L123" s="147">
        <f t="shared" si="136"/>
        <v>0.80228136882129275</v>
      </c>
      <c r="M123" s="134">
        <f>'UBS Vila Ede'!M10</f>
        <v>387</v>
      </c>
      <c r="N123" s="147">
        <f t="shared" si="139"/>
        <v>0.73574144486692017</v>
      </c>
      <c r="O123" s="134">
        <f>'UBS Vila Ede'!O10</f>
        <v>387</v>
      </c>
      <c r="P123" s="147">
        <f t="shared" si="140"/>
        <v>0.73574144486692017</v>
      </c>
      <c r="Q123" s="737">
        <f t="shared" si="141"/>
        <v>1578</v>
      </c>
      <c r="R123" s="136">
        <f t="shared" si="142"/>
        <v>1196</v>
      </c>
      <c r="S123" s="148">
        <f t="shared" si="143"/>
        <v>0.75792141951837766</v>
      </c>
    </row>
    <row r="124" spans="1:19" hidden="1" x14ac:dyDescent="0.25">
      <c r="A124" s="183" t="s">
        <v>200</v>
      </c>
      <c r="B124" s="114">
        <f>'UBS Vila Ede'!B11</f>
        <v>125</v>
      </c>
      <c r="C124" s="134">
        <f>'UBS Vila Ede'!C11</f>
        <v>64</v>
      </c>
      <c r="D124" s="147">
        <f t="shared" si="134"/>
        <v>0.51200000000000001</v>
      </c>
      <c r="E124" s="134">
        <f>'UBS Vila Ede'!E11</f>
        <v>94</v>
      </c>
      <c r="F124" s="147">
        <f t="shared" si="135"/>
        <v>0.752</v>
      </c>
      <c r="G124" s="134">
        <f>'UBS Vila Ede'!G11</f>
        <v>74</v>
      </c>
      <c r="H124" s="147">
        <f t="shared" si="136"/>
        <v>0.59199999999999997</v>
      </c>
      <c r="I124" s="136">
        <f t="shared" si="137"/>
        <v>232</v>
      </c>
      <c r="J124" s="148">
        <f t="shared" si="138"/>
        <v>0.6186666666666667</v>
      </c>
      <c r="K124" s="134">
        <f>'UBS Vila Ede'!K11</f>
        <v>97</v>
      </c>
      <c r="L124" s="147">
        <f t="shared" si="136"/>
        <v>0.77600000000000002</v>
      </c>
      <c r="M124" s="134">
        <f>'UBS Vila Ede'!M11</f>
        <v>128</v>
      </c>
      <c r="N124" s="147">
        <f t="shared" si="139"/>
        <v>1.024</v>
      </c>
      <c r="O124" s="134">
        <f>'UBS Vila Ede'!O11</f>
        <v>77</v>
      </c>
      <c r="P124" s="147">
        <f t="shared" si="140"/>
        <v>0.61599999999999999</v>
      </c>
      <c r="Q124" s="737">
        <f t="shared" si="141"/>
        <v>375</v>
      </c>
      <c r="R124" s="136">
        <f t="shared" si="142"/>
        <v>302</v>
      </c>
      <c r="S124" s="148">
        <f t="shared" si="143"/>
        <v>0.80533333333333335</v>
      </c>
    </row>
    <row r="125" spans="1:19" ht="15.75" hidden="1" thickBot="1" x14ac:dyDescent="0.3">
      <c r="A125" s="138" t="s">
        <v>13</v>
      </c>
      <c r="B125" s="190">
        <f>'UBS Vila Ede'!B12</f>
        <v>526</v>
      </c>
      <c r="C125" s="139">
        <f>'UBS Vila Ede'!C12</f>
        <v>366</v>
      </c>
      <c r="D125" s="151">
        <f t="shared" si="134"/>
        <v>0.69581749049429653</v>
      </c>
      <c r="E125" s="139">
        <f>'UBS Vila Ede'!E12</f>
        <v>502</v>
      </c>
      <c r="F125" s="151">
        <f t="shared" si="135"/>
        <v>0.95437262357414454</v>
      </c>
      <c r="G125" s="139">
        <f>'UBS Vila Ede'!G12</f>
        <v>453</v>
      </c>
      <c r="H125" s="151">
        <f t="shared" si="136"/>
        <v>0.86121673003802279</v>
      </c>
      <c r="I125" s="141">
        <f t="shared" si="137"/>
        <v>1321</v>
      </c>
      <c r="J125" s="152">
        <f t="shared" si="138"/>
        <v>0.83713561470215458</v>
      </c>
      <c r="K125" s="139">
        <f>'UBS Vila Ede'!K12</f>
        <v>506</v>
      </c>
      <c r="L125" s="151">
        <f t="shared" si="136"/>
        <v>0.96197718631178708</v>
      </c>
      <c r="M125" s="139">
        <f>'UBS Vila Ede'!M12</f>
        <v>567</v>
      </c>
      <c r="N125" s="151">
        <f t="shared" si="139"/>
        <v>1.0779467680608366</v>
      </c>
      <c r="O125" s="139">
        <f>'UBS Vila Ede'!O12</f>
        <v>421</v>
      </c>
      <c r="P125" s="151">
        <f t="shared" si="140"/>
        <v>0.80038022813688214</v>
      </c>
      <c r="Q125" s="738">
        <f t="shared" si="141"/>
        <v>1578</v>
      </c>
      <c r="R125" s="141">
        <f t="shared" si="142"/>
        <v>1494</v>
      </c>
      <c r="S125" s="152">
        <f t="shared" si="143"/>
        <v>0.94676806083650189</v>
      </c>
    </row>
    <row r="126" spans="1:19" ht="15.75" hidden="1" thickBot="1" x14ac:dyDescent="0.3">
      <c r="A126" s="6" t="s">
        <v>7</v>
      </c>
      <c r="B126" s="257">
        <f>SUM(B120:B125)</f>
        <v>4990</v>
      </c>
      <c r="C126" s="8">
        <f>SUM(C120:C125)</f>
        <v>3571</v>
      </c>
      <c r="D126" s="22">
        <f t="shared" si="134"/>
        <v>0.71563126252505005</v>
      </c>
      <c r="E126" s="8">
        <f>SUM(E120:E125)</f>
        <v>4077</v>
      </c>
      <c r="F126" s="22">
        <f t="shared" si="135"/>
        <v>0.81703406813627255</v>
      </c>
      <c r="G126" s="8">
        <f>SUM(G120:G125)</f>
        <v>3478</v>
      </c>
      <c r="H126" s="22">
        <f t="shared" si="136"/>
        <v>0.69699398797595191</v>
      </c>
      <c r="I126" s="103">
        <f t="shared" si="137"/>
        <v>11126</v>
      </c>
      <c r="J126" s="104">
        <f t="shared" si="138"/>
        <v>0.74321977287909147</v>
      </c>
      <c r="K126" s="8">
        <f>SUM(K120:K125)</f>
        <v>4476</v>
      </c>
      <c r="L126" s="22">
        <f t="shared" si="136"/>
        <v>0.89699398797595187</v>
      </c>
      <c r="M126" s="8">
        <f t="shared" ref="M126" si="144">SUM(M120:M125)</f>
        <v>5056</v>
      </c>
      <c r="N126" s="22">
        <f t="shared" si="139"/>
        <v>1.0132264529058117</v>
      </c>
      <c r="O126" s="8">
        <f t="shared" ref="O126" si="145">SUM(O120:O125)</f>
        <v>3303</v>
      </c>
      <c r="P126" s="22">
        <f t="shared" si="140"/>
        <v>0.66192384769539081</v>
      </c>
      <c r="Q126" s="739">
        <f t="shared" si="141"/>
        <v>14970</v>
      </c>
      <c r="R126" s="103">
        <f t="shared" si="142"/>
        <v>12835</v>
      </c>
      <c r="S126" s="104">
        <f t="shared" si="143"/>
        <v>0.85738142952571805</v>
      </c>
    </row>
    <row r="127" spans="1:19" hidden="1" x14ac:dyDescent="0.25"/>
    <row r="128" spans="1:19" ht="15.75" hidden="1" x14ac:dyDescent="0.25">
      <c r="A128" s="1290" t="s">
        <v>293</v>
      </c>
      <c r="B128" s="1291"/>
      <c r="C128" s="1291"/>
      <c r="D128" s="1291"/>
      <c r="E128" s="1291"/>
      <c r="F128" s="1291"/>
      <c r="G128" s="1291"/>
      <c r="H128" s="1291"/>
      <c r="I128" s="1291"/>
      <c r="J128" s="1291"/>
      <c r="K128" s="1291"/>
      <c r="L128" s="1291"/>
      <c r="M128" s="1291"/>
      <c r="N128" s="1291"/>
      <c r="O128" s="1291"/>
      <c r="P128" s="1291"/>
      <c r="Q128" s="1291"/>
      <c r="R128" s="1291"/>
      <c r="S128" s="1291"/>
    </row>
    <row r="129" spans="1:19" ht="34.5" hidden="1" thickBot="1" x14ac:dyDescent="0.3">
      <c r="A129" s="110" t="s">
        <v>14</v>
      </c>
      <c r="B129" s="186" t="s">
        <v>15</v>
      </c>
      <c r="C129" s="262" t="s">
        <v>2</v>
      </c>
      <c r="D129" s="263" t="s">
        <v>1</v>
      </c>
      <c r="E129" s="262" t="s">
        <v>3</v>
      </c>
      <c r="F129" s="263" t="s">
        <v>1</v>
      </c>
      <c r="G129" s="262" t="s">
        <v>4</v>
      </c>
      <c r="H129" s="263" t="s">
        <v>1</v>
      </c>
      <c r="I129" s="128" t="s">
        <v>206</v>
      </c>
      <c r="J129" s="13" t="s">
        <v>205</v>
      </c>
      <c r="K129" s="262" t="s">
        <v>5</v>
      </c>
      <c r="L129" s="263" t="s">
        <v>1</v>
      </c>
      <c r="M129" s="264" t="s">
        <v>203</v>
      </c>
      <c r="N129" s="265" t="s">
        <v>1</v>
      </c>
      <c r="O129" s="264" t="s">
        <v>204</v>
      </c>
      <c r="P129" s="265" t="s">
        <v>1</v>
      </c>
      <c r="Q129" s="618" t="s">
        <v>371</v>
      </c>
      <c r="R129" s="128" t="s">
        <v>206</v>
      </c>
      <c r="S129" s="13" t="s">
        <v>205</v>
      </c>
    </row>
    <row r="130" spans="1:19" ht="15.75" hidden="1" thickTop="1" x14ac:dyDescent="0.25">
      <c r="A130" s="113" t="s">
        <v>8</v>
      </c>
      <c r="B130" s="112">
        <f>'UBS Vila Leonor'!B7</f>
        <v>480</v>
      </c>
      <c r="C130" s="133">
        <f>'UBS Vila Leonor'!C7</f>
        <v>569</v>
      </c>
      <c r="D130" s="19">
        <f t="shared" ref="D130:D135" si="146">C130/$B130</f>
        <v>1.1854166666666666</v>
      </c>
      <c r="E130" s="133">
        <f>'UBS Vila Leonor'!E7</f>
        <v>477</v>
      </c>
      <c r="F130" s="19">
        <f t="shared" ref="F130:F135" si="147">E130/$B130</f>
        <v>0.99375000000000002</v>
      </c>
      <c r="G130" s="133">
        <f>'UBS Vila Leonor'!G7</f>
        <v>357</v>
      </c>
      <c r="H130" s="19">
        <f t="shared" ref="H130:L135" si="148">G130/$B130</f>
        <v>0.74375000000000002</v>
      </c>
      <c r="I130" s="98">
        <f t="shared" ref="I130:I135" si="149">SUM(C130,E130,G130)</f>
        <v>1403</v>
      </c>
      <c r="J130" s="146">
        <f t="shared" ref="J130:J135" si="150">((I130/Q130))</f>
        <v>0.97430555555555554</v>
      </c>
      <c r="K130" s="133">
        <f>'UBS Vila Leonor'!K7</f>
        <v>408</v>
      </c>
      <c r="L130" s="19">
        <f t="shared" si="148"/>
        <v>0.85</v>
      </c>
      <c r="M130" s="133">
        <f>'UBS Vila Leonor'!M7</f>
        <v>408</v>
      </c>
      <c r="N130" s="19">
        <f t="shared" ref="N130:N135" si="151">M130/$B130</f>
        <v>0.85</v>
      </c>
      <c r="O130" s="133">
        <f>'UBS Vila Leonor'!O7</f>
        <v>429</v>
      </c>
      <c r="P130" s="19">
        <f t="shared" ref="P130:P135" si="152">O130/$B130</f>
        <v>0.89375000000000004</v>
      </c>
      <c r="Q130" s="736">
        <f t="shared" ref="Q130:Q135" si="153">B130*3</f>
        <v>1440</v>
      </c>
      <c r="R130" s="98">
        <f t="shared" ref="R130:R135" si="154">SUM(K130,M130,O130)</f>
        <v>1245</v>
      </c>
      <c r="S130" s="146">
        <f t="shared" ref="S130:S135" si="155">R130/($B130*3)</f>
        <v>0.86458333333333337</v>
      </c>
    </row>
    <row r="131" spans="1:19" hidden="1" x14ac:dyDescent="0.25">
      <c r="A131" s="113" t="s">
        <v>9</v>
      </c>
      <c r="B131" s="114">
        <f>'UBS Vila Leonor'!B8</f>
        <v>1680</v>
      </c>
      <c r="C131" s="134">
        <f>'UBS Vila Leonor'!C8</f>
        <v>2341</v>
      </c>
      <c r="D131" s="147">
        <f t="shared" si="146"/>
        <v>1.3934523809523809</v>
      </c>
      <c r="E131" s="134">
        <f>'UBS Vila Leonor'!E8</f>
        <v>1955</v>
      </c>
      <c r="F131" s="147">
        <f t="shared" si="147"/>
        <v>1.1636904761904763</v>
      </c>
      <c r="G131" s="134">
        <f>'UBS Vila Leonor'!G8</f>
        <v>1441</v>
      </c>
      <c r="H131" s="147">
        <f t="shared" si="148"/>
        <v>0.85773809523809519</v>
      </c>
      <c r="I131" s="136">
        <f t="shared" si="149"/>
        <v>5737</v>
      </c>
      <c r="J131" s="148">
        <f t="shared" si="150"/>
        <v>1.1382936507936507</v>
      </c>
      <c r="K131" s="134">
        <f>'UBS Vila Leonor'!K8</f>
        <v>2540</v>
      </c>
      <c r="L131" s="147">
        <f t="shared" si="148"/>
        <v>1.5119047619047619</v>
      </c>
      <c r="M131" s="134">
        <f>'UBS Vila Leonor'!M8</f>
        <v>1691</v>
      </c>
      <c r="N131" s="147">
        <f t="shared" si="151"/>
        <v>1.006547619047619</v>
      </c>
      <c r="O131" s="134">
        <f>'UBS Vila Leonor'!O8</f>
        <v>1761</v>
      </c>
      <c r="P131" s="147">
        <f t="shared" si="152"/>
        <v>1.0482142857142858</v>
      </c>
      <c r="Q131" s="737">
        <f t="shared" si="153"/>
        <v>5040</v>
      </c>
      <c r="R131" s="136">
        <f t="shared" si="154"/>
        <v>5992</v>
      </c>
      <c r="S131" s="148">
        <f t="shared" si="155"/>
        <v>1.1888888888888889</v>
      </c>
    </row>
    <row r="132" spans="1:19" hidden="1" x14ac:dyDescent="0.25">
      <c r="A132" s="113" t="s">
        <v>10</v>
      </c>
      <c r="B132" s="114">
        <f>'UBS Vila Leonor'!B9</f>
        <v>526</v>
      </c>
      <c r="C132" s="134">
        <f>'UBS Vila Leonor'!C9</f>
        <v>360</v>
      </c>
      <c r="D132" s="147">
        <f t="shared" si="146"/>
        <v>0.68441064638783267</v>
      </c>
      <c r="E132" s="134">
        <f>'UBS Vila Leonor'!E9</f>
        <v>542</v>
      </c>
      <c r="F132" s="147">
        <f t="shared" si="147"/>
        <v>1.0304182509505704</v>
      </c>
      <c r="G132" s="134">
        <f>'UBS Vila Leonor'!G9</f>
        <v>484</v>
      </c>
      <c r="H132" s="147">
        <f t="shared" si="148"/>
        <v>0.92015209125475284</v>
      </c>
      <c r="I132" s="136">
        <f t="shared" si="149"/>
        <v>1386</v>
      </c>
      <c r="J132" s="148">
        <f t="shared" si="150"/>
        <v>0.87832699619771859</v>
      </c>
      <c r="K132" s="134">
        <f>'UBS Vila Leonor'!K9</f>
        <v>568</v>
      </c>
      <c r="L132" s="147">
        <f t="shared" si="148"/>
        <v>1.0798479087452471</v>
      </c>
      <c r="M132" s="134">
        <f>'UBS Vila Leonor'!M9</f>
        <v>393</v>
      </c>
      <c r="N132" s="147">
        <f t="shared" si="151"/>
        <v>0.74714828897338403</v>
      </c>
      <c r="O132" s="134">
        <f>'UBS Vila Leonor'!O9</f>
        <v>377</v>
      </c>
      <c r="P132" s="147">
        <f t="shared" si="152"/>
        <v>0.71673003802281365</v>
      </c>
      <c r="Q132" s="737">
        <f t="shared" si="153"/>
        <v>1578</v>
      </c>
      <c r="R132" s="136">
        <f t="shared" si="154"/>
        <v>1338</v>
      </c>
      <c r="S132" s="148">
        <f t="shared" si="155"/>
        <v>0.84790874524714832</v>
      </c>
    </row>
    <row r="133" spans="1:19" hidden="1" x14ac:dyDescent="0.25">
      <c r="A133" s="113" t="s">
        <v>42</v>
      </c>
      <c r="B133" s="114">
        <f>'UBS Vila Leonor'!B10</f>
        <v>395</v>
      </c>
      <c r="C133" s="134">
        <f>'UBS Vila Leonor'!C10</f>
        <v>403</v>
      </c>
      <c r="D133" s="147">
        <f t="shared" si="146"/>
        <v>1.0202531645569621</v>
      </c>
      <c r="E133" s="134">
        <f>'UBS Vila Leonor'!E10</f>
        <v>394</v>
      </c>
      <c r="F133" s="147">
        <f t="shared" si="147"/>
        <v>0.99746835443037973</v>
      </c>
      <c r="G133" s="134">
        <f>'UBS Vila Leonor'!G10</f>
        <v>347</v>
      </c>
      <c r="H133" s="147">
        <f t="shared" si="148"/>
        <v>0.87848101265822787</v>
      </c>
      <c r="I133" s="136">
        <f t="shared" si="149"/>
        <v>1144</v>
      </c>
      <c r="J133" s="148">
        <f t="shared" si="150"/>
        <v>0.96540084388185654</v>
      </c>
      <c r="K133" s="134">
        <f>'UBS Vila Leonor'!K10</f>
        <v>370</v>
      </c>
      <c r="L133" s="147">
        <f t="shared" si="148"/>
        <v>0.93670886075949367</v>
      </c>
      <c r="M133" s="134">
        <f>'UBS Vila Leonor'!M10</f>
        <v>401</v>
      </c>
      <c r="N133" s="147">
        <f t="shared" si="151"/>
        <v>1.0151898734177216</v>
      </c>
      <c r="O133" s="134">
        <f>'UBS Vila Leonor'!O10</f>
        <v>217</v>
      </c>
      <c r="P133" s="147">
        <f t="shared" si="152"/>
        <v>0.54936708860759498</v>
      </c>
      <c r="Q133" s="737">
        <f t="shared" si="153"/>
        <v>1185</v>
      </c>
      <c r="R133" s="136">
        <f t="shared" si="154"/>
        <v>988</v>
      </c>
      <c r="S133" s="148">
        <f t="shared" si="155"/>
        <v>0.83375527426160334</v>
      </c>
    </row>
    <row r="134" spans="1:19" ht="15.75" hidden="1" thickBot="1" x14ac:dyDescent="0.3">
      <c r="A134" s="138" t="s">
        <v>13</v>
      </c>
      <c r="B134" s="190">
        <f>'UBS Vila Leonor'!B11</f>
        <v>526</v>
      </c>
      <c r="C134" s="139">
        <f>'UBS Vila Leonor'!C11</f>
        <v>256</v>
      </c>
      <c r="D134" s="151">
        <f t="shared" si="146"/>
        <v>0.48669201520912547</v>
      </c>
      <c r="E134" s="139">
        <f>'UBS Vila Leonor'!E11</f>
        <v>247</v>
      </c>
      <c r="F134" s="151">
        <f t="shared" si="147"/>
        <v>0.46958174904942968</v>
      </c>
      <c r="G134" s="139">
        <f>'UBS Vila Leonor'!G11</f>
        <v>206</v>
      </c>
      <c r="H134" s="151">
        <f t="shared" si="148"/>
        <v>0.39163498098859317</v>
      </c>
      <c r="I134" s="141">
        <f t="shared" si="149"/>
        <v>709</v>
      </c>
      <c r="J134" s="152">
        <f t="shared" si="150"/>
        <v>0.44930291508238274</v>
      </c>
      <c r="K134" s="139">
        <f>'UBS Vila Leonor'!K11</f>
        <v>507</v>
      </c>
      <c r="L134" s="151">
        <f t="shared" si="148"/>
        <v>0.96387832699619769</v>
      </c>
      <c r="M134" s="139">
        <f>'UBS Vila Leonor'!M11</f>
        <v>426</v>
      </c>
      <c r="N134" s="151">
        <f t="shared" si="151"/>
        <v>0.8098859315589354</v>
      </c>
      <c r="O134" s="139">
        <f>'UBS Vila Leonor'!O11</f>
        <v>327</v>
      </c>
      <c r="P134" s="151">
        <f t="shared" si="152"/>
        <v>0.62167300380228141</v>
      </c>
      <c r="Q134" s="738">
        <f t="shared" si="153"/>
        <v>1578</v>
      </c>
      <c r="R134" s="141">
        <f t="shared" si="154"/>
        <v>1260</v>
      </c>
      <c r="S134" s="152">
        <f t="shared" si="155"/>
        <v>0.79847908745247154</v>
      </c>
    </row>
    <row r="135" spans="1:19" ht="15.75" hidden="1" thickBot="1" x14ac:dyDescent="0.3">
      <c r="A135" s="6" t="s">
        <v>7</v>
      </c>
      <c r="B135" s="257">
        <f>SUM(B130:B134)</f>
        <v>3607</v>
      </c>
      <c r="C135" s="8">
        <f>SUM(C130:C134)</f>
        <v>3929</v>
      </c>
      <c r="D135" s="22">
        <f t="shared" si="146"/>
        <v>1.0892708622123648</v>
      </c>
      <c r="E135" s="8">
        <f>SUM(E130:E134)</f>
        <v>3615</v>
      </c>
      <c r="F135" s="22">
        <f t="shared" si="147"/>
        <v>1.0022179096201829</v>
      </c>
      <c r="G135" s="8">
        <f>SUM(G130:G134)</f>
        <v>2835</v>
      </c>
      <c r="H135" s="22">
        <f t="shared" si="148"/>
        <v>0.78597172165234264</v>
      </c>
      <c r="I135" s="103">
        <f t="shared" si="149"/>
        <v>10379</v>
      </c>
      <c r="J135" s="104">
        <f t="shared" si="150"/>
        <v>0.95915349782829684</v>
      </c>
      <c r="K135" s="8">
        <f>SUM(K130:K134)</f>
        <v>4393</v>
      </c>
      <c r="L135" s="22">
        <f t="shared" si="148"/>
        <v>1.2179096201829775</v>
      </c>
      <c r="M135" s="8">
        <f t="shared" ref="M135" si="156">SUM(M130:M134)</f>
        <v>3319</v>
      </c>
      <c r="N135" s="22">
        <f t="shared" si="151"/>
        <v>0.92015525367341278</v>
      </c>
      <c r="O135" s="8">
        <f t="shared" ref="O135" si="157">SUM(O130:O134)</f>
        <v>3111</v>
      </c>
      <c r="P135" s="22">
        <f t="shared" si="152"/>
        <v>0.86248960354865534</v>
      </c>
      <c r="Q135" s="739">
        <f t="shared" si="153"/>
        <v>10821</v>
      </c>
      <c r="R135" s="103">
        <f t="shared" si="154"/>
        <v>10823</v>
      </c>
      <c r="S135" s="104">
        <f t="shared" si="155"/>
        <v>1.0001848258016819</v>
      </c>
    </row>
    <row r="136" spans="1:19" hidden="1" x14ac:dyDescent="0.25"/>
    <row r="137" spans="1:19" ht="15.75" hidden="1" x14ac:dyDescent="0.25">
      <c r="A137" s="1290" t="s">
        <v>295</v>
      </c>
      <c r="B137" s="1291"/>
      <c r="C137" s="1291"/>
      <c r="D137" s="1291"/>
      <c r="E137" s="1291"/>
      <c r="F137" s="1291"/>
      <c r="G137" s="1291"/>
      <c r="H137" s="1291"/>
      <c r="I137" s="1291"/>
      <c r="J137" s="1291"/>
      <c r="K137" s="1291"/>
      <c r="L137" s="1291"/>
      <c r="M137" s="1291"/>
      <c r="N137" s="1291"/>
      <c r="O137" s="1291"/>
      <c r="P137" s="1291"/>
      <c r="Q137" s="1291"/>
      <c r="R137" s="1291"/>
      <c r="S137" s="1291"/>
    </row>
    <row r="138" spans="1:19" ht="34.5" hidden="1" thickBot="1" x14ac:dyDescent="0.3">
      <c r="A138" s="110" t="s">
        <v>14</v>
      </c>
      <c r="B138" s="186" t="s">
        <v>15</v>
      </c>
      <c r="C138" s="262" t="s">
        <v>2</v>
      </c>
      <c r="D138" s="263" t="s">
        <v>1</v>
      </c>
      <c r="E138" s="262" t="s">
        <v>3</v>
      </c>
      <c r="F138" s="263" t="s">
        <v>1</v>
      </c>
      <c r="G138" s="262" t="s">
        <v>4</v>
      </c>
      <c r="H138" s="263" t="s">
        <v>1</v>
      </c>
      <c r="I138" s="128" t="s">
        <v>206</v>
      </c>
      <c r="J138" s="13" t="s">
        <v>205</v>
      </c>
      <c r="K138" s="262" t="s">
        <v>5</v>
      </c>
      <c r="L138" s="263" t="s">
        <v>1</v>
      </c>
      <c r="M138" s="264" t="s">
        <v>203</v>
      </c>
      <c r="N138" s="265" t="s">
        <v>1</v>
      </c>
      <c r="O138" s="264" t="s">
        <v>204</v>
      </c>
      <c r="P138" s="265" t="s">
        <v>1</v>
      </c>
      <c r="Q138" s="618" t="s">
        <v>371</v>
      </c>
      <c r="R138" s="128" t="s">
        <v>206</v>
      </c>
      <c r="S138" s="13" t="s">
        <v>205</v>
      </c>
    </row>
    <row r="139" spans="1:19" ht="15.75" hidden="1" thickTop="1" x14ac:dyDescent="0.25">
      <c r="A139" s="113" t="s">
        <v>8</v>
      </c>
      <c r="B139" s="112">
        <f>'UBS Vila Sabrina'!B7</f>
        <v>528</v>
      </c>
      <c r="C139" s="133">
        <f>'UBS Vila Sabrina'!C7</f>
        <v>485</v>
      </c>
      <c r="D139" s="19">
        <f t="shared" ref="D139:D144" si="158">C139/$B139</f>
        <v>0.91856060606060608</v>
      </c>
      <c r="E139" s="133">
        <f>'UBS Vila Sabrina'!E7</f>
        <v>459</v>
      </c>
      <c r="F139" s="19">
        <f t="shared" ref="F139:F144" si="159">E139/$B139</f>
        <v>0.86931818181818177</v>
      </c>
      <c r="G139" s="133">
        <f>'UBS Vila Sabrina'!G7</f>
        <v>391</v>
      </c>
      <c r="H139" s="19">
        <f t="shared" ref="H139:L144" si="160">G139/$B139</f>
        <v>0.74053030303030298</v>
      </c>
      <c r="I139" s="98">
        <f t="shared" ref="I139:I144" si="161">SUM(C139,E139,G139)</f>
        <v>1335</v>
      </c>
      <c r="J139" s="146">
        <f t="shared" ref="J139:J144" si="162">((I139/Q139))</f>
        <v>0.84280303030303028</v>
      </c>
      <c r="K139" s="133">
        <f>'UBS Vila Sabrina'!K7</f>
        <v>528</v>
      </c>
      <c r="L139" s="19">
        <f t="shared" si="160"/>
        <v>1</v>
      </c>
      <c r="M139" s="133">
        <f>'UBS Vila Sabrina'!M7</f>
        <v>518</v>
      </c>
      <c r="N139" s="19">
        <f t="shared" ref="N139:N144" si="163">M139/$B139</f>
        <v>0.98106060606060608</v>
      </c>
      <c r="O139" s="133">
        <f>'UBS Vila Sabrina'!O7</f>
        <v>410</v>
      </c>
      <c r="P139" s="19">
        <f t="shared" ref="P139:P144" si="164">O139/$B139</f>
        <v>0.77651515151515149</v>
      </c>
      <c r="Q139" s="736">
        <f t="shared" ref="Q139:Q144" si="165">B139*3</f>
        <v>1584</v>
      </c>
      <c r="R139" s="98">
        <f t="shared" ref="R139:R144" si="166">SUM(K139,M139,O139)</f>
        <v>1456</v>
      </c>
      <c r="S139" s="146">
        <f t="shared" ref="S139:S144" si="167">R139/($B139*3)</f>
        <v>0.91919191919191923</v>
      </c>
    </row>
    <row r="140" spans="1:19" hidden="1" x14ac:dyDescent="0.25">
      <c r="A140" s="113" t="s">
        <v>9</v>
      </c>
      <c r="B140" s="114">
        <f>'UBS Vila Sabrina'!B8</f>
        <v>1608</v>
      </c>
      <c r="C140" s="134">
        <f>'UBS Vila Sabrina'!C8</f>
        <v>2081</v>
      </c>
      <c r="D140" s="147">
        <f t="shared" si="158"/>
        <v>1.2941542288557213</v>
      </c>
      <c r="E140" s="134">
        <f>'UBS Vila Sabrina'!E8</f>
        <v>2063</v>
      </c>
      <c r="F140" s="147">
        <f t="shared" si="159"/>
        <v>1.282960199004975</v>
      </c>
      <c r="G140" s="134">
        <f>'UBS Vila Sabrina'!G8</f>
        <v>1697</v>
      </c>
      <c r="H140" s="147">
        <f t="shared" si="160"/>
        <v>1.0553482587064678</v>
      </c>
      <c r="I140" s="136">
        <f t="shared" si="161"/>
        <v>5841</v>
      </c>
      <c r="J140" s="148">
        <f t="shared" si="162"/>
        <v>1.210820895522388</v>
      </c>
      <c r="K140" s="134">
        <f>'UBS Vila Sabrina'!K8</f>
        <v>3390</v>
      </c>
      <c r="L140" s="147">
        <f t="shared" si="160"/>
        <v>2.1082089552238807</v>
      </c>
      <c r="M140" s="134">
        <f>'UBS Vila Sabrina'!M8</f>
        <v>2737</v>
      </c>
      <c r="N140" s="147">
        <f t="shared" si="163"/>
        <v>1.7021144278606966</v>
      </c>
      <c r="O140" s="134">
        <f>'UBS Vila Sabrina'!O8</f>
        <v>1620</v>
      </c>
      <c r="P140" s="147">
        <f t="shared" si="164"/>
        <v>1.0074626865671641</v>
      </c>
      <c r="Q140" s="737">
        <f t="shared" si="165"/>
        <v>4824</v>
      </c>
      <c r="R140" s="136">
        <f t="shared" si="166"/>
        <v>7747</v>
      </c>
      <c r="S140" s="148">
        <f t="shared" si="167"/>
        <v>1.6059286898839138</v>
      </c>
    </row>
    <row r="141" spans="1:19" hidden="1" x14ac:dyDescent="0.25">
      <c r="A141" s="113" t="s">
        <v>10</v>
      </c>
      <c r="B141" s="114">
        <f>'UBS Vila Sabrina'!B9</f>
        <v>789</v>
      </c>
      <c r="C141" s="134">
        <f>'UBS Vila Sabrina'!C9</f>
        <v>663</v>
      </c>
      <c r="D141" s="147">
        <f t="shared" si="158"/>
        <v>0.84030418250950567</v>
      </c>
      <c r="E141" s="134">
        <f>'UBS Vila Sabrina'!E9</f>
        <v>44</v>
      </c>
      <c r="F141" s="147">
        <f t="shared" si="159"/>
        <v>5.5766793409378963E-2</v>
      </c>
      <c r="G141" s="134">
        <f>'UBS Vila Sabrina'!G9</f>
        <v>536</v>
      </c>
      <c r="H141" s="147">
        <f t="shared" si="160"/>
        <v>0.67934093789607097</v>
      </c>
      <c r="I141" s="136">
        <f t="shared" si="161"/>
        <v>1243</v>
      </c>
      <c r="J141" s="148">
        <f t="shared" si="162"/>
        <v>0.5251373046049852</v>
      </c>
      <c r="K141" s="134">
        <f>'UBS Vila Sabrina'!K9</f>
        <v>563</v>
      </c>
      <c r="L141" s="147">
        <f t="shared" si="160"/>
        <v>0.71356147021546257</v>
      </c>
      <c r="M141" s="134">
        <f>'UBS Vila Sabrina'!M9</f>
        <v>688</v>
      </c>
      <c r="N141" s="147">
        <f t="shared" si="163"/>
        <v>0.87198986058301653</v>
      </c>
      <c r="O141" s="134">
        <f>'UBS Vila Sabrina'!O9</f>
        <v>462</v>
      </c>
      <c r="P141" s="147">
        <f t="shared" si="164"/>
        <v>0.5855513307984791</v>
      </c>
      <c r="Q141" s="737">
        <f t="shared" si="165"/>
        <v>2367</v>
      </c>
      <c r="R141" s="136">
        <f t="shared" si="166"/>
        <v>1713</v>
      </c>
      <c r="S141" s="148">
        <f t="shared" si="167"/>
        <v>0.72370088719898606</v>
      </c>
    </row>
    <row r="142" spans="1:19" hidden="1" x14ac:dyDescent="0.25">
      <c r="A142" s="113" t="s">
        <v>42</v>
      </c>
      <c r="B142" s="114">
        <f>'UBS Vila Sabrina'!B10</f>
        <v>395</v>
      </c>
      <c r="C142" s="134">
        <f>'UBS Vila Sabrina'!C10</f>
        <v>371</v>
      </c>
      <c r="D142" s="147">
        <f t="shared" si="158"/>
        <v>0.93924050632911393</v>
      </c>
      <c r="E142" s="134">
        <f>'UBS Vila Sabrina'!E10</f>
        <v>394</v>
      </c>
      <c r="F142" s="147">
        <f t="shared" si="159"/>
        <v>0.99746835443037973</v>
      </c>
      <c r="G142" s="134">
        <f>'UBS Vila Sabrina'!G10</f>
        <v>361</v>
      </c>
      <c r="H142" s="147">
        <f t="shared" si="160"/>
        <v>0.91392405063291138</v>
      </c>
      <c r="I142" s="136">
        <f t="shared" si="161"/>
        <v>1126</v>
      </c>
      <c r="J142" s="148">
        <f t="shared" si="162"/>
        <v>0.95021097046413505</v>
      </c>
      <c r="K142" s="134">
        <f>'UBS Vila Sabrina'!K10</f>
        <v>181</v>
      </c>
      <c r="L142" s="147">
        <f t="shared" si="160"/>
        <v>0.45822784810126582</v>
      </c>
      <c r="M142" s="134">
        <f>'UBS Vila Sabrina'!M10</f>
        <v>423</v>
      </c>
      <c r="N142" s="147">
        <f t="shared" si="163"/>
        <v>1.070886075949367</v>
      </c>
      <c r="O142" s="134">
        <f>'UBS Vila Sabrina'!O10</f>
        <v>227</v>
      </c>
      <c r="P142" s="147">
        <f t="shared" si="164"/>
        <v>0.57468354430379742</v>
      </c>
      <c r="Q142" s="737">
        <f t="shared" si="165"/>
        <v>1185</v>
      </c>
      <c r="R142" s="136">
        <f t="shared" si="166"/>
        <v>831</v>
      </c>
      <c r="S142" s="148">
        <f t="shared" si="167"/>
        <v>0.70126582278481009</v>
      </c>
    </row>
    <row r="143" spans="1:19" ht="15.75" hidden="1" thickBot="1" x14ac:dyDescent="0.3">
      <c r="A143" s="138" t="s">
        <v>13</v>
      </c>
      <c r="B143" s="190">
        <f>'UBS Vila Sabrina'!B11</f>
        <v>526</v>
      </c>
      <c r="C143" s="139">
        <f>'UBS Vila Sabrina'!C11</f>
        <v>446</v>
      </c>
      <c r="D143" s="151">
        <f t="shared" si="158"/>
        <v>0.84790874524714832</v>
      </c>
      <c r="E143" s="139">
        <f>'UBS Vila Sabrina'!E11</f>
        <v>581</v>
      </c>
      <c r="F143" s="151">
        <f t="shared" si="159"/>
        <v>1.1045627376425855</v>
      </c>
      <c r="G143" s="139">
        <f>'UBS Vila Sabrina'!G11</f>
        <v>493</v>
      </c>
      <c r="H143" s="151">
        <f t="shared" si="160"/>
        <v>0.93726235741444863</v>
      </c>
      <c r="I143" s="141">
        <f t="shared" si="161"/>
        <v>1520</v>
      </c>
      <c r="J143" s="152">
        <f t="shared" si="162"/>
        <v>0.96324461343472745</v>
      </c>
      <c r="K143" s="139">
        <f>'UBS Vila Sabrina'!K11</f>
        <v>470</v>
      </c>
      <c r="L143" s="151">
        <f t="shared" si="160"/>
        <v>0.89353612167300378</v>
      </c>
      <c r="M143" s="139">
        <f>'UBS Vila Sabrina'!M11</f>
        <v>538</v>
      </c>
      <c r="N143" s="151">
        <f t="shared" si="163"/>
        <v>1.0228136882129277</v>
      </c>
      <c r="O143" s="139">
        <f>'UBS Vila Sabrina'!O11</f>
        <v>460</v>
      </c>
      <c r="P143" s="151">
        <f t="shared" si="164"/>
        <v>0.87452471482889738</v>
      </c>
      <c r="Q143" s="738">
        <f t="shared" si="165"/>
        <v>1578</v>
      </c>
      <c r="R143" s="141">
        <f t="shared" si="166"/>
        <v>1468</v>
      </c>
      <c r="S143" s="152">
        <f t="shared" si="167"/>
        <v>0.93029150823827633</v>
      </c>
    </row>
    <row r="144" spans="1:19" ht="15.75" hidden="1" thickBot="1" x14ac:dyDescent="0.3">
      <c r="A144" s="6" t="s">
        <v>7</v>
      </c>
      <c r="B144" s="257">
        <f>SUM(B139:B143)</f>
        <v>3846</v>
      </c>
      <c r="C144" s="8">
        <f>SUM(C139:C143)</f>
        <v>4046</v>
      </c>
      <c r="D144" s="22">
        <f t="shared" si="158"/>
        <v>1.0520020800832033</v>
      </c>
      <c r="E144" s="8">
        <f>SUM(E139:E143)</f>
        <v>3541</v>
      </c>
      <c r="F144" s="22">
        <f t="shared" si="159"/>
        <v>0.92069682787311491</v>
      </c>
      <c r="G144" s="8">
        <f>SUM(G139:G143)</f>
        <v>3478</v>
      </c>
      <c r="H144" s="22">
        <f t="shared" si="160"/>
        <v>0.90431617264690589</v>
      </c>
      <c r="I144" s="103">
        <f t="shared" si="161"/>
        <v>11065</v>
      </c>
      <c r="J144" s="104">
        <f t="shared" si="162"/>
        <v>0.95900502686774136</v>
      </c>
      <c r="K144" s="8">
        <f>SUM(K139:K143)</f>
        <v>5132</v>
      </c>
      <c r="L144" s="22">
        <f t="shared" si="160"/>
        <v>1.3343733749349973</v>
      </c>
      <c r="M144" s="8">
        <f t="shared" ref="M144" si="168">SUM(M139:M143)</f>
        <v>4904</v>
      </c>
      <c r="N144" s="22">
        <f t="shared" si="163"/>
        <v>1.2750910036401457</v>
      </c>
      <c r="O144" s="8">
        <f t="shared" ref="O144" si="169">SUM(O139:O143)</f>
        <v>3179</v>
      </c>
      <c r="P144" s="22">
        <f t="shared" si="164"/>
        <v>0.82657306292251687</v>
      </c>
      <c r="Q144" s="739">
        <f t="shared" si="165"/>
        <v>11538</v>
      </c>
      <c r="R144" s="103">
        <f t="shared" si="166"/>
        <v>13215</v>
      </c>
      <c r="S144" s="104">
        <f t="shared" si="167"/>
        <v>1.1453458138325534</v>
      </c>
    </row>
    <row r="145" spans="1:19" hidden="1" x14ac:dyDescent="0.25"/>
    <row r="146" spans="1:19" ht="15.75" hidden="1" x14ac:dyDescent="0.25">
      <c r="A146" s="1290" t="s">
        <v>297</v>
      </c>
      <c r="B146" s="1291"/>
      <c r="C146" s="1291"/>
      <c r="D146" s="1291"/>
      <c r="E146" s="1291"/>
      <c r="F146" s="1291"/>
      <c r="G146" s="1291"/>
      <c r="H146" s="1291"/>
      <c r="I146" s="1291"/>
      <c r="J146" s="1291"/>
      <c r="K146" s="1291"/>
      <c r="L146" s="1291"/>
      <c r="M146" s="1291"/>
      <c r="N146" s="1291"/>
      <c r="O146" s="1291"/>
      <c r="P146" s="1291"/>
      <c r="Q146" s="1291"/>
      <c r="R146" s="1291"/>
      <c r="S146" s="1291"/>
    </row>
    <row r="147" spans="1:19" ht="34.5" hidden="1" thickBot="1" x14ac:dyDescent="0.3">
      <c r="A147" s="110" t="s">
        <v>14</v>
      </c>
      <c r="B147" s="186" t="s">
        <v>15</v>
      </c>
      <c r="C147" s="262" t="s">
        <v>2</v>
      </c>
      <c r="D147" s="263" t="s">
        <v>1</v>
      </c>
      <c r="E147" s="262" t="s">
        <v>3</v>
      </c>
      <c r="F147" s="263" t="s">
        <v>1</v>
      </c>
      <c r="G147" s="262" t="s">
        <v>4</v>
      </c>
      <c r="H147" s="263" t="s">
        <v>1</v>
      </c>
      <c r="I147" s="128" t="s">
        <v>206</v>
      </c>
      <c r="J147" s="13" t="s">
        <v>205</v>
      </c>
      <c r="K147" s="262" t="s">
        <v>5</v>
      </c>
      <c r="L147" s="263" t="s">
        <v>1</v>
      </c>
      <c r="M147" s="264" t="s">
        <v>203</v>
      </c>
      <c r="N147" s="265" t="s">
        <v>1</v>
      </c>
      <c r="O147" s="264" t="s">
        <v>204</v>
      </c>
      <c r="P147" s="265" t="s">
        <v>1</v>
      </c>
      <c r="Q147" s="618" t="s">
        <v>371</v>
      </c>
      <c r="R147" s="128" t="s">
        <v>206</v>
      </c>
      <c r="S147" s="13" t="s">
        <v>205</v>
      </c>
    </row>
    <row r="148" spans="1:19" ht="15.75" hidden="1" thickTop="1" x14ac:dyDescent="0.25">
      <c r="A148" s="113" t="s">
        <v>8</v>
      </c>
      <c r="B148" s="112">
        <f>'UBS Carandiru'!B7</f>
        <v>576</v>
      </c>
      <c r="C148" s="133">
        <f>'UBS Carandiru'!C7</f>
        <v>568</v>
      </c>
      <c r="D148" s="19">
        <f t="shared" ref="D148:D156" si="170">C148/$B148</f>
        <v>0.98611111111111116</v>
      </c>
      <c r="E148" s="133">
        <f>'UBS Carandiru'!E7</f>
        <v>546</v>
      </c>
      <c r="F148" s="19">
        <f t="shared" ref="F148:F156" si="171">E148/$B148</f>
        <v>0.94791666666666663</v>
      </c>
      <c r="G148" s="133">
        <f>'UBS Carandiru'!G7</f>
        <v>481</v>
      </c>
      <c r="H148" s="19">
        <f t="shared" ref="H148:L156" si="172">G148/$B148</f>
        <v>0.83506944444444442</v>
      </c>
      <c r="I148" s="98">
        <f t="shared" ref="I148:I156" si="173">SUM(C148,E148,G148)</f>
        <v>1595</v>
      </c>
      <c r="J148" s="146">
        <f t="shared" ref="J148:J156" si="174">((I148/Q148))</f>
        <v>0.92303240740740744</v>
      </c>
      <c r="K148" s="133">
        <f>'UBS Carandiru'!K7</f>
        <v>376</v>
      </c>
      <c r="L148" s="19">
        <f t="shared" si="172"/>
        <v>0.65277777777777779</v>
      </c>
      <c r="M148" s="133">
        <f>'UBS Carandiru'!M7</f>
        <v>445</v>
      </c>
      <c r="N148" s="19">
        <f t="shared" ref="N148:N156" si="175">M148/$B148</f>
        <v>0.77256944444444442</v>
      </c>
      <c r="O148" s="133">
        <f>'UBS Carandiru'!O7</f>
        <v>469</v>
      </c>
      <c r="P148" s="19">
        <f t="shared" ref="P148:P156" si="176">O148/$B148</f>
        <v>0.81423611111111116</v>
      </c>
      <c r="Q148" s="736">
        <f t="shared" ref="Q148:Q156" si="177">B148*3</f>
        <v>1728</v>
      </c>
      <c r="R148" s="98">
        <f t="shared" ref="R148:R156" si="178">SUM(K148,M148,O148)</f>
        <v>1290</v>
      </c>
      <c r="S148" s="146">
        <f t="shared" ref="S148:S156" si="179">R148/($B148*3)</f>
        <v>0.74652777777777779</v>
      </c>
    </row>
    <row r="149" spans="1:19" hidden="1" x14ac:dyDescent="0.25">
      <c r="A149" s="113" t="s">
        <v>9</v>
      </c>
      <c r="B149" s="114">
        <f>'UBS Carandiru'!B8</f>
        <v>2016</v>
      </c>
      <c r="C149" s="134">
        <f>'UBS Carandiru'!C8</f>
        <v>2127</v>
      </c>
      <c r="D149" s="147">
        <f t="shared" si="170"/>
        <v>1.0550595238095237</v>
      </c>
      <c r="E149" s="134">
        <f>'UBS Carandiru'!E8</f>
        <v>2117</v>
      </c>
      <c r="F149" s="147">
        <f t="shared" si="171"/>
        <v>1.0500992063492063</v>
      </c>
      <c r="G149" s="134">
        <f>'UBS Carandiru'!G8</f>
        <v>2232</v>
      </c>
      <c r="H149" s="147">
        <f t="shared" si="172"/>
        <v>1.1071428571428572</v>
      </c>
      <c r="I149" s="136">
        <f t="shared" si="173"/>
        <v>6476</v>
      </c>
      <c r="J149" s="148">
        <f t="shared" si="174"/>
        <v>1.0707671957671958</v>
      </c>
      <c r="K149" s="134">
        <f>'UBS Carandiru'!K8</f>
        <v>2695</v>
      </c>
      <c r="L149" s="147">
        <f t="shared" si="172"/>
        <v>1.3368055555555556</v>
      </c>
      <c r="M149" s="134">
        <f>'UBS Carandiru'!M8</f>
        <v>2595</v>
      </c>
      <c r="N149" s="147">
        <f t="shared" si="175"/>
        <v>1.2872023809523809</v>
      </c>
      <c r="O149" s="134">
        <f>'UBS Carandiru'!O8</f>
        <v>2046</v>
      </c>
      <c r="P149" s="147">
        <f t="shared" si="176"/>
        <v>1.0148809523809523</v>
      </c>
      <c r="Q149" s="737">
        <f t="shared" si="177"/>
        <v>6048</v>
      </c>
      <c r="R149" s="136">
        <f t="shared" si="178"/>
        <v>7336</v>
      </c>
      <c r="S149" s="148">
        <f t="shared" si="179"/>
        <v>1.212962962962963</v>
      </c>
    </row>
    <row r="150" spans="1:19" hidden="1" x14ac:dyDescent="0.25">
      <c r="A150" s="113" t="s">
        <v>10</v>
      </c>
      <c r="B150" s="114">
        <f>'UBS Carandiru'!B9</f>
        <v>789</v>
      </c>
      <c r="C150" s="134">
        <f>'UBS Carandiru'!C9</f>
        <v>472</v>
      </c>
      <c r="D150" s="147">
        <f t="shared" si="170"/>
        <v>0.59822560202788344</v>
      </c>
      <c r="E150" s="134">
        <f>'UBS Carandiru'!E9</f>
        <v>674</v>
      </c>
      <c r="F150" s="147">
        <f t="shared" si="171"/>
        <v>0.85424588086185049</v>
      </c>
      <c r="G150" s="134">
        <f>'UBS Carandiru'!G9</f>
        <v>709</v>
      </c>
      <c r="H150" s="147">
        <f t="shared" si="172"/>
        <v>0.89860583016476547</v>
      </c>
      <c r="I150" s="136">
        <f t="shared" si="173"/>
        <v>1855</v>
      </c>
      <c r="J150" s="148">
        <f t="shared" si="174"/>
        <v>0.7836924376848331</v>
      </c>
      <c r="K150" s="134">
        <f>'UBS Carandiru'!K9</f>
        <v>794</v>
      </c>
      <c r="L150" s="147">
        <f t="shared" si="172"/>
        <v>1.0063371356147022</v>
      </c>
      <c r="M150" s="134">
        <f>'UBS Carandiru'!M9</f>
        <v>676</v>
      </c>
      <c r="N150" s="147">
        <f t="shared" si="175"/>
        <v>0.85678073510773134</v>
      </c>
      <c r="O150" s="134">
        <f>'UBS Carandiru'!O9</f>
        <v>528</v>
      </c>
      <c r="P150" s="147">
        <f t="shared" si="176"/>
        <v>0.66920152091254748</v>
      </c>
      <c r="Q150" s="737">
        <f t="shared" si="177"/>
        <v>2367</v>
      </c>
      <c r="R150" s="136">
        <f t="shared" si="178"/>
        <v>1998</v>
      </c>
      <c r="S150" s="148">
        <f t="shared" si="179"/>
        <v>0.844106463878327</v>
      </c>
    </row>
    <row r="151" spans="1:19" hidden="1" x14ac:dyDescent="0.25">
      <c r="A151" s="113" t="s">
        <v>42</v>
      </c>
      <c r="B151" s="114">
        <f>'UBS Carandiru'!B10</f>
        <v>395</v>
      </c>
      <c r="C151" s="134">
        <f>'UBS Carandiru'!C10</f>
        <v>329</v>
      </c>
      <c r="D151" s="147">
        <f t="shared" si="170"/>
        <v>0.83291139240506329</v>
      </c>
      <c r="E151" s="134">
        <f>'UBS Carandiru'!E10</f>
        <v>367</v>
      </c>
      <c r="F151" s="147">
        <f t="shared" si="171"/>
        <v>0.92911392405063287</v>
      </c>
      <c r="G151" s="134">
        <f>'UBS Carandiru'!G10</f>
        <v>113</v>
      </c>
      <c r="H151" s="147">
        <f t="shared" si="172"/>
        <v>0.28607594936708863</v>
      </c>
      <c r="I151" s="136">
        <f t="shared" si="173"/>
        <v>809</v>
      </c>
      <c r="J151" s="148">
        <f t="shared" si="174"/>
        <v>0.68270042194092828</v>
      </c>
      <c r="K151" s="134">
        <f>'UBS Carandiru'!K10</f>
        <v>341</v>
      </c>
      <c r="L151" s="147">
        <f t="shared" si="172"/>
        <v>0.86329113924050638</v>
      </c>
      <c r="M151" s="134">
        <f>'UBS Carandiru'!M10</f>
        <v>415</v>
      </c>
      <c r="N151" s="147">
        <f t="shared" si="175"/>
        <v>1.0506329113924051</v>
      </c>
      <c r="O151" s="134">
        <f>'UBS Carandiru'!O10</f>
        <v>281</v>
      </c>
      <c r="P151" s="147">
        <f t="shared" si="176"/>
        <v>0.71139240506329116</v>
      </c>
      <c r="Q151" s="737">
        <f t="shared" si="177"/>
        <v>1185</v>
      </c>
      <c r="R151" s="136">
        <f t="shared" si="178"/>
        <v>1037</v>
      </c>
      <c r="S151" s="148">
        <f t="shared" si="179"/>
        <v>0.87510548523206755</v>
      </c>
    </row>
    <row r="152" spans="1:19" hidden="1" x14ac:dyDescent="0.25">
      <c r="A152" s="113" t="s">
        <v>12</v>
      </c>
      <c r="B152" s="114">
        <f>'UBS Carandiru'!B11</f>
        <v>125</v>
      </c>
      <c r="C152" s="134">
        <f>'UBS Carandiru'!C11</f>
        <v>130</v>
      </c>
      <c r="D152" s="147">
        <f t="shared" si="170"/>
        <v>1.04</v>
      </c>
      <c r="E152" s="134">
        <f>'UBS Carandiru'!E11</f>
        <v>124</v>
      </c>
      <c r="F152" s="147">
        <f t="shared" si="171"/>
        <v>0.99199999999999999</v>
      </c>
      <c r="G152" s="134">
        <f>'UBS Carandiru'!G11</f>
        <v>146</v>
      </c>
      <c r="H152" s="147">
        <f t="shared" si="172"/>
        <v>1.1679999999999999</v>
      </c>
      <c r="I152" s="136">
        <f t="shared" si="173"/>
        <v>400</v>
      </c>
      <c r="J152" s="148">
        <f t="shared" si="174"/>
        <v>1.0666666666666667</v>
      </c>
      <c r="K152" s="134">
        <f>'UBS Carandiru'!K11</f>
        <v>119</v>
      </c>
      <c r="L152" s="147">
        <f t="shared" si="172"/>
        <v>0.95199999999999996</v>
      </c>
      <c r="M152" s="134">
        <f>'UBS Carandiru'!M11</f>
        <v>162</v>
      </c>
      <c r="N152" s="147">
        <f t="shared" si="175"/>
        <v>1.296</v>
      </c>
      <c r="O152" s="134">
        <f>'UBS Carandiru'!O11</f>
        <v>121</v>
      </c>
      <c r="P152" s="147">
        <f t="shared" si="176"/>
        <v>0.96799999999999997</v>
      </c>
      <c r="Q152" s="737">
        <f t="shared" si="177"/>
        <v>375</v>
      </c>
      <c r="R152" s="136">
        <f t="shared" si="178"/>
        <v>402</v>
      </c>
      <c r="S152" s="148">
        <f t="shared" si="179"/>
        <v>1.0720000000000001</v>
      </c>
    </row>
    <row r="153" spans="1:19" hidden="1" x14ac:dyDescent="0.25">
      <c r="A153" s="113" t="s">
        <v>48</v>
      </c>
      <c r="B153" s="114">
        <f>'UBS Carandiru'!B12</f>
        <v>0</v>
      </c>
      <c r="C153" s="134">
        <f>'UBS Carandiru'!C12</f>
        <v>0</v>
      </c>
      <c r="D153" s="147" t="e">
        <f t="shared" si="170"/>
        <v>#DIV/0!</v>
      </c>
      <c r="E153" s="134">
        <f>'UBS Carandiru'!E12</f>
        <v>0</v>
      </c>
      <c r="F153" s="147" t="e">
        <f t="shared" si="171"/>
        <v>#DIV/0!</v>
      </c>
      <c r="G153" s="134">
        <f>'UBS Carandiru'!G12</f>
        <v>0</v>
      </c>
      <c r="H153" s="147" t="e">
        <f t="shared" si="172"/>
        <v>#DIV/0!</v>
      </c>
      <c r="I153" s="136">
        <f t="shared" si="173"/>
        <v>0</v>
      </c>
      <c r="J153" s="148" t="e">
        <f t="shared" si="174"/>
        <v>#DIV/0!</v>
      </c>
      <c r="K153" s="134">
        <f>'UBS Carandiru'!K12</f>
        <v>0</v>
      </c>
      <c r="L153" s="147" t="e">
        <f t="shared" si="172"/>
        <v>#DIV/0!</v>
      </c>
      <c r="M153" s="134">
        <f>'UBS Carandiru'!M12</f>
        <v>0</v>
      </c>
      <c r="N153" s="147" t="e">
        <f t="shared" si="175"/>
        <v>#DIV/0!</v>
      </c>
      <c r="O153" s="134">
        <f>'UBS Carandiru'!O12</f>
        <v>0</v>
      </c>
      <c r="P153" s="147" t="e">
        <f t="shared" si="176"/>
        <v>#DIV/0!</v>
      </c>
      <c r="Q153" s="737">
        <f t="shared" si="177"/>
        <v>0</v>
      </c>
      <c r="R153" s="136">
        <f t="shared" si="178"/>
        <v>0</v>
      </c>
      <c r="S153" s="148" t="e">
        <f t="shared" si="179"/>
        <v>#DIV/0!</v>
      </c>
    </row>
    <row r="154" spans="1:19" hidden="1" x14ac:dyDescent="0.25">
      <c r="A154" s="113" t="s">
        <v>13</v>
      </c>
      <c r="B154" s="114">
        <f>'UBS Carandiru'!B13</f>
        <v>526</v>
      </c>
      <c r="C154" s="134">
        <f>'UBS Carandiru'!C13</f>
        <v>455</v>
      </c>
      <c r="D154" s="147">
        <f t="shared" si="170"/>
        <v>0.86501901140684412</v>
      </c>
      <c r="E154" s="134">
        <f>'UBS Carandiru'!E13</f>
        <v>453</v>
      </c>
      <c r="F154" s="147">
        <f t="shared" si="171"/>
        <v>0.86121673003802279</v>
      </c>
      <c r="G154" s="134">
        <f>'UBS Carandiru'!G13</f>
        <v>475</v>
      </c>
      <c r="H154" s="147">
        <f t="shared" si="172"/>
        <v>0.90304182509505704</v>
      </c>
      <c r="I154" s="136">
        <f t="shared" si="173"/>
        <v>1383</v>
      </c>
      <c r="J154" s="148">
        <f t="shared" si="174"/>
        <v>0.87642585551330798</v>
      </c>
      <c r="K154" s="134">
        <f>'UBS Carandiru'!K13</f>
        <v>408</v>
      </c>
      <c r="L154" s="147">
        <f t="shared" si="172"/>
        <v>0.7756653992395437</v>
      </c>
      <c r="M154" s="134">
        <f>'UBS Carandiru'!M13</f>
        <v>391</v>
      </c>
      <c r="N154" s="147">
        <f t="shared" si="175"/>
        <v>0.74334600760456271</v>
      </c>
      <c r="O154" s="134">
        <f>'UBS Carandiru'!O13</f>
        <v>389</v>
      </c>
      <c r="P154" s="147">
        <f t="shared" si="176"/>
        <v>0.73954372623574149</v>
      </c>
      <c r="Q154" s="737">
        <f t="shared" si="177"/>
        <v>1578</v>
      </c>
      <c r="R154" s="136">
        <f t="shared" si="178"/>
        <v>1188</v>
      </c>
      <c r="S154" s="148">
        <f t="shared" si="179"/>
        <v>0.75285171102661597</v>
      </c>
    </row>
    <row r="155" spans="1:19" ht="15.75" hidden="1" thickBot="1" x14ac:dyDescent="0.3">
      <c r="A155" s="138" t="s">
        <v>49</v>
      </c>
      <c r="B155" s="190">
        <f>'UBS Carandiru'!B14</f>
        <v>100</v>
      </c>
      <c r="C155" s="139">
        <f>'UBS Carandiru'!C14</f>
        <v>0</v>
      </c>
      <c r="D155" s="151">
        <f t="shared" si="170"/>
        <v>0</v>
      </c>
      <c r="E155" s="139">
        <f>'UBS Carandiru'!E14</f>
        <v>99</v>
      </c>
      <c r="F155" s="151">
        <f t="shared" si="171"/>
        <v>0.99</v>
      </c>
      <c r="G155" s="139">
        <f>'UBS Carandiru'!G14</f>
        <v>110</v>
      </c>
      <c r="H155" s="151">
        <f t="shared" si="172"/>
        <v>1.1000000000000001</v>
      </c>
      <c r="I155" s="141">
        <f t="shared" si="173"/>
        <v>209</v>
      </c>
      <c r="J155" s="152">
        <f t="shared" si="174"/>
        <v>0.69666666666666666</v>
      </c>
      <c r="K155" s="139">
        <f>'UBS Carandiru'!K14</f>
        <v>61</v>
      </c>
      <c r="L155" s="151">
        <f t="shared" si="172"/>
        <v>0.61</v>
      </c>
      <c r="M155" s="139">
        <f>'UBS Carandiru'!M14</f>
        <v>115</v>
      </c>
      <c r="N155" s="151">
        <f t="shared" si="175"/>
        <v>1.1499999999999999</v>
      </c>
      <c r="O155" s="139">
        <f>'UBS Carandiru'!O14</f>
        <v>81</v>
      </c>
      <c r="P155" s="151">
        <f t="shared" si="176"/>
        <v>0.81</v>
      </c>
      <c r="Q155" s="738">
        <f t="shared" si="177"/>
        <v>300</v>
      </c>
      <c r="R155" s="141">
        <f t="shared" si="178"/>
        <v>257</v>
      </c>
      <c r="S155" s="152">
        <f t="shared" si="179"/>
        <v>0.85666666666666669</v>
      </c>
    </row>
    <row r="156" spans="1:19" ht="15.75" hidden="1" thickBot="1" x14ac:dyDescent="0.3">
      <c r="A156" s="6" t="s">
        <v>7</v>
      </c>
      <c r="B156" s="257">
        <f>SUM(B148:B155)</f>
        <v>4527</v>
      </c>
      <c r="C156" s="8">
        <f>SUM(C148:C155)</f>
        <v>4081</v>
      </c>
      <c r="D156" s="22">
        <f t="shared" si="170"/>
        <v>0.90148000883587365</v>
      </c>
      <c r="E156" s="8">
        <f>SUM(E148:E155)</f>
        <v>4380</v>
      </c>
      <c r="F156" s="22">
        <f t="shared" si="171"/>
        <v>0.96752816434724986</v>
      </c>
      <c r="G156" s="8">
        <f>SUM(G148:G155)</f>
        <v>4266</v>
      </c>
      <c r="H156" s="22">
        <f t="shared" si="172"/>
        <v>0.94234592445328036</v>
      </c>
      <c r="I156" s="103">
        <f t="shared" si="173"/>
        <v>12727</v>
      </c>
      <c r="J156" s="104">
        <f t="shared" si="174"/>
        <v>0.93711803254546788</v>
      </c>
      <c r="K156" s="8">
        <f>SUM(K148:K155)</f>
        <v>4794</v>
      </c>
      <c r="L156" s="22">
        <f t="shared" si="172"/>
        <v>1.0589794565937707</v>
      </c>
      <c r="M156" s="8">
        <f t="shared" ref="M156" si="180">SUM(M148:M155)</f>
        <v>4799</v>
      </c>
      <c r="N156" s="22">
        <f t="shared" si="175"/>
        <v>1.0600839407996465</v>
      </c>
      <c r="O156" s="8">
        <f t="shared" ref="O156" si="181">SUM(O148:O155)</f>
        <v>3915</v>
      </c>
      <c r="P156" s="22">
        <f t="shared" si="176"/>
        <v>0.86481113320079528</v>
      </c>
      <c r="Q156" s="739">
        <f t="shared" si="177"/>
        <v>13581</v>
      </c>
      <c r="R156" s="103">
        <f t="shared" si="178"/>
        <v>13508</v>
      </c>
      <c r="S156" s="104">
        <f t="shared" si="179"/>
        <v>0.99462484353140412</v>
      </c>
    </row>
    <row r="157" spans="1:19" hidden="1" x14ac:dyDescent="0.25"/>
    <row r="158" spans="1:19" ht="15.75" hidden="1" x14ac:dyDescent="0.25">
      <c r="A158" s="1290" t="s">
        <v>301</v>
      </c>
      <c r="B158" s="1291"/>
      <c r="C158" s="1291"/>
      <c r="D158" s="1291"/>
      <c r="E158" s="1291"/>
      <c r="F158" s="1291"/>
      <c r="G158" s="1291"/>
      <c r="H158" s="1291"/>
      <c r="I158" s="1291"/>
      <c r="J158" s="1291"/>
      <c r="K158" s="1291"/>
      <c r="L158" s="1291"/>
      <c r="M158" s="1291"/>
      <c r="N158" s="1291"/>
      <c r="O158" s="1291"/>
      <c r="P158" s="1291"/>
      <c r="Q158" s="1291"/>
      <c r="R158" s="1291"/>
      <c r="S158" s="1291"/>
    </row>
    <row r="159" spans="1:19" ht="34.5" hidden="1" thickBot="1" x14ac:dyDescent="0.3">
      <c r="A159" s="193" t="s">
        <v>105</v>
      </c>
      <c r="B159" s="186" t="s">
        <v>15</v>
      </c>
      <c r="C159" s="262" t="s">
        <v>2</v>
      </c>
      <c r="D159" s="263" t="s">
        <v>1</v>
      </c>
      <c r="E159" s="262" t="s">
        <v>3</v>
      </c>
      <c r="F159" s="263" t="s">
        <v>1</v>
      </c>
      <c r="G159" s="262" t="s">
        <v>4</v>
      </c>
      <c r="H159" s="263" t="s">
        <v>1</v>
      </c>
      <c r="I159" s="128" t="s">
        <v>206</v>
      </c>
      <c r="J159" s="13" t="s">
        <v>205</v>
      </c>
      <c r="K159" s="262" t="s">
        <v>5</v>
      </c>
      <c r="L159" s="263" t="s">
        <v>1</v>
      </c>
      <c r="M159" s="264" t="s">
        <v>203</v>
      </c>
      <c r="N159" s="265" t="s">
        <v>1</v>
      </c>
      <c r="O159" s="264" t="s">
        <v>204</v>
      </c>
      <c r="P159" s="265" t="s">
        <v>1</v>
      </c>
      <c r="Q159" s="618" t="s">
        <v>371</v>
      </c>
      <c r="R159" s="128" t="s">
        <v>206</v>
      </c>
      <c r="S159" s="13" t="s">
        <v>205</v>
      </c>
    </row>
    <row r="160" spans="1:19" ht="24.75" hidden="1" thickTop="1" x14ac:dyDescent="0.25">
      <c r="A160" s="42" t="s">
        <v>144</v>
      </c>
      <c r="B160" s="195">
        <f>'CER Carandiru'!B7</f>
        <v>180</v>
      </c>
      <c r="C160" s="62">
        <f>'CER Carandiru'!C7</f>
        <v>186</v>
      </c>
      <c r="D160" s="196">
        <f t="shared" ref="D160:D161" si="182">C160/$B160</f>
        <v>1.0333333333333334</v>
      </c>
      <c r="E160" s="62">
        <f>'CER Carandiru'!E7</f>
        <v>162</v>
      </c>
      <c r="F160" s="196">
        <f t="shared" ref="F160:F161" si="183">E160/$B160</f>
        <v>0.9</v>
      </c>
      <c r="G160" s="62">
        <f>'CER Carandiru'!G7</f>
        <v>158</v>
      </c>
      <c r="H160" s="196">
        <f t="shared" ref="H160:L161" si="184">G160/$B160</f>
        <v>0.87777777777777777</v>
      </c>
      <c r="I160" s="154">
        <f t="shared" ref="I160:I162" si="185">SUM(C160,E160,G160)</f>
        <v>506</v>
      </c>
      <c r="J160" s="197">
        <f t="shared" ref="J160:J162" si="186">((I160/Q160))</f>
        <v>0.937037037037037</v>
      </c>
      <c r="K160" s="62">
        <f>'CER Carandiru'!K7</f>
        <v>222</v>
      </c>
      <c r="L160" s="196">
        <f t="shared" si="184"/>
        <v>1.2333333333333334</v>
      </c>
      <c r="M160" s="62">
        <f>'CER Carandiru'!M7</f>
        <v>166</v>
      </c>
      <c r="N160" s="196">
        <f t="shared" ref="N160:N161" si="187">M160/$B160</f>
        <v>0.92222222222222228</v>
      </c>
      <c r="O160" s="62">
        <f>'CER Carandiru'!O7</f>
        <v>173</v>
      </c>
      <c r="P160" s="196">
        <f t="shared" ref="P160:P161" si="188">O160/$B160</f>
        <v>0.96111111111111114</v>
      </c>
      <c r="Q160" s="743">
        <f t="shared" ref="Q160:Q162" si="189">B160*3</f>
        <v>540</v>
      </c>
      <c r="R160" s="154">
        <f t="shared" ref="R160:R162" si="190">SUM(K160,M160,O160)</f>
        <v>561</v>
      </c>
      <c r="S160" s="197">
        <f>R160/($B160*3)</f>
        <v>1.038888888888889</v>
      </c>
    </row>
    <row r="161" spans="1:19" ht="15.75" hidden="1" thickBot="1" x14ac:dyDescent="0.3">
      <c r="A161" s="198" t="s">
        <v>145</v>
      </c>
      <c r="B161" s="199">
        <f>'CER Carandiru'!B8</f>
        <v>490</v>
      </c>
      <c r="C161" s="200">
        <f>'CER Carandiru'!C8</f>
        <v>801</v>
      </c>
      <c r="D161" s="201">
        <f t="shared" si="182"/>
        <v>1.6346938775510205</v>
      </c>
      <c r="E161" s="200">
        <f>'CER Carandiru'!E8</f>
        <v>947</v>
      </c>
      <c r="F161" s="201">
        <f t="shared" si="183"/>
        <v>1.9326530612244899</v>
      </c>
      <c r="G161" s="200">
        <f>'CER Carandiru'!G8</f>
        <v>765</v>
      </c>
      <c r="H161" s="201">
        <f t="shared" si="184"/>
        <v>1.5612244897959184</v>
      </c>
      <c r="I161" s="202">
        <f t="shared" si="185"/>
        <v>2513</v>
      </c>
      <c r="J161" s="203">
        <f t="shared" si="186"/>
        <v>1.7095238095238094</v>
      </c>
      <c r="K161" s="200">
        <f>'CER Carandiru'!K8</f>
        <v>994</v>
      </c>
      <c r="L161" s="201">
        <f t="shared" si="184"/>
        <v>2.0285714285714285</v>
      </c>
      <c r="M161" s="200">
        <f>'CER Carandiru'!M8</f>
        <v>862</v>
      </c>
      <c r="N161" s="201">
        <f t="shared" si="187"/>
        <v>1.7591836734693878</v>
      </c>
      <c r="O161" s="200">
        <f>'CER Carandiru'!O8</f>
        <v>797</v>
      </c>
      <c r="P161" s="201">
        <f t="shared" si="188"/>
        <v>1.6265306122448979</v>
      </c>
      <c r="Q161" s="744">
        <f t="shared" si="189"/>
        <v>1470</v>
      </c>
      <c r="R161" s="202">
        <f t="shared" si="190"/>
        <v>2653</v>
      </c>
      <c r="S161" s="203">
        <f>R161/($B161*3)</f>
        <v>1.8047619047619048</v>
      </c>
    </row>
    <row r="162" spans="1:19" ht="15.75" hidden="1" thickBot="1" x14ac:dyDescent="0.3">
      <c r="A162" s="6" t="s">
        <v>7</v>
      </c>
      <c r="B162" s="257">
        <f>SUM(B160:B161)</f>
        <v>670</v>
      </c>
      <c r="C162" s="23">
        <f>SUM(C160:C161)</f>
        <v>987</v>
      </c>
      <c r="D162" s="201">
        <f>((C162/$B$26))-1</f>
        <v>0.26538461538461533</v>
      </c>
      <c r="E162" s="23">
        <f>SUM(E160:E161)</f>
        <v>1109</v>
      </c>
      <c r="F162" s="201">
        <f>((E162/$B$26))-1</f>
        <v>0.42179487179487185</v>
      </c>
      <c r="G162" s="23">
        <f>SUM(G160:G161)</f>
        <v>923</v>
      </c>
      <c r="H162" s="201">
        <f>((G162/$B$26))-1</f>
        <v>0.18333333333333335</v>
      </c>
      <c r="I162" s="40">
        <f t="shared" si="185"/>
        <v>3019</v>
      </c>
      <c r="J162" s="203">
        <f t="shared" si="186"/>
        <v>1.5019900497512437</v>
      </c>
      <c r="K162" s="23">
        <f>SUM(K160:K161)</f>
        <v>1216</v>
      </c>
      <c r="L162" s="201">
        <f>((K162/$B$26))-1</f>
        <v>0.55897435897435899</v>
      </c>
      <c r="M162" s="23">
        <f t="shared" ref="M162" si="191">SUM(M160:M161)</f>
        <v>1028</v>
      </c>
      <c r="N162" s="201">
        <f t="shared" ref="N162" si="192">((M162/$B$26))-1</f>
        <v>0.31794871794871793</v>
      </c>
      <c r="O162" s="23">
        <f t="shared" ref="O162" si="193">SUM(O160:O161)</f>
        <v>970</v>
      </c>
      <c r="P162" s="201">
        <f t="shared" ref="P162" si="194">((O162/$B$26))-1</f>
        <v>0.24358974358974361</v>
      </c>
      <c r="Q162" s="745">
        <f t="shared" si="189"/>
        <v>2010</v>
      </c>
      <c r="R162" s="40">
        <f t="shared" si="190"/>
        <v>3214</v>
      </c>
      <c r="S162" s="203">
        <f>R162/($B162*3)</f>
        <v>1.599004975124378</v>
      </c>
    </row>
    <row r="163" spans="1:19" hidden="1" x14ac:dyDescent="0.25"/>
    <row r="164" spans="1:19" ht="15.75" hidden="1" x14ac:dyDescent="0.25">
      <c r="A164" s="1290" t="s">
        <v>303</v>
      </c>
      <c r="B164" s="1291"/>
      <c r="C164" s="1291"/>
      <c r="D164" s="1291"/>
      <c r="E164" s="1291"/>
      <c r="F164" s="1291"/>
      <c r="G164" s="1291"/>
      <c r="H164" s="1291"/>
      <c r="I164" s="1291"/>
      <c r="J164" s="1291"/>
      <c r="K164" s="1291"/>
      <c r="L164" s="1291"/>
      <c r="M164" s="1291"/>
      <c r="N164" s="1291"/>
      <c r="O164" s="1291"/>
      <c r="P164" s="1291"/>
      <c r="Q164" s="1291"/>
      <c r="R164" s="1291"/>
      <c r="S164" s="1291"/>
    </row>
    <row r="165" spans="1:19" ht="34.5" hidden="1" thickBot="1" x14ac:dyDescent="0.3">
      <c r="A165" s="110" t="s">
        <v>104</v>
      </c>
      <c r="B165" s="186" t="s">
        <v>15</v>
      </c>
      <c r="C165" s="262" t="s">
        <v>2</v>
      </c>
      <c r="D165" s="263" t="s">
        <v>1</v>
      </c>
      <c r="E165" s="262" t="s">
        <v>3</v>
      </c>
      <c r="F165" s="263" t="s">
        <v>1</v>
      </c>
      <c r="G165" s="262" t="s">
        <v>4</v>
      </c>
      <c r="H165" s="263" t="s">
        <v>1</v>
      </c>
      <c r="I165" s="128" t="s">
        <v>206</v>
      </c>
      <c r="J165" s="13" t="s">
        <v>205</v>
      </c>
      <c r="K165" s="262" t="s">
        <v>5</v>
      </c>
      <c r="L165" s="263" t="s">
        <v>1</v>
      </c>
      <c r="M165" s="264" t="s">
        <v>203</v>
      </c>
      <c r="N165" s="265" t="s">
        <v>1</v>
      </c>
      <c r="O165" s="264" t="s">
        <v>204</v>
      </c>
      <c r="P165" s="265" t="s">
        <v>1</v>
      </c>
      <c r="Q165" s="618" t="s">
        <v>371</v>
      </c>
      <c r="R165" s="128" t="s">
        <v>206</v>
      </c>
      <c r="S165" s="13" t="s">
        <v>205</v>
      </c>
    </row>
    <row r="166" spans="1:19" ht="16.5" hidden="1" thickTop="1" thickBot="1" x14ac:dyDescent="0.3">
      <c r="A166" s="39" t="s">
        <v>142</v>
      </c>
      <c r="B166" s="257">
        <f>'APD no CER III Carandiru'!B7</f>
        <v>70</v>
      </c>
      <c r="C166" s="240">
        <f>'APD no CER III Carandiru'!C7</f>
        <v>70</v>
      </c>
      <c r="D166" s="205">
        <f t="shared" ref="D166" si="195">C166/$B166</f>
        <v>1</v>
      </c>
      <c r="E166" s="204">
        <f>'APD no CER III Carandiru'!$E$7</f>
        <v>54</v>
      </c>
      <c r="F166" s="205">
        <f t="shared" ref="F166" si="196">E166/$B166</f>
        <v>0.77142857142857146</v>
      </c>
      <c r="G166" s="204">
        <f>'APD no CER III Carandiru'!$G$7</f>
        <v>70</v>
      </c>
      <c r="H166" s="205">
        <f t="shared" ref="H166:L166" si="197">G166/$B166</f>
        <v>1</v>
      </c>
      <c r="I166" s="206">
        <f t="shared" ref="I166:I167" si="198">SUM(C166,E166,G166)</f>
        <v>194</v>
      </c>
      <c r="J166" s="207">
        <f t="shared" ref="J166:J167" si="199">((I166/Q166))</f>
        <v>0.92380952380952386</v>
      </c>
      <c r="K166" s="204">
        <f>'APD no CER III Carandiru'!$K$7</f>
        <v>70</v>
      </c>
      <c r="L166" s="205">
        <f t="shared" si="197"/>
        <v>1</v>
      </c>
      <c r="M166" s="204">
        <f>'APD no CER III Carandiru'!$M$7</f>
        <v>70</v>
      </c>
      <c r="N166" s="205">
        <f t="shared" ref="N166" si="200">M166/$B166</f>
        <v>1</v>
      </c>
      <c r="O166" s="204">
        <f>'APD no CER III Carandiru'!$O$7</f>
        <v>72</v>
      </c>
      <c r="P166" s="205">
        <f t="shared" ref="P166" si="201">O166/$B166</f>
        <v>1.0285714285714285</v>
      </c>
      <c r="Q166" s="746">
        <f t="shared" ref="Q166:Q167" si="202">B166*3</f>
        <v>210</v>
      </c>
      <c r="R166" s="206">
        <f>SUM(K166,M166,O166)</f>
        <v>212</v>
      </c>
      <c r="S166" s="207">
        <f>R166/($B166*3)</f>
        <v>1.0095238095238095</v>
      </c>
    </row>
    <row r="167" spans="1:19" ht="15.75" hidden="1" thickBot="1" x14ac:dyDescent="0.3">
      <c r="A167" s="6" t="s">
        <v>7</v>
      </c>
      <c r="B167" s="257">
        <f>SUM(B166)</f>
        <v>70</v>
      </c>
      <c r="C167" s="23">
        <f>SUM(C166)</f>
        <v>70</v>
      </c>
      <c r="D167" s="22">
        <f>((C167/$B$25))-1</f>
        <v>-0.96634615384615385</v>
      </c>
      <c r="E167" s="23">
        <f>SUM(E166)</f>
        <v>54</v>
      </c>
      <c r="F167" s="22">
        <f>((E167/$B$25))-1</f>
        <v>-0.97403846153846152</v>
      </c>
      <c r="G167" s="23">
        <f>SUM(G166)</f>
        <v>70</v>
      </c>
      <c r="H167" s="22">
        <f>((G167/$B$25))-1</f>
        <v>-0.96634615384615385</v>
      </c>
      <c r="I167" s="40">
        <f t="shared" si="198"/>
        <v>194</v>
      </c>
      <c r="J167" s="104">
        <f t="shared" si="199"/>
        <v>0.92380952380952386</v>
      </c>
      <c r="K167" s="23">
        <f>SUM(K166)</f>
        <v>70</v>
      </c>
      <c r="L167" s="22">
        <f>((K167/$B$25))-1</f>
        <v>-0.96634615384615385</v>
      </c>
      <c r="M167" s="23">
        <f t="shared" ref="M167" si="203">SUM(M166)</f>
        <v>70</v>
      </c>
      <c r="N167" s="22">
        <f t="shared" ref="N167" si="204">((M167/$B$25))-1</f>
        <v>-0.96634615384615385</v>
      </c>
      <c r="O167" s="23">
        <f t="shared" ref="O167" si="205">SUM(O166)</f>
        <v>72</v>
      </c>
      <c r="P167" s="22">
        <f t="shared" ref="P167" si="206">((O167/$B$25))-1</f>
        <v>-0.9653846153846154</v>
      </c>
      <c r="Q167" s="745">
        <f t="shared" si="202"/>
        <v>210</v>
      </c>
      <c r="R167" s="40">
        <f>SUM(K167,M167,O167)</f>
        <v>212</v>
      </c>
      <c r="S167" s="104">
        <f>R167/($B167*3)</f>
        <v>1.0095238095238095</v>
      </c>
    </row>
    <row r="168" spans="1:19" hidden="1" x14ac:dyDescent="0.25"/>
    <row r="169" spans="1:19" ht="15.75" hidden="1" x14ac:dyDescent="0.25">
      <c r="A169" s="1290" t="s">
        <v>299</v>
      </c>
      <c r="B169" s="1291"/>
      <c r="C169" s="1291"/>
      <c r="D169" s="1291"/>
      <c r="E169" s="1291"/>
      <c r="F169" s="1291"/>
      <c r="G169" s="1291"/>
      <c r="H169" s="1291"/>
      <c r="I169" s="1291"/>
      <c r="J169" s="1291"/>
      <c r="K169" s="1291"/>
      <c r="L169" s="1291"/>
      <c r="M169" s="1291"/>
      <c r="N169" s="1291"/>
      <c r="O169" s="1291"/>
      <c r="P169" s="1291"/>
      <c r="Q169" s="1291"/>
      <c r="R169" s="1291"/>
      <c r="S169" s="1291"/>
    </row>
    <row r="170" spans="1:19" ht="34.5" hidden="1" thickBot="1" x14ac:dyDescent="0.3">
      <c r="A170" s="110" t="s">
        <v>14</v>
      </c>
      <c r="B170" s="186" t="s">
        <v>15</v>
      </c>
      <c r="C170" s="262" t="s">
        <v>2</v>
      </c>
      <c r="D170" s="263" t="s">
        <v>1</v>
      </c>
      <c r="E170" s="262" t="s">
        <v>3</v>
      </c>
      <c r="F170" s="263" t="s">
        <v>1</v>
      </c>
      <c r="G170" s="262" t="s">
        <v>4</v>
      </c>
      <c r="H170" s="263" t="s">
        <v>1</v>
      </c>
      <c r="I170" s="128" t="s">
        <v>206</v>
      </c>
      <c r="J170" s="13" t="s">
        <v>205</v>
      </c>
      <c r="K170" s="262" t="s">
        <v>5</v>
      </c>
      <c r="L170" s="263" t="s">
        <v>1</v>
      </c>
      <c r="M170" s="264" t="s">
        <v>203</v>
      </c>
      <c r="N170" s="265" t="s">
        <v>1</v>
      </c>
      <c r="O170" s="264" t="s">
        <v>204</v>
      </c>
      <c r="P170" s="265" t="s">
        <v>1</v>
      </c>
      <c r="Q170" s="618" t="s">
        <v>371</v>
      </c>
      <c r="R170" s="128" t="s">
        <v>206</v>
      </c>
      <c r="S170" s="13" t="s">
        <v>205</v>
      </c>
    </row>
    <row r="171" spans="1:19" ht="15.75" hidden="1" thickTop="1" x14ac:dyDescent="0.25">
      <c r="A171" s="113" t="s">
        <v>91</v>
      </c>
      <c r="B171" s="114">
        <f>'URSI CARANDIRU'!B7</f>
        <v>231</v>
      </c>
      <c r="C171" s="134">
        <f>'URSI CARANDIRU'!C7</f>
        <v>194</v>
      </c>
      <c r="D171" s="147">
        <f t="shared" ref="D171:D178" si="207">C171/$B171</f>
        <v>0.83982683982683981</v>
      </c>
      <c r="E171" s="134">
        <f>'URSI CARANDIRU'!E7</f>
        <v>305</v>
      </c>
      <c r="F171" s="147">
        <f t="shared" ref="F171:F178" si="208">E171/$B171</f>
        <v>1.3203463203463204</v>
      </c>
      <c r="G171" s="134">
        <f>'URSI CARANDIRU'!G7</f>
        <v>190</v>
      </c>
      <c r="H171" s="147">
        <f t="shared" ref="H171:L178" si="209">G171/$B171</f>
        <v>0.82251082251082253</v>
      </c>
      <c r="I171" s="136">
        <f t="shared" ref="I171:I178" si="210">SUM(C171,E171,G171)</f>
        <v>689</v>
      </c>
      <c r="J171" s="148">
        <f t="shared" ref="J171:J178" si="211">((I171/Q171))</f>
        <v>0.99422799422799424</v>
      </c>
      <c r="K171" s="134">
        <f>'URSI CARANDIRU'!K7</f>
        <v>245</v>
      </c>
      <c r="L171" s="147">
        <f t="shared" si="209"/>
        <v>1.0606060606060606</v>
      </c>
      <c r="M171" s="134">
        <f>'URSI CARANDIRU'!M7</f>
        <v>230</v>
      </c>
      <c r="N171" s="147">
        <f t="shared" ref="N171:N178" si="212">M171/$B171</f>
        <v>0.99567099567099571</v>
      </c>
      <c r="O171" s="134">
        <f>'URSI CARANDIRU'!O7</f>
        <v>220</v>
      </c>
      <c r="P171" s="147">
        <f t="shared" ref="P171:P178" si="213">O171/$B171</f>
        <v>0.95238095238095233</v>
      </c>
      <c r="Q171" s="737">
        <f t="shared" ref="Q171:Q178" si="214">B171*3</f>
        <v>693</v>
      </c>
      <c r="R171" s="136">
        <f t="shared" ref="R171:R178" si="215">SUM(K171,M171,O171)</f>
        <v>695</v>
      </c>
      <c r="S171" s="148">
        <f t="shared" ref="S171:S178" si="216">R171/($B171*3)</f>
        <v>1.0028860028860029</v>
      </c>
    </row>
    <row r="172" spans="1:19" hidden="1" x14ac:dyDescent="0.25">
      <c r="A172" s="113" t="s">
        <v>85</v>
      </c>
      <c r="B172" s="114">
        <f>'URSI CARANDIRU'!B8</f>
        <v>200</v>
      </c>
      <c r="C172" s="134">
        <f>'URSI CARANDIRU'!C8</f>
        <v>149</v>
      </c>
      <c r="D172" s="147">
        <f t="shared" si="207"/>
        <v>0.745</v>
      </c>
      <c r="E172" s="134">
        <f>'URSI CARANDIRU'!E8</f>
        <v>143</v>
      </c>
      <c r="F172" s="147">
        <f t="shared" si="208"/>
        <v>0.71499999999999997</v>
      </c>
      <c r="G172" s="134">
        <f>'URSI CARANDIRU'!G8</f>
        <v>164</v>
      </c>
      <c r="H172" s="147">
        <f t="shared" si="209"/>
        <v>0.82</v>
      </c>
      <c r="I172" s="136">
        <f t="shared" si="210"/>
        <v>456</v>
      </c>
      <c r="J172" s="148">
        <f t="shared" si="211"/>
        <v>0.76</v>
      </c>
      <c r="K172" s="134">
        <f>'URSI CARANDIRU'!K8</f>
        <v>125</v>
      </c>
      <c r="L172" s="147">
        <f t="shared" si="209"/>
        <v>0.625</v>
      </c>
      <c r="M172" s="134">
        <f>'URSI CARANDIRU'!M8</f>
        <v>33</v>
      </c>
      <c r="N172" s="147">
        <f t="shared" si="212"/>
        <v>0.16500000000000001</v>
      </c>
      <c r="O172" s="134">
        <f>'URSI CARANDIRU'!O8</f>
        <v>53</v>
      </c>
      <c r="P172" s="147">
        <f t="shared" si="213"/>
        <v>0.26500000000000001</v>
      </c>
      <c r="Q172" s="737">
        <f t="shared" si="214"/>
        <v>600</v>
      </c>
      <c r="R172" s="136">
        <f t="shared" si="215"/>
        <v>211</v>
      </c>
      <c r="S172" s="148">
        <f t="shared" si="216"/>
        <v>0.35166666666666668</v>
      </c>
    </row>
    <row r="173" spans="1:19" hidden="1" x14ac:dyDescent="0.25">
      <c r="A173" s="113" t="s">
        <v>86</v>
      </c>
      <c r="B173" s="114">
        <f>'URSI CARANDIRU'!B9</f>
        <v>240</v>
      </c>
      <c r="C173" s="134">
        <f>'URSI CARANDIRU'!C9</f>
        <v>247</v>
      </c>
      <c r="D173" s="147">
        <f t="shared" si="207"/>
        <v>1.0291666666666666</v>
      </c>
      <c r="E173" s="134">
        <f>'URSI CARANDIRU'!E9</f>
        <v>251</v>
      </c>
      <c r="F173" s="147">
        <f t="shared" si="208"/>
        <v>1.0458333333333334</v>
      </c>
      <c r="G173" s="134">
        <f>'URSI CARANDIRU'!G9</f>
        <v>142</v>
      </c>
      <c r="H173" s="147">
        <f t="shared" si="209"/>
        <v>0.59166666666666667</v>
      </c>
      <c r="I173" s="136">
        <f t="shared" si="210"/>
        <v>640</v>
      </c>
      <c r="J173" s="148">
        <f t="shared" si="211"/>
        <v>0.88888888888888884</v>
      </c>
      <c r="K173" s="134">
        <f>'URSI CARANDIRU'!K9</f>
        <v>225</v>
      </c>
      <c r="L173" s="147">
        <f t="shared" si="209"/>
        <v>0.9375</v>
      </c>
      <c r="M173" s="134">
        <f>'URSI CARANDIRU'!M9</f>
        <v>263</v>
      </c>
      <c r="N173" s="147">
        <f t="shared" si="212"/>
        <v>1.0958333333333334</v>
      </c>
      <c r="O173" s="134">
        <f>'URSI CARANDIRU'!O9</f>
        <v>188</v>
      </c>
      <c r="P173" s="147">
        <f t="shared" si="213"/>
        <v>0.78333333333333333</v>
      </c>
      <c r="Q173" s="737">
        <f t="shared" si="214"/>
        <v>720</v>
      </c>
      <c r="R173" s="136">
        <f t="shared" si="215"/>
        <v>676</v>
      </c>
      <c r="S173" s="148">
        <f t="shared" si="216"/>
        <v>0.93888888888888888</v>
      </c>
    </row>
    <row r="174" spans="1:19" hidden="1" x14ac:dyDescent="0.25">
      <c r="A174" s="113" t="s">
        <v>87</v>
      </c>
      <c r="B174" s="114">
        <f>'URSI CARANDIRU'!B10</f>
        <v>108</v>
      </c>
      <c r="C174" s="134">
        <f>'URSI CARANDIRU'!C10</f>
        <v>162</v>
      </c>
      <c r="D174" s="147">
        <f t="shared" si="207"/>
        <v>1.5</v>
      </c>
      <c r="E174" s="134">
        <f>'URSI CARANDIRU'!E10</f>
        <v>137</v>
      </c>
      <c r="F174" s="147">
        <f t="shared" si="208"/>
        <v>1.2685185185185186</v>
      </c>
      <c r="G174" s="134">
        <f>'URSI CARANDIRU'!G10</f>
        <v>114</v>
      </c>
      <c r="H174" s="147">
        <f t="shared" si="209"/>
        <v>1.0555555555555556</v>
      </c>
      <c r="I174" s="136">
        <f t="shared" si="210"/>
        <v>413</v>
      </c>
      <c r="J174" s="148">
        <f t="shared" si="211"/>
        <v>1.2746913580246915</v>
      </c>
      <c r="K174" s="134">
        <f>'URSI CARANDIRU'!K10</f>
        <v>114</v>
      </c>
      <c r="L174" s="147">
        <f t="shared" si="209"/>
        <v>1.0555555555555556</v>
      </c>
      <c r="M174" s="134">
        <f>'URSI CARANDIRU'!M10</f>
        <v>133</v>
      </c>
      <c r="N174" s="147">
        <f t="shared" si="212"/>
        <v>1.2314814814814814</v>
      </c>
      <c r="O174" s="134">
        <f>'URSI CARANDIRU'!O10</f>
        <v>43</v>
      </c>
      <c r="P174" s="147">
        <f t="shared" si="213"/>
        <v>0.39814814814814814</v>
      </c>
      <c r="Q174" s="737">
        <f t="shared" si="214"/>
        <v>324</v>
      </c>
      <c r="R174" s="136">
        <f t="shared" si="215"/>
        <v>290</v>
      </c>
      <c r="S174" s="148">
        <f t="shared" si="216"/>
        <v>0.89506172839506171</v>
      </c>
    </row>
    <row r="175" spans="1:19" hidden="1" x14ac:dyDescent="0.25">
      <c r="A175" s="113" t="s">
        <v>88</v>
      </c>
      <c r="B175" s="114">
        <f>'URSI CARANDIRU'!B11</f>
        <v>52</v>
      </c>
      <c r="C175" s="134">
        <f>'URSI CARANDIRU'!C11</f>
        <v>85</v>
      </c>
      <c r="D175" s="147">
        <f t="shared" si="207"/>
        <v>1.6346153846153846</v>
      </c>
      <c r="E175" s="134">
        <f>'URSI CARANDIRU'!E11</f>
        <v>84</v>
      </c>
      <c r="F175" s="147">
        <f t="shared" si="208"/>
        <v>1.6153846153846154</v>
      </c>
      <c r="G175" s="134">
        <f>'URSI CARANDIRU'!G11</f>
        <v>113</v>
      </c>
      <c r="H175" s="147">
        <f t="shared" si="209"/>
        <v>2.1730769230769229</v>
      </c>
      <c r="I175" s="136">
        <f t="shared" si="210"/>
        <v>282</v>
      </c>
      <c r="J175" s="148">
        <f t="shared" si="211"/>
        <v>1.8076923076923077</v>
      </c>
      <c r="K175" s="134">
        <f>'URSI CARANDIRU'!K11</f>
        <v>150</v>
      </c>
      <c r="L175" s="147">
        <f t="shared" si="209"/>
        <v>2.8846153846153846</v>
      </c>
      <c r="M175" s="134">
        <f>'URSI CARANDIRU'!M11</f>
        <v>153</v>
      </c>
      <c r="N175" s="147">
        <f t="shared" si="212"/>
        <v>2.9423076923076925</v>
      </c>
      <c r="O175" s="134">
        <f>'URSI CARANDIRU'!O11</f>
        <v>125</v>
      </c>
      <c r="P175" s="147">
        <f t="shared" si="213"/>
        <v>2.4038461538461537</v>
      </c>
      <c r="Q175" s="737">
        <f t="shared" si="214"/>
        <v>156</v>
      </c>
      <c r="R175" s="136">
        <f t="shared" si="215"/>
        <v>428</v>
      </c>
      <c r="S175" s="148">
        <f t="shared" si="216"/>
        <v>2.7435897435897436</v>
      </c>
    </row>
    <row r="176" spans="1:19" hidden="1" x14ac:dyDescent="0.25">
      <c r="A176" s="113" t="s">
        <v>89</v>
      </c>
      <c r="B176" s="114">
        <f>'URSI CARANDIRU'!B12</f>
        <v>52</v>
      </c>
      <c r="C176" s="134">
        <f>'URSI CARANDIRU'!C12</f>
        <v>61</v>
      </c>
      <c r="D176" s="147">
        <f t="shared" si="207"/>
        <v>1.1730769230769231</v>
      </c>
      <c r="E176" s="134">
        <f>'URSI CARANDIRU'!E12</f>
        <v>65</v>
      </c>
      <c r="F176" s="147">
        <f t="shared" si="208"/>
        <v>1.25</v>
      </c>
      <c r="G176" s="134">
        <f>'URSI CARANDIRU'!G12</f>
        <v>52</v>
      </c>
      <c r="H176" s="147">
        <f t="shared" si="209"/>
        <v>1</v>
      </c>
      <c r="I176" s="136">
        <f t="shared" si="210"/>
        <v>178</v>
      </c>
      <c r="J176" s="148">
        <f t="shared" si="211"/>
        <v>1.141025641025641</v>
      </c>
      <c r="K176" s="134">
        <f>'URSI CARANDIRU'!K12</f>
        <v>62</v>
      </c>
      <c r="L176" s="147">
        <f t="shared" si="209"/>
        <v>1.1923076923076923</v>
      </c>
      <c r="M176" s="134">
        <f>'URSI CARANDIRU'!M12</f>
        <v>94</v>
      </c>
      <c r="N176" s="147">
        <f t="shared" si="212"/>
        <v>1.8076923076923077</v>
      </c>
      <c r="O176" s="134">
        <f>'URSI CARANDIRU'!O12</f>
        <v>38</v>
      </c>
      <c r="P176" s="147">
        <f t="shared" si="213"/>
        <v>0.73076923076923073</v>
      </c>
      <c r="Q176" s="737">
        <f t="shared" si="214"/>
        <v>156</v>
      </c>
      <c r="R176" s="136">
        <f t="shared" si="215"/>
        <v>194</v>
      </c>
      <c r="S176" s="148">
        <f t="shared" si="216"/>
        <v>1.2435897435897436</v>
      </c>
    </row>
    <row r="177" spans="1:19" ht="15.75" hidden="1" thickBot="1" x14ac:dyDescent="0.3">
      <c r="A177" s="83" t="s">
        <v>90</v>
      </c>
      <c r="B177" s="115">
        <f>'URSI CARANDIRU'!B13</f>
        <v>81</v>
      </c>
      <c r="C177" s="145">
        <f>'URSI CARANDIRU'!C13</f>
        <v>66</v>
      </c>
      <c r="D177" s="86">
        <f t="shared" si="207"/>
        <v>0.81481481481481477</v>
      </c>
      <c r="E177" s="145">
        <f>'URSI CARANDIRU'!E13</f>
        <v>70</v>
      </c>
      <c r="F177" s="86">
        <f t="shared" si="208"/>
        <v>0.86419753086419748</v>
      </c>
      <c r="G177" s="145">
        <f>'URSI CARANDIRU'!G13</f>
        <v>60</v>
      </c>
      <c r="H177" s="86">
        <f t="shared" si="209"/>
        <v>0.7407407407407407</v>
      </c>
      <c r="I177" s="161">
        <f t="shared" si="210"/>
        <v>196</v>
      </c>
      <c r="J177" s="208">
        <f t="shared" si="211"/>
        <v>0.80658436213991769</v>
      </c>
      <c r="K177" s="145">
        <f>'URSI CARANDIRU'!K13</f>
        <v>75</v>
      </c>
      <c r="L177" s="86">
        <f t="shared" si="209"/>
        <v>0.92592592592592593</v>
      </c>
      <c r="M177" s="145">
        <f>'URSI CARANDIRU'!M13</f>
        <v>89</v>
      </c>
      <c r="N177" s="86">
        <f t="shared" si="212"/>
        <v>1.0987654320987654</v>
      </c>
      <c r="O177" s="145">
        <f>'URSI CARANDIRU'!O13</f>
        <v>58</v>
      </c>
      <c r="P177" s="86">
        <f t="shared" si="213"/>
        <v>0.71604938271604934</v>
      </c>
      <c r="Q177" s="740">
        <f t="shared" si="214"/>
        <v>243</v>
      </c>
      <c r="R177" s="161">
        <f t="shared" si="215"/>
        <v>222</v>
      </c>
      <c r="S177" s="208">
        <f t="shared" si="216"/>
        <v>0.9135802469135802</v>
      </c>
    </row>
    <row r="178" spans="1:19" ht="15.75" hidden="1" thickBot="1" x14ac:dyDescent="0.3">
      <c r="A178" s="87" t="s">
        <v>7</v>
      </c>
      <c r="B178" s="209">
        <f>SUM(B171:B177)</f>
        <v>964</v>
      </c>
      <c r="C178" s="88">
        <f>SUM(C171:C177)</f>
        <v>964</v>
      </c>
      <c r="D178" s="89">
        <f t="shared" si="207"/>
        <v>1</v>
      </c>
      <c r="E178" s="88">
        <f>SUM(E171:E177)</f>
        <v>1055</v>
      </c>
      <c r="F178" s="89">
        <f t="shared" si="208"/>
        <v>1.0943983402489628</v>
      </c>
      <c r="G178" s="88">
        <f>SUM(G171:G177)</f>
        <v>835</v>
      </c>
      <c r="H178" s="89">
        <f t="shared" si="209"/>
        <v>0.86618257261410792</v>
      </c>
      <c r="I178" s="210">
        <f t="shared" si="210"/>
        <v>2854</v>
      </c>
      <c r="J178" s="211">
        <f t="shared" si="211"/>
        <v>0.98686030428769023</v>
      </c>
      <c r="K178" s="88">
        <f>SUM(K171:K177)</f>
        <v>996</v>
      </c>
      <c r="L178" s="89">
        <f t="shared" si="209"/>
        <v>1.0331950207468881</v>
      </c>
      <c r="M178" s="88">
        <f t="shared" ref="M178" si="217">SUM(M171:M177)</f>
        <v>995</v>
      </c>
      <c r="N178" s="89">
        <f t="shared" si="212"/>
        <v>1.0321576763485478</v>
      </c>
      <c r="O178" s="88">
        <f t="shared" ref="O178" si="218">SUM(O171:O177)</f>
        <v>725</v>
      </c>
      <c r="P178" s="89">
        <f t="shared" si="213"/>
        <v>0.75207468879668049</v>
      </c>
      <c r="Q178" s="747">
        <f t="shared" si="214"/>
        <v>2892</v>
      </c>
      <c r="R178" s="210">
        <f t="shared" si="215"/>
        <v>2716</v>
      </c>
      <c r="S178" s="211">
        <f t="shared" si="216"/>
        <v>0.93914246196403872</v>
      </c>
    </row>
    <row r="179" spans="1:19" hidden="1" x14ac:dyDescent="0.25"/>
    <row r="180" spans="1:19" ht="15.75" hidden="1" x14ac:dyDescent="0.25">
      <c r="A180" s="1290" t="s">
        <v>305</v>
      </c>
      <c r="B180" s="1291"/>
      <c r="C180" s="1291"/>
      <c r="D180" s="1291"/>
      <c r="E180" s="1291"/>
      <c r="F180" s="1291"/>
      <c r="G180" s="1291"/>
      <c r="H180" s="1291"/>
      <c r="I180" s="1291"/>
      <c r="J180" s="1291"/>
      <c r="K180" s="1291"/>
      <c r="L180" s="1291"/>
      <c r="M180" s="1291"/>
      <c r="N180" s="1291"/>
      <c r="O180" s="1291"/>
      <c r="P180" s="1291"/>
      <c r="Q180" s="1291"/>
      <c r="R180" s="1291"/>
      <c r="S180" s="1291"/>
    </row>
    <row r="181" spans="1:19" ht="34.5" hidden="1" thickBot="1" x14ac:dyDescent="0.3">
      <c r="A181" s="110" t="s">
        <v>14</v>
      </c>
      <c r="B181" s="186" t="s">
        <v>15</v>
      </c>
      <c r="C181" s="262" t="s">
        <v>2</v>
      </c>
      <c r="D181" s="263" t="s">
        <v>1</v>
      </c>
      <c r="E181" s="262" t="s">
        <v>3</v>
      </c>
      <c r="F181" s="263" t="s">
        <v>1</v>
      </c>
      <c r="G181" s="262" t="s">
        <v>4</v>
      </c>
      <c r="H181" s="263" t="s">
        <v>1</v>
      </c>
      <c r="I181" s="128" t="s">
        <v>206</v>
      </c>
      <c r="J181" s="13" t="s">
        <v>205</v>
      </c>
      <c r="K181" s="262" t="s">
        <v>5</v>
      </c>
      <c r="L181" s="263" t="s">
        <v>1</v>
      </c>
      <c r="M181" s="264" t="s">
        <v>203</v>
      </c>
      <c r="N181" s="265" t="s">
        <v>1</v>
      </c>
      <c r="O181" s="264" t="s">
        <v>204</v>
      </c>
      <c r="P181" s="265" t="s">
        <v>1</v>
      </c>
      <c r="Q181" s="618" t="s">
        <v>371</v>
      </c>
      <c r="R181" s="128" t="s">
        <v>206</v>
      </c>
      <c r="S181" s="13" t="s">
        <v>205</v>
      </c>
    </row>
    <row r="182" spans="1:19" ht="15.75" hidden="1" thickTop="1" x14ac:dyDescent="0.25">
      <c r="A182" s="113" t="s">
        <v>8</v>
      </c>
      <c r="B182" s="112">
        <f>'UBS Vila Maria P Gnecco'!B7</f>
        <v>576</v>
      </c>
      <c r="C182" s="133">
        <f>'UBS Vila Maria P Gnecco'!C7</f>
        <v>488</v>
      </c>
      <c r="D182" s="19">
        <f t="shared" ref="D182:D187" si="219">C182/$B182</f>
        <v>0.84722222222222221</v>
      </c>
      <c r="E182" s="133">
        <f>'UBS Vila Maria P Gnecco'!E7</f>
        <v>566</v>
      </c>
      <c r="F182" s="19">
        <f t="shared" ref="F182:F187" si="220">E182/$B182</f>
        <v>0.98263888888888884</v>
      </c>
      <c r="G182" s="133">
        <f>'UBS Vila Maria P Gnecco'!G7</f>
        <v>626</v>
      </c>
      <c r="H182" s="19">
        <f t="shared" ref="H182:L187" si="221">G182/$B182</f>
        <v>1.0868055555555556</v>
      </c>
      <c r="I182" s="98">
        <f t="shared" ref="I182:I187" si="222">SUM(C182,E182,G182)</f>
        <v>1680</v>
      </c>
      <c r="J182" s="146">
        <f t="shared" ref="J182:J187" si="223">((I182/Q182))</f>
        <v>0.97222222222222221</v>
      </c>
      <c r="K182" s="133">
        <f>'UBS Vila Maria P Gnecco'!K7</f>
        <v>561</v>
      </c>
      <c r="L182" s="19">
        <f t="shared" si="221"/>
        <v>0.97395833333333337</v>
      </c>
      <c r="M182" s="133">
        <f>'UBS Vila Maria P Gnecco'!M7</f>
        <v>607</v>
      </c>
      <c r="N182" s="19">
        <f t="shared" ref="N182:N187" si="224">M182/$B182</f>
        <v>1.0538194444444444</v>
      </c>
      <c r="O182" s="133">
        <f>'UBS Vila Maria P Gnecco'!O7</f>
        <v>520</v>
      </c>
      <c r="P182" s="19">
        <f t="shared" ref="P182:P187" si="225">O182/$B182</f>
        <v>0.90277777777777779</v>
      </c>
      <c r="Q182" s="736">
        <f t="shared" ref="Q182:Q187" si="226">B182*3</f>
        <v>1728</v>
      </c>
      <c r="R182" s="98">
        <f t="shared" ref="R182:R187" si="227">SUM(K182,M182,O182)</f>
        <v>1688</v>
      </c>
      <c r="S182" s="146">
        <f t="shared" ref="S182:S187" si="228">R182/($B182*3)</f>
        <v>0.97685185185185186</v>
      </c>
    </row>
    <row r="183" spans="1:19" hidden="1" x14ac:dyDescent="0.25">
      <c r="A183" s="113" t="s">
        <v>9</v>
      </c>
      <c r="B183" s="114">
        <f>'UBS Vila Maria P Gnecco'!B8</f>
        <v>2016</v>
      </c>
      <c r="C183" s="134">
        <f>'UBS Vila Maria P Gnecco'!C8</f>
        <v>1113</v>
      </c>
      <c r="D183" s="147">
        <f t="shared" si="219"/>
        <v>0.55208333333333337</v>
      </c>
      <c r="E183" s="134">
        <f>'UBS Vila Maria P Gnecco'!E8</f>
        <v>1669</v>
      </c>
      <c r="F183" s="147">
        <f t="shared" si="220"/>
        <v>0.82787698412698407</v>
      </c>
      <c r="G183" s="134">
        <f>'UBS Vila Maria P Gnecco'!G8</f>
        <v>1551</v>
      </c>
      <c r="H183" s="147">
        <f t="shared" si="221"/>
        <v>0.76934523809523814</v>
      </c>
      <c r="I183" s="136">
        <f t="shared" si="222"/>
        <v>4333</v>
      </c>
      <c r="J183" s="148">
        <f t="shared" si="223"/>
        <v>0.71643518518518523</v>
      </c>
      <c r="K183" s="134">
        <f>'UBS Vila Maria P Gnecco'!K8</f>
        <v>1873</v>
      </c>
      <c r="L183" s="147">
        <f t="shared" si="221"/>
        <v>0.92906746031746035</v>
      </c>
      <c r="M183" s="134">
        <f>'UBS Vila Maria P Gnecco'!M8</f>
        <v>1360</v>
      </c>
      <c r="N183" s="147">
        <f t="shared" si="224"/>
        <v>0.67460317460317465</v>
      </c>
      <c r="O183" s="134">
        <f>'UBS Vila Maria P Gnecco'!O8</f>
        <v>1277</v>
      </c>
      <c r="P183" s="147">
        <f t="shared" si="225"/>
        <v>0.63343253968253965</v>
      </c>
      <c r="Q183" s="737">
        <f t="shared" si="226"/>
        <v>6048</v>
      </c>
      <c r="R183" s="136">
        <f t="shared" si="227"/>
        <v>4510</v>
      </c>
      <c r="S183" s="148">
        <f t="shared" si="228"/>
        <v>0.74570105820105825</v>
      </c>
    </row>
    <row r="184" spans="1:19" hidden="1" x14ac:dyDescent="0.25">
      <c r="A184" s="113" t="s">
        <v>10</v>
      </c>
      <c r="B184" s="114">
        <f>'UBS Vila Maria P Gnecco'!B9</f>
        <v>789</v>
      </c>
      <c r="C184" s="134">
        <f>'UBS Vila Maria P Gnecco'!C9</f>
        <v>538</v>
      </c>
      <c r="D184" s="147">
        <f t="shared" si="219"/>
        <v>0.68187579214195182</v>
      </c>
      <c r="E184" s="134">
        <f>'UBS Vila Maria P Gnecco'!E9</f>
        <v>557</v>
      </c>
      <c r="F184" s="147">
        <f t="shared" si="220"/>
        <v>0.70595690747782003</v>
      </c>
      <c r="G184" s="134">
        <f>'UBS Vila Maria P Gnecco'!G9</f>
        <v>627</v>
      </c>
      <c r="H184" s="147">
        <f t="shared" si="221"/>
        <v>0.79467680608365021</v>
      </c>
      <c r="I184" s="136">
        <f t="shared" si="222"/>
        <v>1722</v>
      </c>
      <c r="J184" s="148">
        <f t="shared" si="223"/>
        <v>0.72750316856780739</v>
      </c>
      <c r="K184" s="134">
        <f>'UBS Vila Maria P Gnecco'!K9</f>
        <v>914</v>
      </c>
      <c r="L184" s="147">
        <f t="shared" si="221"/>
        <v>1.1584283903675539</v>
      </c>
      <c r="M184" s="134">
        <f>'UBS Vila Maria P Gnecco'!M9</f>
        <v>832</v>
      </c>
      <c r="N184" s="147">
        <f t="shared" si="224"/>
        <v>1.0544993662864386</v>
      </c>
      <c r="O184" s="134">
        <f>'UBS Vila Maria P Gnecco'!O9</f>
        <v>561</v>
      </c>
      <c r="P184" s="147">
        <f t="shared" si="225"/>
        <v>0.71102661596958172</v>
      </c>
      <c r="Q184" s="737">
        <f t="shared" si="226"/>
        <v>2367</v>
      </c>
      <c r="R184" s="136">
        <f t="shared" si="227"/>
        <v>2307</v>
      </c>
      <c r="S184" s="148">
        <f t="shared" si="228"/>
        <v>0.97465145754119142</v>
      </c>
    </row>
    <row r="185" spans="1:19" hidden="1" x14ac:dyDescent="0.25">
      <c r="A185" s="113" t="s">
        <v>42</v>
      </c>
      <c r="B185" s="114">
        <f>'UBS Vila Maria P Gnecco'!B10</f>
        <v>395</v>
      </c>
      <c r="C185" s="134">
        <f>'UBS Vila Maria P Gnecco'!C10</f>
        <v>275</v>
      </c>
      <c r="D185" s="147">
        <f t="shared" si="219"/>
        <v>0.69620253164556967</v>
      </c>
      <c r="E185" s="134">
        <f>'UBS Vila Maria P Gnecco'!E10</f>
        <v>266</v>
      </c>
      <c r="F185" s="147">
        <f t="shared" si="220"/>
        <v>0.67341772151898738</v>
      </c>
      <c r="G185" s="134">
        <f>'UBS Vila Maria P Gnecco'!G10</f>
        <v>246</v>
      </c>
      <c r="H185" s="147">
        <f t="shared" si="221"/>
        <v>0.62278481012658227</v>
      </c>
      <c r="I185" s="136">
        <f t="shared" si="222"/>
        <v>787</v>
      </c>
      <c r="J185" s="148">
        <f t="shared" si="223"/>
        <v>0.66413502109704636</v>
      </c>
      <c r="K185" s="134">
        <f>'UBS Vila Maria P Gnecco'!K10</f>
        <v>279</v>
      </c>
      <c r="L185" s="147">
        <f t="shared" si="221"/>
        <v>0.70632911392405062</v>
      </c>
      <c r="M185" s="134">
        <f>'UBS Vila Maria P Gnecco'!M10</f>
        <v>459</v>
      </c>
      <c r="N185" s="147">
        <f t="shared" si="224"/>
        <v>1.1620253164556962</v>
      </c>
      <c r="O185" s="134">
        <f>'UBS Vila Maria P Gnecco'!O10</f>
        <v>216</v>
      </c>
      <c r="P185" s="147">
        <f t="shared" si="225"/>
        <v>0.54683544303797471</v>
      </c>
      <c r="Q185" s="737">
        <f t="shared" si="226"/>
        <v>1185</v>
      </c>
      <c r="R185" s="136">
        <f t="shared" si="227"/>
        <v>954</v>
      </c>
      <c r="S185" s="148">
        <f t="shared" si="228"/>
        <v>0.80506329113924047</v>
      </c>
    </row>
    <row r="186" spans="1:19" hidden="1" x14ac:dyDescent="0.25">
      <c r="A186" s="113" t="s">
        <v>13</v>
      </c>
      <c r="B186" s="114">
        <f>'UBS Vila Maria P Gnecco'!B12</f>
        <v>395</v>
      </c>
      <c r="C186" s="134">
        <f>'UBS Vila Maria P Gnecco'!C12</f>
        <v>449</v>
      </c>
      <c r="D186" s="147">
        <f t="shared" si="219"/>
        <v>1.1367088607594937</v>
      </c>
      <c r="E186" s="134">
        <f>'UBS Vila Maria P Gnecco'!E12</f>
        <v>485</v>
      </c>
      <c r="F186" s="147">
        <f t="shared" si="220"/>
        <v>1.2278481012658229</v>
      </c>
      <c r="G186" s="134">
        <f>'UBS Vila Maria P Gnecco'!G12</f>
        <v>432</v>
      </c>
      <c r="H186" s="147">
        <f t="shared" si="221"/>
        <v>1.0936708860759494</v>
      </c>
      <c r="I186" s="136">
        <f t="shared" si="222"/>
        <v>1366</v>
      </c>
      <c r="J186" s="148">
        <f t="shared" si="223"/>
        <v>1.1527426160337553</v>
      </c>
      <c r="K186" s="134">
        <f>'UBS Vila Maria P Gnecco'!K12</f>
        <v>487</v>
      </c>
      <c r="L186" s="147">
        <f t="shared" si="221"/>
        <v>1.2329113924050632</v>
      </c>
      <c r="M186" s="134">
        <f>'UBS Vila Maria P Gnecco'!M12</f>
        <v>509</v>
      </c>
      <c r="N186" s="147">
        <f t="shared" si="224"/>
        <v>1.2886075949367088</v>
      </c>
      <c r="O186" s="134">
        <f>'UBS Vila Maria P Gnecco'!O12</f>
        <v>375</v>
      </c>
      <c r="P186" s="147">
        <f t="shared" si="225"/>
        <v>0.94936708860759489</v>
      </c>
      <c r="Q186" s="737">
        <f t="shared" si="226"/>
        <v>1185</v>
      </c>
      <c r="R186" s="136">
        <f t="shared" si="227"/>
        <v>1371</v>
      </c>
      <c r="S186" s="148">
        <f t="shared" si="228"/>
        <v>1.1569620253164556</v>
      </c>
    </row>
    <row r="187" spans="1:19" ht="15.75" hidden="1" thickBot="1" x14ac:dyDescent="0.3">
      <c r="A187" s="6" t="s">
        <v>7</v>
      </c>
      <c r="B187" s="257">
        <f>SUM(B182:B186)</f>
        <v>4171</v>
      </c>
      <c r="C187" s="8">
        <f>SUM(C182:C186)</f>
        <v>2863</v>
      </c>
      <c r="D187" s="22">
        <f t="shared" si="219"/>
        <v>0.68640613761687841</v>
      </c>
      <c r="E187" s="8">
        <f>SUM(E182:E186)</f>
        <v>3543</v>
      </c>
      <c r="F187" s="22">
        <f t="shared" si="220"/>
        <v>0.84943658595061133</v>
      </c>
      <c r="G187" s="8">
        <f>SUM(G182:G186)</f>
        <v>3482</v>
      </c>
      <c r="H187" s="22">
        <f t="shared" si="221"/>
        <v>0.83481179573243824</v>
      </c>
      <c r="I187" s="103">
        <f t="shared" si="222"/>
        <v>9888</v>
      </c>
      <c r="J187" s="104">
        <f t="shared" si="223"/>
        <v>0.790218173099976</v>
      </c>
      <c r="K187" s="8">
        <f>SUM(K182:K186)</f>
        <v>4114</v>
      </c>
      <c r="L187" s="22">
        <f t="shared" si="221"/>
        <v>0.98633421241908414</v>
      </c>
      <c r="M187" s="8">
        <f t="shared" ref="M187" si="229">SUM(M182:M186)</f>
        <v>3767</v>
      </c>
      <c r="N187" s="22">
        <f t="shared" si="224"/>
        <v>0.90314073363701752</v>
      </c>
      <c r="O187" s="8">
        <f t="shared" ref="O187" si="230">SUM(O182:O186)</f>
        <v>2949</v>
      </c>
      <c r="P187" s="22">
        <f t="shared" si="225"/>
        <v>0.70702469431790937</v>
      </c>
      <c r="Q187" s="739">
        <f t="shared" si="226"/>
        <v>12513</v>
      </c>
      <c r="R187" s="103">
        <f t="shared" si="227"/>
        <v>10830</v>
      </c>
      <c r="S187" s="104">
        <f t="shared" si="228"/>
        <v>0.86549988012467038</v>
      </c>
    </row>
    <row r="188" spans="1:19" hidden="1" x14ac:dyDescent="0.25"/>
    <row r="189" spans="1:19" ht="15.75" hidden="1" x14ac:dyDescent="0.25">
      <c r="A189" s="1290" t="s">
        <v>307</v>
      </c>
      <c r="B189" s="1291"/>
      <c r="C189" s="1291"/>
      <c r="D189" s="1291"/>
      <c r="E189" s="1291"/>
      <c r="F189" s="1291"/>
      <c r="G189" s="1291"/>
      <c r="H189" s="1291"/>
      <c r="I189" s="1291"/>
      <c r="J189" s="1291"/>
      <c r="K189" s="1291"/>
      <c r="L189" s="1291"/>
      <c r="M189" s="1291"/>
      <c r="N189" s="1291"/>
      <c r="O189" s="1291"/>
      <c r="P189" s="1291"/>
      <c r="Q189" s="1291"/>
      <c r="R189" s="1291"/>
      <c r="S189" s="1291"/>
    </row>
    <row r="190" spans="1:19" ht="34.5" hidden="1" thickBot="1" x14ac:dyDescent="0.3">
      <c r="A190" s="110" t="s">
        <v>14</v>
      </c>
      <c r="B190" s="186" t="s">
        <v>15</v>
      </c>
      <c r="C190" s="262" t="s">
        <v>2</v>
      </c>
      <c r="D190" s="263" t="s">
        <v>1</v>
      </c>
      <c r="E190" s="262" t="s">
        <v>3</v>
      </c>
      <c r="F190" s="263" t="s">
        <v>1</v>
      </c>
      <c r="G190" s="262" t="s">
        <v>4</v>
      </c>
      <c r="H190" s="263" t="s">
        <v>1</v>
      </c>
      <c r="I190" s="128" t="s">
        <v>206</v>
      </c>
      <c r="J190" s="13" t="s">
        <v>205</v>
      </c>
      <c r="K190" s="262" t="s">
        <v>5</v>
      </c>
      <c r="L190" s="263" t="s">
        <v>1</v>
      </c>
      <c r="M190" s="264" t="s">
        <v>203</v>
      </c>
      <c r="N190" s="265" t="s">
        <v>1</v>
      </c>
      <c r="O190" s="264" t="s">
        <v>204</v>
      </c>
      <c r="P190" s="265" t="s">
        <v>1</v>
      </c>
      <c r="Q190" s="618" t="s">
        <v>371</v>
      </c>
      <c r="R190" s="128" t="s">
        <v>206</v>
      </c>
      <c r="S190" s="13" t="s">
        <v>205</v>
      </c>
    </row>
    <row r="191" spans="1:19" ht="15.75" hidden="1" thickTop="1" x14ac:dyDescent="0.25">
      <c r="A191" s="113" t="s">
        <v>10</v>
      </c>
      <c r="B191" s="114">
        <f>'UBS Jardim Julieta'!B7</f>
        <v>789</v>
      </c>
      <c r="C191" s="134">
        <f>'UBS Jardim Julieta'!C7</f>
        <v>639</v>
      </c>
      <c r="D191" s="147">
        <f t="shared" ref="D191:D194" si="231">C191/$B191</f>
        <v>0.8098859315589354</v>
      </c>
      <c r="E191" s="134">
        <f>'UBS Jardim Julieta'!E7</f>
        <v>812</v>
      </c>
      <c r="F191" s="147">
        <f t="shared" ref="F191:F194" si="232">E191/$B191</f>
        <v>1.0291508238276299</v>
      </c>
      <c r="G191" s="134">
        <f>'UBS Jardim Julieta'!G7</f>
        <v>696</v>
      </c>
      <c r="H191" s="147">
        <f t="shared" ref="H191:L194" si="233">G191/$B191</f>
        <v>0.88212927756653992</v>
      </c>
      <c r="I191" s="136">
        <f t="shared" ref="I191:I194" si="234">SUM(C191,E191,G191)</f>
        <v>2147</v>
      </c>
      <c r="J191" s="148">
        <f t="shared" ref="J191:J194" si="235">((I191/Q191))</f>
        <v>0.90705534431770174</v>
      </c>
      <c r="K191" s="134">
        <f>'UBS Jardim Julieta'!K7</f>
        <v>917</v>
      </c>
      <c r="L191" s="147">
        <f t="shared" si="233"/>
        <v>1.1622306717363751</v>
      </c>
      <c r="M191" s="134">
        <f>'UBS Jardim Julieta'!M7</f>
        <v>860</v>
      </c>
      <c r="N191" s="147">
        <f t="shared" ref="N191:N194" si="236">M191/$B191</f>
        <v>1.0899873257287707</v>
      </c>
      <c r="O191" s="134">
        <f>'UBS Jardim Julieta'!O7</f>
        <v>644</v>
      </c>
      <c r="P191" s="147">
        <f t="shared" ref="P191:P194" si="237">O191/$B191</f>
        <v>0.81622306717363746</v>
      </c>
      <c r="Q191" s="737">
        <f t="shared" ref="Q191:Q194" si="238">B191*3</f>
        <v>2367</v>
      </c>
      <c r="R191" s="136">
        <f t="shared" ref="R191:R194" si="239">SUM(K191,M191,O191)</f>
        <v>2421</v>
      </c>
      <c r="S191" s="148">
        <f>R191/($B191*3)</f>
        <v>1.0228136882129277</v>
      </c>
    </row>
    <row r="192" spans="1:19" hidden="1" x14ac:dyDescent="0.25">
      <c r="A192" s="113" t="s">
        <v>42</v>
      </c>
      <c r="B192" s="114">
        <f>'UBS Jardim Julieta'!B8</f>
        <v>395</v>
      </c>
      <c r="C192" s="134">
        <f>'UBS Jardim Julieta'!C8</f>
        <v>276</v>
      </c>
      <c r="D192" s="147">
        <f t="shared" si="231"/>
        <v>0.69873417721518982</v>
      </c>
      <c r="E192" s="134">
        <f>'UBS Jardim Julieta'!E8</f>
        <v>293</v>
      </c>
      <c r="F192" s="147">
        <f t="shared" si="232"/>
        <v>0.74177215189873413</v>
      </c>
      <c r="G192" s="134">
        <f>'UBS Jardim Julieta'!G8</f>
        <v>255</v>
      </c>
      <c r="H192" s="147">
        <f t="shared" si="233"/>
        <v>0.64556962025316456</v>
      </c>
      <c r="I192" s="136">
        <f t="shared" si="234"/>
        <v>824</v>
      </c>
      <c r="J192" s="148">
        <f t="shared" si="235"/>
        <v>0.6953586497890295</v>
      </c>
      <c r="K192" s="134">
        <f>'UBS Jardim Julieta'!K8</f>
        <v>435</v>
      </c>
      <c r="L192" s="147">
        <f t="shared" si="233"/>
        <v>1.1012658227848102</v>
      </c>
      <c r="M192" s="134">
        <f>'UBS Jardim Julieta'!M8</f>
        <v>454</v>
      </c>
      <c r="N192" s="147">
        <f t="shared" si="236"/>
        <v>1.1493670886075948</v>
      </c>
      <c r="O192" s="134">
        <f>'UBS Jardim Julieta'!O8</f>
        <v>381</v>
      </c>
      <c r="P192" s="147">
        <f t="shared" si="237"/>
        <v>0.96455696202531649</v>
      </c>
      <c r="Q192" s="737">
        <f t="shared" si="238"/>
        <v>1185</v>
      </c>
      <c r="R192" s="136">
        <f t="shared" si="239"/>
        <v>1270</v>
      </c>
      <c r="S192" s="148">
        <f>R192/($B192*3)</f>
        <v>1.0717299578059072</v>
      </c>
    </row>
    <row r="193" spans="1:19" ht="15.75" hidden="1" thickBot="1" x14ac:dyDescent="0.3">
      <c r="A193" s="138" t="s">
        <v>13</v>
      </c>
      <c r="B193" s="114">
        <f>'UBS Jardim Julieta'!B9</f>
        <v>395</v>
      </c>
      <c r="C193" s="139">
        <f>'UBS Jardim Julieta'!C9</f>
        <v>201</v>
      </c>
      <c r="D193" s="151">
        <f t="shared" si="231"/>
        <v>0.50886075949367093</v>
      </c>
      <c r="E193" s="139">
        <f>'UBS Jardim Julieta'!E9</f>
        <v>0</v>
      </c>
      <c r="F193" s="151">
        <f t="shared" si="232"/>
        <v>0</v>
      </c>
      <c r="G193" s="139">
        <f>'UBS Jardim Julieta'!G9</f>
        <v>0</v>
      </c>
      <c r="H193" s="151">
        <f t="shared" si="233"/>
        <v>0</v>
      </c>
      <c r="I193" s="141">
        <f t="shared" si="234"/>
        <v>201</v>
      </c>
      <c r="J193" s="152">
        <f t="shared" si="235"/>
        <v>0.16962025316455695</v>
      </c>
      <c r="K193" s="139">
        <f>'UBS Jardim Julieta'!K9</f>
        <v>234</v>
      </c>
      <c r="L193" s="151">
        <f t="shared" si="233"/>
        <v>0.59240506329113929</v>
      </c>
      <c r="M193" s="139">
        <f>'UBS Jardim Julieta'!M9</f>
        <v>388</v>
      </c>
      <c r="N193" s="151">
        <f t="shared" si="236"/>
        <v>0.98227848101265824</v>
      </c>
      <c r="O193" s="139">
        <f>'UBS Jardim Julieta'!O9</f>
        <v>345</v>
      </c>
      <c r="P193" s="151">
        <f t="shared" si="237"/>
        <v>0.87341772151898733</v>
      </c>
      <c r="Q193" s="738">
        <f t="shared" si="238"/>
        <v>1185</v>
      </c>
      <c r="R193" s="141">
        <f t="shared" si="239"/>
        <v>967</v>
      </c>
      <c r="S193" s="152">
        <f>R193/($B193*3)</f>
        <v>0.81603375527426159</v>
      </c>
    </row>
    <row r="194" spans="1:19" ht="15.75" hidden="1" thickBot="1" x14ac:dyDescent="0.3">
      <c r="A194" s="6" t="s">
        <v>7</v>
      </c>
      <c r="B194" s="257">
        <f>SUM(B191:B193)</f>
        <v>1579</v>
      </c>
      <c r="C194" s="8">
        <f>SUM(C191:C193)</f>
        <v>1116</v>
      </c>
      <c r="D194" s="22">
        <f t="shared" si="231"/>
        <v>0.7067764407853071</v>
      </c>
      <c r="E194" s="8">
        <f>SUM(E191:E193)</f>
        <v>1105</v>
      </c>
      <c r="F194" s="22">
        <f t="shared" si="232"/>
        <v>0.69981000633312218</v>
      </c>
      <c r="G194" s="8">
        <f>SUM(G191:G193)</f>
        <v>951</v>
      </c>
      <c r="H194" s="22">
        <f t="shared" si="233"/>
        <v>0.60227992400253327</v>
      </c>
      <c r="I194" s="103">
        <f t="shared" si="234"/>
        <v>3172</v>
      </c>
      <c r="J194" s="104">
        <f t="shared" si="235"/>
        <v>0.66962212370698759</v>
      </c>
      <c r="K194" s="8">
        <f>SUM(K191:K193)</f>
        <v>1586</v>
      </c>
      <c r="L194" s="22">
        <f t="shared" si="233"/>
        <v>1.0044331855604813</v>
      </c>
      <c r="M194" s="8">
        <f t="shared" ref="M194" si="240">SUM(M191:M193)</f>
        <v>1702</v>
      </c>
      <c r="N194" s="22">
        <f t="shared" si="236"/>
        <v>1.077897403419886</v>
      </c>
      <c r="O194" s="8">
        <f t="shared" ref="O194" si="241">SUM(O191:O193)</f>
        <v>1370</v>
      </c>
      <c r="P194" s="22">
        <f t="shared" si="237"/>
        <v>0.86763774540848637</v>
      </c>
      <c r="Q194" s="739">
        <f t="shared" si="238"/>
        <v>4737</v>
      </c>
      <c r="R194" s="103">
        <f t="shared" si="239"/>
        <v>4658</v>
      </c>
      <c r="S194" s="104">
        <f>R194/($B194*3)</f>
        <v>0.98332277812961788</v>
      </c>
    </row>
    <row r="195" spans="1:19" hidden="1" x14ac:dyDescent="0.25"/>
    <row r="196" spans="1:19" ht="15.75" hidden="1" x14ac:dyDescent="0.25">
      <c r="A196" s="1290" t="s">
        <v>309</v>
      </c>
      <c r="B196" s="1291"/>
      <c r="C196" s="1291"/>
      <c r="D196" s="1291"/>
      <c r="E196" s="1291"/>
      <c r="F196" s="1291"/>
      <c r="G196" s="1291"/>
      <c r="H196" s="1291"/>
      <c r="I196" s="1291"/>
      <c r="J196" s="1291"/>
      <c r="K196" s="1291"/>
      <c r="L196" s="1291"/>
      <c r="M196" s="1291"/>
      <c r="N196" s="1291"/>
      <c r="O196" s="1291"/>
      <c r="P196" s="1291"/>
      <c r="Q196" s="1291"/>
      <c r="R196" s="1291"/>
      <c r="S196" s="1291"/>
    </row>
    <row r="197" spans="1:19" ht="34.5" hidden="1" thickBot="1" x14ac:dyDescent="0.3">
      <c r="A197" s="110" t="s">
        <v>104</v>
      </c>
      <c r="B197" s="186" t="s">
        <v>15</v>
      </c>
      <c r="C197" s="262" t="s">
        <v>2</v>
      </c>
      <c r="D197" s="263" t="s">
        <v>1</v>
      </c>
      <c r="E197" s="262" t="s">
        <v>3</v>
      </c>
      <c r="F197" s="263" t="s">
        <v>1</v>
      </c>
      <c r="G197" s="262" t="s">
        <v>4</v>
      </c>
      <c r="H197" s="263" t="s">
        <v>1</v>
      </c>
      <c r="I197" s="128" t="s">
        <v>206</v>
      </c>
      <c r="J197" s="13" t="s">
        <v>205</v>
      </c>
      <c r="K197" s="262" t="s">
        <v>5</v>
      </c>
      <c r="L197" s="263" t="s">
        <v>1</v>
      </c>
      <c r="M197" s="264" t="s">
        <v>203</v>
      </c>
      <c r="N197" s="265" t="s">
        <v>1</v>
      </c>
      <c r="O197" s="264" t="s">
        <v>204</v>
      </c>
      <c r="P197" s="265" t="s">
        <v>1</v>
      </c>
      <c r="Q197" s="618" t="s">
        <v>371</v>
      </c>
      <c r="R197" s="128" t="s">
        <v>206</v>
      </c>
      <c r="S197" s="13" t="s">
        <v>205</v>
      </c>
    </row>
    <row r="198" spans="1:19" ht="16.5" hidden="1" thickTop="1" thickBot="1" x14ac:dyDescent="0.3">
      <c r="A198" s="212" t="s">
        <v>143</v>
      </c>
      <c r="B198" s="213">
        <f>'CAPS INF II VM-VG'!B7</f>
        <v>155</v>
      </c>
      <c r="C198" s="214">
        <f>'CAPS INF II VM-VG'!C7</f>
        <v>483</v>
      </c>
      <c r="D198" s="205">
        <f t="shared" ref="D198" si="242">C198/$B198</f>
        <v>3.1161290322580646</v>
      </c>
      <c r="E198" s="214">
        <f>'CAPS INF II VM-VG'!$E$7</f>
        <v>448</v>
      </c>
      <c r="F198" s="205">
        <f t="shared" ref="F198" si="243">E198/$B198</f>
        <v>2.8903225806451611</v>
      </c>
      <c r="G198" s="214">
        <f>'CAPS INF II VM-VG'!$G$7</f>
        <v>444</v>
      </c>
      <c r="H198" s="205">
        <f t="shared" ref="H198:L198" si="244">G198/$B198</f>
        <v>2.8645161290322583</v>
      </c>
      <c r="I198" s="215">
        <f t="shared" ref="I198:I199" si="245">SUM(C198,E198,G198)</f>
        <v>1375</v>
      </c>
      <c r="J198" s="207">
        <f t="shared" ref="J198:J199" si="246">((I198/Q198))</f>
        <v>2.956989247311828</v>
      </c>
      <c r="K198" s="214">
        <f>'CAPS INF II VM-VG'!$K$7</f>
        <v>453</v>
      </c>
      <c r="L198" s="205">
        <f t="shared" si="244"/>
        <v>2.9225806451612901</v>
      </c>
      <c r="M198" s="214">
        <f>'CAPS INF II VM-VG'!$M$7</f>
        <v>457</v>
      </c>
      <c r="N198" s="205">
        <f t="shared" ref="N198" si="247">M198/$B198</f>
        <v>2.9483870967741934</v>
      </c>
      <c r="O198" s="214">
        <f>'CAPS INF II VM-VG'!$O$7</f>
        <v>447</v>
      </c>
      <c r="P198" s="205">
        <f t="shared" ref="P198" si="248">O198/$B198</f>
        <v>2.8838709677419354</v>
      </c>
      <c r="Q198" s="748">
        <f t="shared" ref="Q198:Q199" si="249">B198*3</f>
        <v>465</v>
      </c>
      <c r="R198" s="215">
        <f>SUM(K198,M198,O198)</f>
        <v>1357</v>
      </c>
      <c r="S198" s="207">
        <f>R198/($B198*3)</f>
        <v>2.9182795698924733</v>
      </c>
    </row>
    <row r="199" spans="1:19" ht="15.75" hidden="1" thickBot="1" x14ac:dyDescent="0.3">
      <c r="A199" s="6" t="s">
        <v>7</v>
      </c>
      <c r="B199" s="257">
        <f>SUM(B198:B198)</f>
        <v>155</v>
      </c>
      <c r="C199" s="8">
        <f>SUM(C198:C198)</f>
        <v>483</v>
      </c>
      <c r="D199" s="22">
        <f>((C199/$B$25))-1</f>
        <v>-0.76778846153846159</v>
      </c>
      <c r="E199" s="8">
        <f>SUM(E198:E198)</f>
        <v>448</v>
      </c>
      <c r="F199" s="22">
        <f>((E199/$B$25))-1</f>
        <v>-0.7846153846153846</v>
      </c>
      <c r="G199" s="8">
        <f>SUM(G198:G198)</f>
        <v>444</v>
      </c>
      <c r="H199" s="22">
        <f>((G199/$B$25))-1</f>
        <v>-0.78653846153846152</v>
      </c>
      <c r="I199" s="103">
        <f t="shared" si="245"/>
        <v>1375</v>
      </c>
      <c r="J199" s="104">
        <f t="shared" si="246"/>
        <v>2.956989247311828</v>
      </c>
      <c r="K199" s="8">
        <f>SUM(K198:K198)</f>
        <v>453</v>
      </c>
      <c r="L199" s="22">
        <f>((K199/$B$25))-1</f>
        <v>-0.78221153846153846</v>
      </c>
      <c r="M199" s="8">
        <f t="shared" ref="M199" si="250">SUM(M198:M198)</f>
        <v>457</v>
      </c>
      <c r="N199" s="22">
        <f t="shared" ref="N199" si="251">((M199/$B$25))-1</f>
        <v>-0.78028846153846154</v>
      </c>
      <c r="O199" s="8">
        <f t="shared" ref="O199" si="252">SUM(O198:O198)</f>
        <v>447</v>
      </c>
      <c r="P199" s="22">
        <f t="shared" ref="P199" si="253">((O199/$B$25))-1</f>
        <v>-0.78509615384615383</v>
      </c>
      <c r="Q199" s="739">
        <f t="shared" si="249"/>
        <v>465</v>
      </c>
      <c r="R199" s="103">
        <f>SUM(K199,M199,O199)</f>
        <v>1357</v>
      </c>
      <c r="S199" s="104">
        <f>R199/($B199*3)</f>
        <v>2.9182795698924733</v>
      </c>
    </row>
    <row r="200" spans="1:19" hidden="1" x14ac:dyDescent="0.25"/>
    <row r="201" spans="1:19" ht="15.75" hidden="1" x14ac:dyDescent="0.25">
      <c r="A201" s="1290" t="s">
        <v>311</v>
      </c>
      <c r="B201" s="1291"/>
      <c r="C201" s="1291"/>
      <c r="D201" s="1291"/>
      <c r="E201" s="1291"/>
      <c r="F201" s="1291"/>
      <c r="G201" s="1291"/>
      <c r="H201" s="1291"/>
      <c r="I201" s="1291"/>
      <c r="J201" s="1291"/>
      <c r="K201" s="1291"/>
      <c r="L201" s="1291"/>
      <c r="M201" s="1291"/>
      <c r="N201" s="1291"/>
      <c r="O201" s="1291"/>
      <c r="P201" s="1291"/>
      <c r="Q201" s="1291"/>
      <c r="R201" s="1291"/>
      <c r="S201" s="1291"/>
    </row>
    <row r="202" spans="1:19" ht="34.5" hidden="1" thickBot="1" x14ac:dyDescent="0.3">
      <c r="A202" s="110" t="s">
        <v>14</v>
      </c>
      <c r="B202" s="186" t="s">
        <v>15</v>
      </c>
      <c r="C202" s="262" t="s">
        <v>2</v>
      </c>
      <c r="D202" s="263" t="s">
        <v>1</v>
      </c>
      <c r="E202" s="262" t="s">
        <v>3</v>
      </c>
      <c r="F202" s="263" t="s">
        <v>1</v>
      </c>
      <c r="G202" s="262" t="s">
        <v>4</v>
      </c>
      <c r="H202" s="263" t="s">
        <v>1</v>
      </c>
      <c r="I202" s="128" t="s">
        <v>206</v>
      </c>
      <c r="J202" s="13" t="s">
        <v>205</v>
      </c>
      <c r="K202" s="262" t="s">
        <v>5</v>
      </c>
      <c r="L202" s="263" t="s">
        <v>1</v>
      </c>
      <c r="M202" s="264" t="s">
        <v>203</v>
      </c>
      <c r="N202" s="265" t="s">
        <v>1</v>
      </c>
      <c r="O202" s="264" t="s">
        <v>204</v>
      </c>
      <c r="P202" s="265" t="s">
        <v>1</v>
      </c>
      <c r="Q202" s="618" t="s">
        <v>371</v>
      </c>
      <c r="R202" s="128" t="s">
        <v>206</v>
      </c>
      <c r="S202" s="13" t="s">
        <v>205</v>
      </c>
    </row>
    <row r="203" spans="1:19" ht="15.75" hidden="1" thickTop="1" x14ac:dyDescent="0.25">
      <c r="A203" s="113" t="s">
        <v>106</v>
      </c>
      <c r="B203" s="114">
        <f>'HORA CERTA'!B7</f>
        <v>396</v>
      </c>
      <c r="C203" s="134">
        <f>'HORA CERTA'!C7</f>
        <v>494</v>
      </c>
      <c r="D203" s="147">
        <f t="shared" ref="D203:D213" si="254">C203/$B203</f>
        <v>1.2474747474747474</v>
      </c>
      <c r="E203" s="134">
        <f>'HORA CERTA'!E7</f>
        <v>370</v>
      </c>
      <c r="F203" s="147">
        <f t="shared" ref="F203:F213" si="255">E203/$B203</f>
        <v>0.93434343434343436</v>
      </c>
      <c r="G203" s="134">
        <f>'HORA CERTA'!G7</f>
        <v>438</v>
      </c>
      <c r="H203" s="147">
        <f t="shared" ref="H203:L213" si="256">G203/$B203</f>
        <v>1.106060606060606</v>
      </c>
      <c r="I203" s="136">
        <f t="shared" ref="I203:I213" si="257">SUM(C203,E203,G203)</f>
        <v>1302</v>
      </c>
      <c r="J203" s="148">
        <f t="shared" ref="J203:J213" si="258">((I203/Q203))</f>
        <v>1.095959595959596</v>
      </c>
      <c r="K203" s="134">
        <f>'HORA CERTA'!K7</f>
        <v>324</v>
      </c>
      <c r="L203" s="147">
        <f t="shared" si="256"/>
        <v>0.81818181818181823</v>
      </c>
      <c r="M203" s="134">
        <f>'HORA CERTA'!M7</f>
        <v>543</v>
      </c>
      <c r="N203" s="147">
        <f t="shared" ref="N203:N213" si="259">M203/$B203</f>
        <v>1.3712121212121211</v>
      </c>
      <c r="O203" s="134">
        <f>'HORA CERTA'!O7</f>
        <v>405</v>
      </c>
      <c r="P203" s="147">
        <f t="shared" ref="P203:P213" si="260">O203/$B203</f>
        <v>1.0227272727272727</v>
      </c>
      <c r="Q203" s="737">
        <f t="shared" ref="Q203:Q213" si="261">B203*3</f>
        <v>1188</v>
      </c>
      <c r="R203" s="136">
        <f t="shared" ref="R203:R213" si="262">SUM(K203,M203,O203)</f>
        <v>1272</v>
      </c>
      <c r="S203" s="148">
        <f t="shared" ref="S203:S213" si="263">R203/($B203*3)</f>
        <v>1.0707070707070707</v>
      </c>
    </row>
    <row r="204" spans="1:19" hidden="1" x14ac:dyDescent="0.25">
      <c r="A204" s="113" t="s">
        <v>107</v>
      </c>
      <c r="B204" s="114">
        <f>'HORA CERTA'!B8</f>
        <v>792</v>
      </c>
      <c r="C204" s="134">
        <f>'HORA CERTA'!C8</f>
        <v>911</v>
      </c>
      <c r="D204" s="147">
        <f t="shared" si="254"/>
        <v>1.1502525252525253</v>
      </c>
      <c r="E204" s="134">
        <f>'HORA CERTA'!E8</f>
        <v>833</v>
      </c>
      <c r="F204" s="147">
        <f t="shared" si="255"/>
        <v>1.0517676767676767</v>
      </c>
      <c r="G204" s="134">
        <f>'HORA CERTA'!G8</f>
        <v>646</v>
      </c>
      <c r="H204" s="147">
        <f t="shared" si="256"/>
        <v>0.81565656565656564</v>
      </c>
      <c r="I204" s="136">
        <f t="shared" si="257"/>
        <v>2390</v>
      </c>
      <c r="J204" s="148">
        <f t="shared" si="258"/>
        <v>1.0058922558922558</v>
      </c>
      <c r="K204" s="134">
        <f>'HORA CERTA'!K8</f>
        <v>821</v>
      </c>
      <c r="L204" s="147">
        <f t="shared" si="256"/>
        <v>1.0366161616161615</v>
      </c>
      <c r="M204" s="134">
        <f>'HORA CERTA'!M8</f>
        <v>907</v>
      </c>
      <c r="N204" s="147">
        <f t="shared" si="259"/>
        <v>1.1452020202020201</v>
      </c>
      <c r="O204" s="134">
        <f>'HORA CERTA'!O8</f>
        <v>746</v>
      </c>
      <c r="P204" s="147">
        <f t="shared" si="260"/>
        <v>0.94191919191919193</v>
      </c>
      <c r="Q204" s="737">
        <f t="shared" si="261"/>
        <v>2376</v>
      </c>
      <c r="R204" s="136">
        <f t="shared" si="262"/>
        <v>2474</v>
      </c>
      <c r="S204" s="148">
        <f t="shared" si="263"/>
        <v>1.0412457912457913</v>
      </c>
    </row>
    <row r="205" spans="1:19" hidden="1" x14ac:dyDescent="0.25">
      <c r="A205" s="113" t="s">
        <v>108</v>
      </c>
      <c r="B205" s="114">
        <f>'HORA CERTA'!B11</f>
        <v>660</v>
      </c>
      <c r="C205" s="134">
        <f>'HORA CERTA'!C11</f>
        <v>591</v>
      </c>
      <c r="D205" s="147">
        <f t="shared" si="254"/>
        <v>0.8954545454545455</v>
      </c>
      <c r="E205" s="134">
        <f>'HORA CERTA'!E11</f>
        <v>700</v>
      </c>
      <c r="F205" s="147">
        <f t="shared" si="255"/>
        <v>1.0606060606060606</v>
      </c>
      <c r="G205" s="134">
        <f>'HORA CERTA'!G11</f>
        <v>603</v>
      </c>
      <c r="H205" s="147">
        <f t="shared" si="256"/>
        <v>0.91363636363636369</v>
      </c>
      <c r="I205" s="136">
        <f t="shared" si="257"/>
        <v>1894</v>
      </c>
      <c r="J205" s="148">
        <f t="shared" si="258"/>
        <v>0.95656565656565662</v>
      </c>
      <c r="K205" s="134">
        <f>'HORA CERTA'!K11</f>
        <v>588</v>
      </c>
      <c r="L205" s="147">
        <f t="shared" si="256"/>
        <v>0.89090909090909087</v>
      </c>
      <c r="M205" s="134">
        <f>'HORA CERTA'!M11</f>
        <v>377</v>
      </c>
      <c r="N205" s="147">
        <f t="shared" si="259"/>
        <v>0.57121212121212117</v>
      </c>
      <c r="O205" s="134">
        <f>'HORA CERTA'!O11</f>
        <v>468</v>
      </c>
      <c r="P205" s="147">
        <f t="shared" si="260"/>
        <v>0.70909090909090911</v>
      </c>
      <c r="Q205" s="737">
        <f t="shared" si="261"/>
        <v>1980</v>
      </c>
      <c r="R205" s="136">
        <f t="shared" si="262"/>
        <v>1433</v>
      </c>
      <c r="S205" s="148">
        <f t="shared" si="263"/>
        <v>0.72373737373737379</v>
      </c>
    </row>
    <row r="206" spans="1:19" hidden="1" x14ac:dyDescent="0.25">
      <c r="A206" s="113" t="s">
        <v>109</v>
      </c>
      <c r="B206" s="114">
        <f>'HORA CERTA'!B13</f>
        <v>660</v>
      </c>
      <c r="C206" s="134">
        <f>'HORA CERTA'!C13</f>
        <v>573</v>
      </c>
      <c r="D206" s="147">
        <f t="shared" si="254"/>
        <v>0.86818181818181817</v>
      </c>
      <c r="E206" s="134">
        <f>'HORA CERTA'!E13</f>
        <v>550</v>
      </c>
      <c r="F206" s="147">
        <f t="shared" si="255"/>
        <v>0.83333333333333337</v>
      </c>
      <c r="G206" s="134">
        <f>'HORA CERTA'!G13</f>
        <v>490</v>
      </c>
      <c r="H206" s="147">
        <f t="shared" si="256"/>
        <v>0.74242424242424243</v>
      </c>
      <c r="I206" s="136">
        <f t="shared" si="257"/>
        <v>1613</v>
      </c>
      <c r="J206" s="148">
        <f t="shared" si="258"/>
        <v>0.81464646464646462</v>
      </c>
      <c r="K206" s="134">
        <f>'HORA CERTA'!K13</f>
        <v>498</v>
      </c>
      <c r="L206" s="147">
        <f t="shared" si="256"/>
        <v>0.75454545454545452</v>
      </c>
      <c r="M206" s="134">
        <f>'HORA CERTA'!M13</f>
        <v>615</v>
      </c>
      <c r="N206" s="147">
        <f t="shared" si="259"/>
        <v>0.93181818181818177</v>
      </c>
      <c r="O206" s="134">
        <f>'HORA CERTA'!O13</f>
        <v>489</v>
      </c>
      <c r="P206" s="147">
        <f t="shared" si="260"/>
        <v>0.74090909090909096</v>
      </c>
      <c r="Q206" s="737">
        <f t="shared" si="261"/>
        <v>1980</v>
      </c>
      <c r="R206" s="136">
        <f t="shared" si="262"/>
        <v>1602</v>
      </c>
      <c r="S206" s="148">
        <f t="shared" si="263"/>
        <v>0.80909090909090908</v>
      </c>
    </row>
    <row r="207" spans="1:19" hidden="1" x14ac:dyDescent="0.25">
      <c r="A207" s="113" t="s">
        <v>110</v>
      </c>
      <c r="B207" s="114">
        <f>'HORA CERTA'!B14</f>
        <v>484</v>
      </c>
      <c r="C207" s="134">
        <f>'HORA CERTA'!C14</f>
        <v>615</v>
      </c>
      <c r="D207" s="147">
        <f t="shared" si="254"/>
        <v>1.2706611570247934</v>
      </c>
      <c r="E207" s="134">
        <f>'HORA CERTA'!E14</f>
        <v>790</v>
      </c>
      <c r="F207" s="147">
        <f t="shared" si="255"/>
        <v>1.6322314049586777</v>
      </c>
      <c r="G207" s="134">
        <f>'HORA CERTA'!G14</f>
        <v>707</v>
      </c>
      <c r="H207" s="147">
        <f t="shared" si="256"/>
        <v>1.4607438016528926</v>
      </c>
      <c r="I207" s="136">
        <f t="shared" si="257"/>
        <v>2112</v>
      </c>
      <c r="J207" s="148">
        <f t="shared" si="258"/>
        <v>1.4545454545454546</v>
      </c>
      <c r="K207" s="134">
        <f>'HORA CERTA'!K14</f>
        <v>778</v>
      </c>
      <c r="L207" s="147">
        <f t="shared" si="256"/>
        <v>1.6074380165289257</v>
      </c>
      <c r="M207" s="134">
        <f>'HORA CERTA'!M14</f>
        <v>849</v>
      </c>
      <c r="N207" s="147">
        <f t="shared" si="259"/>
        <v>1.7541322314049588</v>
      </c>
      <c r="O207" s="134">
        <f>'HORA CERTA'!O14</f>
        <v>682</v>
      </c>
      <c r="P207" s="147">
        <f t="shared" si="260"/>
        <v>1.4090909090909092</v>
      </c>
      <c r="Q207" s="737">
        <f t="shared" si="261"/>
        <v>1452</v>
      </c>
      <c r="R207" s="136">
        <f t="shared" si="262"/>
        <v>2309</v>
      </c>
      <c r="S207" s="148">
        <f t="shared" si="263"/>
        <v>1.5902203856749311</v>
      </c>
    </row>
    <row r="208" spans="1:19" hidden="1" x14ac:dyDescent="0.25">
      <c r="A208" s="113" t="s">
        <v>111</v>
      </c>
      <c r="B208" s="114">
        <f>'HORA CERTA'!B15</f>
        <v>264</v>
      </c>
      <c r="C208" s="134">
        <f>'HORA CERTA'!C15</f>
        <v>146</v>
      </c>
      <c r="D208" s="147">
        <f t="shared" si="254"/>
        <v>0.55303030303030298</v>
      </c>
      <c r="E208" s="134">
        <f>'HORA CERTA'!E15</f>
        <v>38</v>
      </c>
      <c r="F208" s="147">
        <f t="shared" si="255"/>
        <v>0.14393939393939395</v>
      </c>
      <c r="G208" s="134">
        <f>'HORA CERTA'!G15</f>
        <v>106</v>
      </c>
      <c r="H208" s="147">
        <f t="shared" si="256"/>
        <v>0.40151515151515149</v>
      </c>
      <c r="I208" s="136">
        <f t="shared" si="257"/>
        <v>290</v>
      </c>
      <c r="J208" s="148">
        <f t="shared" si="258"/>
        <v>0.36616161616161619</v>
      </c>
      <c r="K208" s="134">
        <f>'HORA CERTA'!K15</f>
        <v>194</v>
      </c>
      <c r="L208" s="147">
        <f t="shared" si="256"/>
        <v>0.73484848484848486</v>
      </c>
      <c r="M208" s="134">
        <f>'HORA CERTA'!M15</f>
        <v>129</v>
      </c>
      <c r="N208" s="147">
        <f t="shared" si="259"/>
        <v>0.48863636363636365</v>
      </c>
      <c r="O208" s="134">
        <f>'HORA CERTA'!O15</f>
        <v>248</v>
      </c>
      <c r="P208" s="147">
        <f t="shared" si="260"/>
        <v>0.93939393939393945</v>
      </c>
      <c r="Q208" s="737">
        <f t="shared" si="261"/>
        <v>792</v>
      </c>
      <c r="R208" s="136">
        <f t="shared" si="262"/>
        <v>571</v>
      </c>
      <c r="S208" s="148">
        <f t="shared" si="263"/>
        <v>0.72095959595959591</v>
      </c>
    </row>
    <row r="209" spans="1:19" hidden="1" x14ac:dyDescent="0.25">
      <c r="A209" s="113" t="s">
        <v>112</v>
      </c>
      <c r="B209" s="114">
        <f>'HORA CERTA'!B16</f>
        <v>396</v>
      </c>
      <c r="C209" s="134">
        <f>'HORA CERTA'!C16</f>
        <v>375</v>
      </c>
      <c r="D209" s="147">
        <f t="shared" si="254"/>
        <v>0.94696969696969702</v>
      </c>
      <c r="E209" s="134">
        <f>'HORA CERTA'!E16</f>
        <v>474</v>
      </c>
      <c r="F209" s="147">
        <f t="shared" si="255"/>
        <v>1.196969696969697</v>
      </c>
      <c r="G209" s="134">
        <f>'HORA CERTA'!G16</f>
        <v>183</v>
      </c>
      <c r="H209" s="147">
        <f t="shared" si="256"/>
        <v>0.4621212121212121</v>
      </c>
      <c r="I209" s="136">
        <f t="shared" si="257"/>
        <v>1032</v>
      </c>
      <c r="J209" s="148">
        <f t="shared" si="258"/>
        <v>0.86868686868686873</v>
      </c>
      <c r="K209" s="134">
        <f>'HORA CERTA'!K16</f>
        <v>518</v>
      </c>
      <c r="L209" s="147">
        <f t="shared" si="256"/>
        <v>1.3080808080808082</v>
      </c>
      <c r="M209" s="134">
        <f>'HORA CERTA'!M16</f>
        <v>549</v>
      </c>
      <c r="N209" s="147">
        <f t="shared" si="259"/>
        <v>1.3863636363636365</v>
      </c>
      <c r="O209" s="134">
        <f>'HORA CERTA'!O16</f>
        <v>475</v>
      </c>
      <c r="P209" s="147">
        <f t="shared" si="260"/>
        <v>1.1994949494949494</v>
      </c>
      <c r="Q209" s="737">
        <f t="shared" si="261"/>
        <v>1188</v>
      </c>
      <c r="R209" s="136">
        <f t="shared" si="262"/>
        <v>1542</v>
      </c>
      <c r="S209" s="148">
        <f t="shared" si="263"/>
        <v>1.297979797979798</v>
      </c>
    </row>
    <row r="210" spans="1:19" hidden="1" x14ac:dyDescent="0.25">
      <c r="A210" s="113" t="s">
        <v>113</v>
      </c>
      <c r="B210" s="114">
        <f>'HORA CERTA'!B17</f>
        <v>540</v>
      </c>
      <c r="C210" s="134">
        <f>'HORA CERTA'!C17</f>
        <v>314</v>
      </c>
      <c r="D210" s="147">
        <f t="shared" si="254"/>
        <v>0.58148148148148149</v>
      </c>
      <c r="E210" s="134">
        <f>'HORA CERTA'!E17</f>
        <v>393</v>
      </c>
      <c r="F210" s="147">
        <f t="shared" si="255"/>
        <v>0.72777777777777775</v>
      </c>
      <c r="G210" s="134">
        <f>'HORA CERTA'!G17</f>
        <v>481</v>
      </c>
      <c r="H210" s="147">
        <f t="shared" si="256"/>
        <v>0.89074074074074072</v>
      </c>
      <c r="I210" s="136">
        <f t="shared" si="257"/>
        <v>1188</v>
      </c>
      <c r="J210" s="148">
        <f t="shared" si="258"/>
        <v>0.73333333333333328</v>
      </c>
      <c r="K210" s="134">
        <f>'HORA CERTA'!K17</f>
        <v>541</v>
      </c>
      <c r="L210" s="147">
        <f t="shared" si="256"/>
        <v>1.0018518518518518</v>
      </c>
      <c r="M210" s="134">
        <f>'HORA CERTA'!M17</f>
        <v>461</v>
      </c>
      <c r="N210" s="147">
        <f t="shared" si="259"/>
        <v>0.85370370370370374</v>
      </c>
      <c r="O210" s="134">
        <f>'HORA CERTA'!O17</f>
        <v>505</v>
      </c>
      <c r="P210" s="147">
        <f t="shared" si="260"/>
        <v>0.93518518518518523</v>
      </c>
      <c r="Q210" s="737">
        <f t="shared" si="261"/>
        <v>1620</v>
      </c>
      <c r="R210" s="136">
        <f t="shared" si="262"/>
        <v>1507</v>
      </c>
      <c r="S210" s="148">
        <f t="shared" si="263"/>
        <v>0.93024691358024691</v>
      </c>
    </row>
    <row r="211" spans="1:19" hidden="1" x14ac:dyDescent="0.25">
      <c r="A211" s="113" t="s">
        <v>114</v>
      </c>
      <c r="B211" s="114">
        <f>'HORA CERTA'!B18</f>
        <v>132</v>
      </c>
      <c r="C211" s="134">
        <f>'HORA CERTA'!C18</f>
        <v>174</v>
      </c>
      <c r="D211" s="147">
        <f t="shared" si="254"/>
        <v>1.3181818181818181</v>
      </c>
      <c r="E211" s="134">
        <f>'HORA CERTA'!E18</f>
        <v>129</v>
      </c>
      <c r="F211" s="147">
        <f t="shared" si="255"/>
        <v>0.97727272727272729</v>
      </c>
      <c r="G211" s="134">
        <f>'HORA CERTA'!G18</f>
        <v>129</v>
      </c>
      <c r="H211" s="147">
        <f t="shared" si="256"/>
        <v>0.97727272727272729</v>
      </c>
      <c r="I211" s="136">
        <f t="shared" si="257"/>
        <v>432</v>
      </c>
      <c r="J211" s="148">
        <f t="shared" si="258"/>
        <v>1.0909090909090908</v>
      </c>
      <c r="K211" s="134">
        <f>'HORA CERTA'!K18</f>
        <v>147</v>
      </c>
      <c r="L211" s="147">
        <f t="shared" si="256"/>
        <v>1.1136363636363635</v>
      </c>
      <c r="M211" s="134">
        <f>'HORA CERTA'!M18</f>
        <v>143</v>
      </c>
      <c r="N211" s="147">
        <f t="shared" si="259"/>
        <v>1.0833333333333333</v>
      </c>
      <c r="O211" s="134">
        <f>'HORA CERTA'!O18</f>
        <v>101</v>
      </c>
      <c r="P211" s="147">
        <f t="shared" si="260"/>
        <v>0.76515151515151514</v>
      </c>
      <c r="Q211" s="737">
        <f t="shared" si="261"/>
        <v>396</v>
      </c>
      <c r="R211" s="136">
        <f t="shared" si="262"/>
        <v>391</v>
      </c>
      <c r="S211" s="148">
        <f t="shared" si="263"/>
        <v>0.98737373737373735</v>
      </c>
    </row>
    <row r="212" spans="1:19" ht="15.75" hidden="1" thickBot="1" x14ac:dyDescent="0.3">
      <c r="A212" s="138" t="s">
        <v>115</v>
      </c>
      <c r="B212" s="190" t="e">
        <f>'HORA CERTA'!#REF!</f>
        <v>#REF!</v>
      </c>
      <c r="C212" s="139" t="e">
        <f>'HORA CERTA'!#REF!</f>
        <v>#REF!</v>
      </c>
      <c r="D212" s="151" t="e">
        <f t="shared" si="254"/>
        <v>#REF!</v>
      </c>
      <c r="E212" s="139" t="e">
        <f>'HORA CERTA'!#REF!</f>
        <v>#REF!</v>
      </c>
      <c r="F212" s="151" t="e">
        <f t="shared" si="255"/>
        <v>#REF!</v>
      </c>
      <c r="G212" s="139" t="e">
        <f>'HORA CERTA'!#REF!</f>
        <v>#REF!</v>
      </c>
      <c r="H212" s="151" t="e">
        <f t="shared" si="256"/>
        <v>#REF!</v>
      </c>
      <c r="I212" s="141" t="e">
        <f t="shared" si="257"/>
        <v>#REF!</v>
      </c>
      <c r="J212" s="152" t="e">
        <f t="shared" si="258"/>
        <v>#REF!</v>
      </c>
      <c r="K212" s="139" t="e">
        <f>'HORA CERTA'!#REF!</f>
        <v>#REF!</v>
      </c>
      <c r="L212" s="151" t="e">
        <f t="shared" si="256"/>
        <v>#REF!</v>
      </c>
      <c r="M212" s="139" t="e">
        <f>'HORA CERTA'!#REF!</f>
        <v>#REF!</v>
      </c>
      <c r="N212" s="151" t="e">
        <f t="shared" si="259"/>
        <v>#REF!</v>
      </c>
      <c r="O212" s="139" t="e">
        <f>'HORA CERTA'!#REF!</f>
        <v>#REF!</v>
      </c>
      <c r="P212" s="151" t="e">
        <f t="shared" si="260"/>
        <v>#REF!</v>
      </c>
      <c r="Q212" s="738" t="e">
        <f t="shared" si="261"/>
        <v>#REF!</v>
      </c>
      <c r="R212" s="141" t="e">
        <f t="shared" si="262"/>
        <v>#REF!</v>
      </c>
      <c r="S212" s="152" t="e">
        <f t="shared" si="263"/>
        <v>#REF!</v>
      </c>
    </row>
    <row r="213" spans="1:19" ht="15.75" hidden="1" thickBot="1" x14ac:dyDescent="0.3">
      <c r="A213" s="6" t="s">
        <v>7</v>
      </c>
      <c r="B213" s="257" t="e">
        <f>SUM(B203:B212)</f>
        <v>#REF!</v>
      </c>
      <c r="C213" s="8" t="e">
        <f>SUM(C203:C212)</f>
        <v>#REF!</v>
      </c>
      <c r="D213" s="22" t="e">
        <f t="shared" si="254"/>
        <v>#REF!</v>
      </c>
      <c r="E213" s="8" t="e">
        <f>SUM(E203:E212)</f>
        <v>#REF!</v>
      </c>
      <c r="F213" s="22" t="e">
        <f t="shared" si="255"/>
        <v>#REF!</v>
      </c>
      <c r="G213" s="8" t="e">
        <f>SUM(G203:G212)</f>
        <v>#REF!</v>
      </c>
      <c r="H213" s="22" t="e">
        <f t="shared" si="256"/>
        <v>#REF!</v>
      </c>
      <c r="I213" s="103" t="e">
        <f t="shared" si="257"/>
        <v>#REF!</v>
      </c>
      <c r="J213" s="104" t="e">
        <f t="shared" si="258"/>
        <v>#REF!</v>
      </c>
      <c r="K213" s="8" t="e">
        <f>SUM(K203:K212)</f>
        <v>#REF!</v>
      </c>
      <c r="L213" s="22" t="e">
        <f t="shared" si="256"/>
        <v>#REF!</v>
      </c>
      <c r="M213" s="8" t="e">
        <f t="shared" ref="M213" si="264">SUM(M203:M212)</f>
        <v>#REF!</v>
      </c>
      <c r="N213" s="22" t="e">
        <f t="shared" si="259"/>
        <v>#REF!</v>
      </c>
      <c r="O213" s="8" t="e">
        <f t="shared" ref="O213" si="265">SUM(O203:O212)</f>
        <v>#REF!</v>
      </c>
      <c r="P213" s="22" t="e">
        <f t="shared" si="260"/>
        <v>#REF!</v>
      </c>
      <c r="Q213" s="739" t="e">
        <f t="shared" si="261"/>
        <v>#REF!</v>
      </c>
      <c r="R213" s="103" t="e">
        <f t="shared" si="262"/>
        <v>#REF!</v>
      </c>
      <c r="S213" s="104" t="e">
        <f t="shared" si="263"/>
        <v>#REF!</v>
      </c>
    </row>
    <row r="214" spans="1:19" hidden="1" x14ac:dyDescent="0.25"/>
    <row r="215" spans="1:19" ht="15.75" hidden="1" x14ac:dyDescent="0.25">
      <c r="A215" s="1290" t="s">
        <v>313</v>
      </c>
      <c r="B215" s="1291"/>
      <c r="C215" s="1291"/>
      <c r="D215" s="1291"/>
      <c r="E215" s="1291"/>
      <c r="F215" s="1291"/>
      <c r="G215" s="1291"/>
      <c r="H215" s="1291"/>
      <c r="I215" s="1291"/>
      <c r="J215" s="1291"/>
      <c r="K215" s="1291"/>
      <c r="L215" s="1291"/>
      <c r="M215" s="1291"/>
      <c r="N215" s="1291"/>
      <c r="O215" s="1291"/>
      <c r="P215" s="1291"/>
      <c r="Q215" s="1291"/>
      <c r="R215" s="1291"/>
      <c r="S215" s="1291"/>
    </row>
    <row r="216" spans="1:19" ht="34.5" hidden="1" thickBot="1" x14ac:dyDescent="0.3">
      <c r="A216" s="14" t="s">
        <v>14</v>
      </c>
      <c r="B216" s="12" t="s">
        <v>172</v>
      </c>
      <c r="C216" s="262" t="s">
        <v>2</v>
      </c>
      <c r="D216" s="263" t="s">
        <v>1</v>
      </c>
      <c r="E216" s="262" t="s">
        <v>3</v>
      </c>
      <c r="F216" s="263" t="s">
        <v>1</v>
      </c>
      <c r="G216" s="262" t="s">
        <v>4</v>
      </c>
      <c r="H216" s="263" t="s">
        <v>1</v>
      </c>
      <c r="I216" s="128" t="s">
        <v>206</v>
      </c>
      <c r="J216" s="13" t="s">
        <v>205</v>
      </c>
      <c r="K216" s="262" t="s">
        <v>5</v>
      </c>
      <c r="L216" s="263" t="s">
        <v>1</v>
      </c>
      <c r="M216" s="264" t="s">
        <v>203</v>
      </c>
      <c r="N216" s="265" t="s">
        <v>1</v>
      </c>
      <c r="O216" s="264" t="s">
        <v>204</v>
      </c>
      <c r="P216" s="265" t="s">
        <v>1</v>
      </c>
      <c r="Q216" s="618" t="s">
        <v>371</v>
      </c>
      <c r="R216" s="128" t="s">
        <v>206</v>
      </c>
      <c r="S216" s="13" t="s">
        <v>205</v>
      </c>
    </row>
    <row r="217" spans="1:19" ht="15.75" hidden="1" thickTop="1" x14ac:dyDescent="0.25">
      <c r="A217" s="52" t="s">
        <v>163</v>
      </c>
      <c r="B217" s="53">
        <f>'HORA CERTA'!$B$52</f>
        <v>120</v>
      </c>
      <c r="C217" s="162">
        <f>'HORA CERTA'!$C$52</f>
        <v>151</v>
      </c>
      <c r="D217" s="55">
        <f t="shared" ref="D217:D224" si="266">C217/$B217</f>
        <v>1.2583333333333333</v>
      </c>
      <c r="E217" s="162">
        <f>'HORA CERTA'!$E$52</f>
        <v>166</v>
      </c>
      <c r="F217" s="55">
        <f t="shared" ref="F217:F224" si="267">E217/$B217</f>
        <v>1.3833333333333333</v>
      </c>
      <c r="G217" s="162">
        <f>'HORA CERTA'!$G$52</f>
        <v>155</v>
      </c>
      <c r="H217" s="55">
        <f t="shared" ref="H217:H224" si="268">G217/$B217</f>
        <v>1.2916666666666667</v>
      </c>
      <c r="I217" s="163">
        <f t="shared" ref="I217:I224" si="269">SUM(C217,E217,G217)</f>
        <v>472</v>
      </c>
      <c r="J217" s="164">
        <f>((I217/Q217))</f>
        <v>1.3111111111111111</v>
      </c>
      <c r="K217" s="162">
        <f>'HORA CERTA'!$K$52</f>
        <v>126</v>
      </c>
      <c r="L217" s="55">
        <f t="shared" ref="L217:L224" si="270">K217/$B217</f>
        <v>1.05</v>
      </c>
      <c r="M217" s="162">
        <f>'HORA CERTA'!$M$52</f>
        <v>170</v>
      </c>
      <c r="N217" s="55">
        <f t="shared" ref="N217:N224" si="271">M217/$B217</f>
        <v>1.4166666666666667</v>
      </c>
      <c r="O217" s="162">
        <f>'HORA CERTA'!$O$52</f>
        <v>140</v>
      </c>
      <c r="P217" s="55">
        <f t="shared" ref="P217:P224" si="272">O217/$B217</f>
        <v>1.1666666666666667</v>
      </c>
      <c r="Q217" s="749">
        <f t="shared" ref="Q217:Q224" si="273">B217*3</f>
        <v>360</v>
      </c>
      <c r="R217" s="163">
        <f>SUM(K217,M217,O217)</f>
        <v>436</v>
      </c>
      <c r="S217" s="164">
        <f>R217/($B217*3)</f>
        <v>1.211111111111111</v>
      </c>
    </row>
    <row r="218" spans="1:19" hidden="1" x14ac:dyDescent="0.25">
      <c r="A218" s="43" t="s">
        <v>164</v>
      </c>
      <c r="B218" s="29">
        <f>'HORA CERTA'!$B$53</f>
        <v>120</v>
      </c>
      <c r="C218" s="224">
        <f>'HORA CERTA'!$C$53</f>
        <v>169</v>
      </c>
      <c r="D218" s="55">
        <f t="shared" si="266"/>
        <v>1.4083333333333334</v>
      </c>
      <c r="E218" s="159">
        <f>'HORA CERTA'!$E$53</f>
        <v>170</v>
      </c>
      <c r="F218" s="55">
        <f t="shared" si="267"/>
        <v>1.4166666666666667</v>
      </c>
      <c r="G218" s="159">
        <f>'HORA CERTA'!$G$53</f>
        <v>145</v>
      </c>
      <c r="H218" s="55">
        <f t="shared" si="268"/>
        <v>1.2083333333333333</v>
      </c>
      <c r="I218" s="223">
        <f t="shared" si="269"/>
        <v>484</v>
      </c>
      <c r="J218" s="164">
        <f>((I218/Q218))</f>
        <v>1.3444444444444446</v>
      </c>
      <c r="K218" s="159">
        <f>'HORA CERTA'!$K$53</f>
        <v>161</v>
      </c>
      <c r="L218" s="55">
        <f t="shared" si="270"/>
        <v>1.3416666666666666</v>
      </c>
      <c r="M218" s="224">
        <f>'HORA CERTA'!$M$53</f>
        <v>189</v>
      </c>
      <c r="N218" s="55">
        <f t="shared" si="271"/>
        <v>1.575</v>
      </c>
      <c r="O218" s="224">
        <f>'HORA CERTA'!$O$53</f>
        <v>138</v>
      </c>
      <c r="P218" s="55">
        <f t="shared" si="272"/>
        <v>1.1499999999999999</v>
      </c>
      <c r="Q218" s="750">
        <f t="shared" si="273"/>
        <v>360</v>
      </c>
      <c r="R218" s="223">
        <f t="shared" ref="R218:R224" si="274">SUM(K218,M218,O218)</f>
        <v>488</v>
      </c>
      <c r="S218" s="164">
        <f t="shared" ref="S218:S224" si="275">R218/($B218*3)</f>
        <v>1.3555555555555556</v>
      </c>
    </row>
    <row r="219" spans="1:19" hidden="1" x14ac:dyDescent="0.25">
      <c r="A219" s="43" t="s">
        <v>165</v>
      </c>
      <c r="B219" s="29">
        <f>'HORA CERTA'!$B$54</f>
        <v>200</v>
      </c>
      <c r="C219" s="224">
        <f>'HORA CERTA'!$C$54</f>
        <v>254</v>
      </c>
      <c r="D219" s="55">
        <f t="shared" si="266"/>
        <v>1.27</v>
      </c>
      <c r="E219" s="159">
        <f>'HORA CERTA'!$E$54</f>
        <v>108</v>
      </c>
      <c r="F219" s="55">
        <f t="shared" si="267"/>
        <v>0.54</v>
      </c>
      <c r="G219" s="159">
        <f>'HORA CERTA'!$G$54</f>
        <v>197</v>
      </c>
      <c r="H219" s="55">
        <f t="shared" si="268"/>
        <v>0.98499999999999999</v>
      </c>
      <c r="I219" s="223">
        <f t="shared" si="269"/>
        <v>559</v>
      </c>
      <c r="J219" s="164">
        <f>((I219/Q219))</f>
        <v>0.93166666666666664</v>
      </c>
      <c r="K219" s="159">
        <f>'HORA CERTA'!$K$54</f>
        <v>217</v>
      </c>
      <c r="L219" s="55">
        <f t="shared" si="270"/>
        <v>1.085</v>
      </c>
      <c r="M219" s="224">
        <f>'HORA CERTA'!$M$54</f>
        <v>268</v>
      </c>
      <c r="N219" s="55">
        <f t="shared" si="271"/>
        <v>1.34</v>
      </c>
      <c r="O219" s="224">
        <f>'HORA CERTA'!$O$54</f>
        <v>205</v>
      </c>
      <c r="P219" s="55">
        <f t="shared" si="272"/>
        <v>1.0249999999999999</v>
      </c>
      <c r="Q219" s="750">
        <f t="shared" si="273"/>
        <v>600</v>
      </c>
      <c r="R219" s="223">
        <f t="shared" si="274"/>
        <v>690</v>
      </c>
      <c r="S219" s="164">
        <f t="shared" si="275"/>
        <v>1.1499999999999999</v>
      </c>
    </row>
    <row r="220" spans="1:19" hidden="1" x14ac:dyDescent="0.25">
      <c r="A220" s="43" t="s">
        <v>166</v>
      </c>
      <c r="B220" s="29">
        <f>'HORA CERTA'!$B$55</f>
        <v>0</v>
      </c>
      <c r="C220" s="224">
        <f>'HORA CERTA'!$C$55</f>
        <v>0</v>
      </c>
      <c r="D220" s="55" t="e">
        <f t="shared" si="266"/>
        <v>#DIV/0!</v>
      </c>
      <c r="E220" s="159">
        <f>'HORA CERTA'!$E$55</f>
        <v>0</v>
      </c>
      <c r="F220" s="55" t="e">
        <f t="shared" si="267"/>
        <v>#DIV/0!</v>
      </c>
      <c r="G220" s="159">
        <f>'HORA CERTA'!$G$55</f>
        <v>0</v>
      </c>
      <c r="H220" s="55" t="e">
        <f t="shared" si="268"/>
        <v>#DIV/0!</v>
      </c>
      <c r="I220" s="223">
        <f>SUM(C220,E220,G220)</f>
        <v>0</v>
      </c>
      <c r="J220" s="164" t="e">
        <f>((I220/Q220))</f>
        <v>#DIV/0!</v>
      </c>
      <c r="K220" s="159">
        <f>'HORA CERTA'!$K$55</f>
        <v>0</v>
      </c>
      <c r="L220" s="55" t="e">
        <f t="shared" si="270"/>
        <v>#DIV/0!</v>
      </c>
      <c r="M220" s="224">
        <f>'HORA CERTA'!$M$55</f>
        <v>0</v>
      </c>
      <c r="N220" s="55" t="e">
        <f t="shared" si="271"/>
        <v>#DIV/0!</v>
      </c>
      <c r="O220" s="224">
        <f>'HORA CERTA'!$O$55</f>
        <v>0</v>
      </c>
      <c r="P220" s="55" t="e">
        <f t="shared" si="272"/>
        <v>#DIV/0!</v>
      </c>
      <c r="Q220" s="750">
        <f t="shared" si="273"/>
        <v>0</v>
      </c>
      <c r="R220" s="223">
        <f t="shared" si="274"/>
        <v>0</v>
      </c>
      <c r="S220" s="164" t="e">
        <f t="shared" si="275"/>
        <v>#DIV/0!</v>
      </c>
    </row>
    <row r="221" spans="1:19" hidden="1" x14ac:dyDescent="0.25">
      <c r="A221" s="43" t="s">
        <v>167</v>
      </c>
      <c r="B221" s="29">
        <f>'HORA CERTA'!$B$56</f>
        <v>300</v>
      </c>
      <c r="C221" s="224">
        <f>'HORA CERTA'!$C$56</f>
        <v>146</v>
      </c>
      <c r="D221" s="55">
        <f t="shared" si="266"/>
        <v>0.48666666666666669</v>
      </c>
      <c r="E221" s="159">
        <f>'HORA CERTA'!$E$56</f>
        <v>319</v>
      </c>
      <c r="F221" s="55">
        <f t="shared" si="267"/>
        <v>1.0633333333333332</v>
      </c>
      <c r="G221" s="159">
        <f>'HORA CERTA'!$G$56</f>
        <v>286</v>
      </c>
      <c r="H221" s="55">
        <f t="shared" si="268"/>
        <v>0.95333333333333337</v>
      </c>
      <c r="I221" s="223">
        <f>SUM(C221,E221,G221)</f>
        <v>751</v>
      </c>
      <c r="J221" s="164">
        <f>((I221/Q221))</f>
        <v>0.83444444444444443</v>
      </c>
      <c r="K221" s="159">
        <f>'HORA CERTA'!$K$56</f>
        <v>445</v>
      </c>
      <c r="L221" s="55">
        <f t="shared" si="270"/>
        <v>1.4833333333333334</v>
      </c>
      <c r="M221" s="224">
        <f>'HORA CERTA'!$M$56</f>
        <v>371</v>
      </c>
      <c r="N221" s="55">
        <f t="shared" si="271"/>
        <v>1.2366666666666666</v>
      </c>
      <c r="O221" s="224">
        <f>'HORA CERTA'!$O$56</f>
        <v>400</v>
      </c>
      <c r="P221" s="55">
        <f t="shared" si="272"/>
        <v>1.3333333333333333</v>
      </c>
      <c r="Q221" s="750">
        <f t="shared" si="273"/>
        <v>900</v>
      </c>
      <c r="R221" s="223">
        <f t="shared" si="274"/>
        <v>1216</v>
      </c>
      <c r="S221" s="164">
        <f t="shared" si="275"/>
        <v>1.3511111111111112</v>
      </c>
    </row>
    <row r="222" spans="1:19" hidden="1" x14ac:dyDescent="0.25">
      <c r="A222" s="43" t="s">
        <v>168</v>
      </c>
      <c r="B222" s="29">
        <f>'HORA CERTA'!$B$57</f>
        <v>132</v>
      </c>
      <c r="C222" s="224">
        <f>'HORA CERTA'!$C$57</f>
        <v>218</v>
      </c>
      <c r="D222" s="55">
        <f t="shared" si="266"/>
        <v>1.6515151515151516</v>
      </c>
      <c r="E222" s="159">
        <f>'HORA CERTA'!$E$57</f>
        <v>182</v>
      </c>
      <c r="F222" s="55">
        <f t="shared" si="267"/>
        <v>1.3787878787878789</v>
      </c>
      <c r="G222" s="159">
        <f>'HORA CERTA'!$G$57</f>
        <v>208</v>
      </c>
      <c r="H222" s="55">
        <f t="shared" si="268"/>
        <v>1.5757575757575757</v>
      </c>
      <c r="I222" s="223">
        <f>SUM(C222,E222,G222)</f>
        <v>608</v>
      </c>
      <c r="J222" s="164">
        <f t="shared" ref="J222:J224" si="276">((I222/Q222))</f>
        <v>1.5353535353535352</v>
      </c>
      <c r="K222" s="159">
        <f>'HORA CERTA'!$K$57</f>
        <v>181</v>
      </c>
      <c r="L222" s="55">
        <f t="shared" si="270"/>
        <v>1.3712121212121211</v>
      </c>
      <c r="M222" s="224">
        <f>'HORA CERTA'!$M$57</f>
        <v>187</v>
      </c>
      <c r="N222" s="55">
        <f t="shared" si="271"/>
        <v>1.4166666666666667</v>
      </c>
      <c r="O222" s="224">
        <f>'HORA CERTA'!$O$57</f>
        <v>187</v>
      </c>
      <c r="P222" s="55">
        <f t="shared" si="272"/>
        <v>1.4166666666666667</v>
      </c>
      <c r="Q222" s="750">
        <f t="shared" si="273"/>
        <v>396</v>
      </c>
      <c r="R222" s="223">
        <f t="shared" si="274"/>
        <v>555</v>
      </c>
      <c r="S222" s="164">
        <f t="shared" si="275"/>
        <v>1.4015151515151516</v>
      </c>
    </row>
    <row r="223" spans="1:19" ht="15.75" hidden="1" thickBot="1" x14ac:dyDescent="0.3">
      <c r="A223" s="43" t="s">
        <v>169</v>
      </c>
      <c r="B223" s="29">
        <f>'HORA CERTA'!$B$58</f>
        <v>176</v>
      </c>
      <c r="C223" s="224">
        <f>'HORA CERTA'!$C$58</f>
        <v>215</v>
      </c>
      <c r="D223" s="47">
        <f t="shared" si="266"/>
        <v>1.2215909090909092</v>
      </c>
      <c r="E223" s="159">
        <f>'HORA CERTA'!$E$58</f>
        <v>223</v>
      </c>
      <c r="F223" s="47">
        <f t="shared" si="267"/>
        <v>1.2670454545454546</v>
      </c>
      <c r="G223" s="159">
        <f>'HORA CERTA'!$G$58</f>
        <v>197</v>
      </c>
      <c r="H223" s="47">
        <f t="shared" si="268"/>
        <v>1.1193181818181819</v>
      </c>
      <c r="I223" s="223">
        <f>SUM(C223,E223,G223)</f>
        <v>635</v>
      </c>
      <c r="J223" s="230">
        <f t="shared" si="276"/>
        <v>1.2026515151515151</v>
      </c>
      <c r="K223" s="159">
        <f>'HORA CERTA'!$K$58</f>
        <v>132</v>
      </c>
      <c r="L223" s="47">
        <f t="shared" si="270"/>
        <v>0.75</v>
      </c>
      <c r="M223" s="224">
        <f>'HORA CERTA'!$M$58</f>
        <v>282</v>
      </c>
      <c r="N223" s="47">
        <f t="shared" si="271"/>
        <v>1.6022727272727273</v>
      </c>
      <c r="O223" s="224">
        <f>'HORA CERTA'!$O$58</f>
        <v>82</v>
      </c>
      <c r="P223" s="47">
        <f t="shared" si="272"/>
        <v>0.46590909090909088</v>
      </c>
      <c r="Q223" s="750">
        <f t="shared" si="273"/>
        <v>528</v>
      </c>
      <c r="R223" s="223">
        <f t="shared" si="274"/>
        <v>496</v>
      </c>
      <c r="S223" s="230">
        <f t="shared" si="275"/>
        <v>0.93939393939393945</v>
      </c>
    </row>
    <row r="224" spans="1:19" ht="15.75" hidden="1" thickBot="1" x14ac:dyDescent="0.3">
      <c r="A224" s="48" t="s">
        <v>7</v>
      </c>
      <c r="B224" s="49">
        <f>SUM(B217:B223)</f>
        <v>1048</v>
      </c>
      <c r="C224" s="50">
        <f>SUM(C217:C223)</f>
        <v>1153</v>
      </c>
      <c r="D224" s="130">
        <f t="shared" si="266"/>
        <v>1.1001908396946565</v>
      </c>
      <c r="E224" s="50">
        <f>SUM(E217:E223)</f>
        <v>1168</v>
      </c>
      <c r="F224" s="130">
        <f t="shared" si="267"/>
        <v>1.1145038167938932</v>
      </c>
      <c r="G224" s="50">
        <f>SUM(G217:G223)</f>
        <v>1188</v>
      </c>
      <c r="H224" s="130">
        <f t="shared" si="268"/>
        <v>1.133587786259542</v>
      </c>
      <c r="I224" s="181">
        <f t="shared" si="269"/>
        <v>3509</v>
      </c>
      <c r="J224" s="233">
        <f t="shared" si="276"/>
        <v>1.1160941475826971</v>
      </c>
      <c r="K224" s="50">
        <f>SUM(K217:K223)</f>
        <v>1262</v>
      </c>
      <c r="L224" s="130">
        <f t="shared" si="270"/>
        <v>1.2041984732824427</v>
      </c>
      <c r="M224" s="50">
        <f t="shared" ref="M224" si="277">SUM(M217:M223)</f>
        <v>1467</v>
      </c>
      <c r="N224" s="130">
        <f t="shared" si="271"/>
        <v>1.3998091603053435</v>
      </c>
      <c r="O224" s="50">
        <f t="shared" ref="O224" si="278">SUM(O217:O223)</f>
        <v>1152</v>
      </c>
      <c r="P224" s="130">
        <f t="shared" si="272"/>
        <v>1.0992366412213741</v>
      </c>
      <c r="Q224" s="751">
        <f t="shared" si="273"/>
        <v>3144</v>
      </c>
      <c r="R224" s="181">
        <f t="shared" si="274"/>
        <v>3881</v>
      </c>
      <c r="S224" s="233">
        <f t="shared" si="275"/>
        <v>1.23441475826972</v>
      </c>
    </row>
    <row r="225" hidden="1" x14ac:dyDescent="0.25"/>
  </sheetData>
  <sheetProtection sheet="1" objects="1" scenarios="1"/>
  <mergeCells count="42">
    <mergeCell ref="E112:E115"/>
    <mergeCell ref="F112:F115"/>
    <mergeCell ref="A1:S1"/>
    <mergeCell ref="A2:S2"/>
    <mergeCell ref="A22:S22"/>
    <mergeCell ref="A35:S35"/>
    <mergeCell ref="A50:S50"/>
    <mergeCell ref="A4:S4"/>
    <mergeCell ref="I112:I115"/>
    <mergeCell ref="J112:J115"/>
    <mergeCell ref="A158:S158"/>
    <mergeCell ref="A164:S164"/>
    <mergeCell ref="A169:S169"/>
    <mergeCell ref="O112:O115"/>
    <mergeCell ref="P112:P115"/>
    <mergeCell ref="R112:R115"/>
    <mergeCell ref="S112:S115"/>
    <mergeCell ref="A118:S118"/>
    <mergeCell ref="G112:G115"/>
    <mergeCell ref="H112:H115"/>
    <mergeCell ref="K112:K115"/>
    <mergeCell ref="L112:L115"/>
    <mergeCell ref="M112:M115"/>
    <mergeCell ref="N112:N115"/>
    <mergeCell ref="B112:B115"/>
    <mergeCell ref="C112:C115"/>
    <mergeCell ref="A215:S215"/>
    <mergeCell ref="A60:S60"/>
    <mergeCell ref="A180:S180"/>
    <mergeCell ref="A189:S189"/>
    <mergeCell ref="A196:S196"/>
    <mergeCell ref="A201:S201"/>
    <mergeCell ref="Q112:Q115"/>
    <mergeCell ref="A128:S128"/>
    <mergeCell ref="A137:S137"/>
    <mergeCell ref="A146:S146"/>
    <mergeCell ref="A68:S68"/>
    <mergeCell ref="A80:S80"/>
    <mergeCell ref="A90:S90"/>
    <mergeCell ref="A101:S101"/>
    <mergeCell ref="A110:S110"/>
    <mergeCell ref="D112:D115"/>
  </mergeCells>
  <conditionalFormatting sqref="S6:S17">
    <cfRule type="cellIs" dxfId="56" priority="6" operator="greaterThan">
      <formula>0.85</formula>
    </cfRule>
    <cfRule type="cellIs" dxfId="55" priority="7" operator="lessThan">
      <formula>0.8499</formula>
    </cfRule>
  </conditionalFormatting>
  <conditionalFormatting sqref="D6:D17 F6:F17 H6:J17 L6:L17 N6:N17 P6:P17">
    <cfRule type="cellIs" dxfId="54" priority="3" operator="greaterThan">
      <formula>1</formula>
    </cfRule>
    <cfRule type="cellIs" dxfId="53" priority="4" operator="between">
      <formula>0.85</formula>
      <formula>1</formula>
    </cfRule>
    <cfRule type="cellIs" dxfId="52" priority="5" operator="lessThan">
      <formula>0.8499</formula>
    </cfRule>
  </conditionalFormatting>
  <conditionalFormatting sqref="J6:J17">
    <cfRule type="cellIs" dxfId="51" priority="1" operator="greaterThan">
      <formula>0.85</formula>
    </cfRule>
    <cfRule type="cellIs" dxfId="50" priority="2" operator="lessThan">
      <formula>0.8499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Z93"/>
  <sheetViews>
    <sheetView showGridLines="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5" x14ac:dyDescent="0.25"/>
  <cols>
    <col min="1" max="1" width="34.28515625" style="273" customWidth="1"/>
    <col min="2" max="2" width="8.7109375" style="185" customWidth="1"/>
    <col min="4" max="4" width="8.42578125" style="185" customWidth="1"/>
    <col min="6" max="6" width="8.42578125" style="185" customWidth="1"/>
    <col min="8" max="8" width="8.42578125" style="185" customWidth="1"/>
    <col min="10" max="10" width="9.140625" style="185"/>
    <col min="12" max="12" width="8.42578125" style="185" customWidth="1"/>
    <col min="14" max="14" width="8.42578125" style="185" customWidth="1"/>
    <col min="16" max="16" width="8.42578125" style="185" customWidth="1"/>
    <col min="17" max="17" width="10.5703125" style="185" customWidth="1"/>
    <col min="18" max="18" width="8.42578125" style="185" customWidth="1"/>
  </cols>
  <sheetData>
    <row r="1" spans="1:18" ht="18" x14ac:dyDescent="0.35">
      <c r="A1" s="1289" t="s">
        <v>558</v>
      </c>
      <c r="B1" s="1289"/>
      <c r="C1" s="1289"/>
      <c r="D1" s="1289"/>
      <c r="E1" s="1289"/>
      <c r="F1" s="1289"/>
      <c r="G1" s="1289"/>
      <c r="H1" s="1289"/>
      <c r="I1" s="1289"/>
      <c r="J1" s="1289"/>
      <c r="K1" s="1289"/>
      <c r="L1" s="1289"/>
      <c r="M1" s="1289"/>
      <c r="N1" s="1289"/>
      <c r="O1" s="1289"/>
      <c r="P1" s="1289"/>
      <c r="Q1" s="1289"/>
      <c r="R1" s="1289"/>
    </row>
    <row r="2" spans="1:18" ht="18" x14ac:dyDescent="0.35">
      <c r="A2" s="1289" t="s">
        <v>197</v>
      </c>
      <c r="B2" s="1289"/>
      <c r="C2" s="1289"/>
      <c r="D2" s="1289"/>
      <c r="E2" s="1289"/>
      <c r="F2" s="1289"/>
      <c r="G2" s="1289"/>
      <c r="H2" s="1289"/>
      <c r="I2" s="1289"/>
      <c r="J2" s="1289"/>
      <c r="K2" s="1289"/>
      <c r="L2" s="1289"/>
      <c r="M2" s="1289"/>
      <c r="N2" s="1289"/>
      <c r="O2" s="1289"/>
      <c r="P2" s="1289"/>
      <c r="Q2" s="1289"/>
      <c r="R2" s="1289"/>
    </row>
    <row r="3" spans="1:18" x14ac:dyDescent="0.25">
      <c r="A3" s="266" t="s">
        <v>198</v>
      </c>
    </row>
    <row r="4" spans="1:18" ht="15.75" hidden="1" x14ac:dyDescent="0.25">
      <c r="A4" s="267" t="s">
        <v>274</v>
      </c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</row>
    <row r="5" spans="1:18" ht="24.75" hidden="1" thickBot="1" x14ac:dyDescent="0.3">
      <c r="A5" s="268" t="s">
        <v>14</v>
      </c>
      <c r="B5" s="186" t="s">
        <v>15</v>
      </c>
      <c r="C5" s="262" t="s">
        <v>413</v>
      </c>
      <c r="D5" s="263" t="s">
        <v>1</v>
      </c>
      <c r="E5" s="262" t="s">
        <v>393</v>
      </c>
      <c r="F5" s="263" t="s">
        <v>1</v>
      </c>
      <c r="G5" s="262" t="s">
        <v>394</v>
      </c>
      <c r="H5" s="263" t="s">
        <v>1</v>
      </c>
      <c r="I5" s="128" t="s">
        <v>404</v>
      </c>
      <c r="J5" s="13" t="s">
        <v>205</v>
      </c>
      <c r="K5" s="262" t="s">
        <v>395</v>
      </c>
      <c r="L5" s="263" t="s">
        <v>1</v>
      </c>
      <c r="M5" s="264" t="s">
        <v>396</v>
      </c>
      <c r="N5" s="265" t="s">
        <v>1</v>
      </c>
      <c r="O5" s="264" t="s">
        <v>397</v>
      </c>
      <c r="P5" s="265" t="s">
        <v>1</v>
      </c>
      <c r="Q5" s="925"/>
      <c r="R5" s="925"/>
    </row>
    <row r="6" spans="1:18" hidden="1" x14ac:dyDescent="0.25">
      <c r="A6" s="269" t="s">
        <v>8</v>
      </c>
      <c r="B6" s="114">
        <f>'Pque N Mundo I'!B12</f>
        <v>288</v>
      </c>
      <c r="C6" s="134">
        <f>'Pque N Mundo I'!C12</f>
        <v>547</v>
      </c>
      <c r="D6" s="147">
        <f t="shared" ref="D6:D7" si="0">C6/$B6</f>
        <v>1.8993055555555556</v>
      </c>
      <c r="E6" s="134">
        <f>'Pque N Mundo I'!E12</f>
        <v>515</v>
      </c>
      <c r="F6" s="147">
        <f t="shared" ref="F6:F7" si="1">E6/$B6</f>
        <v>1.7881944444444444</v>
      </c>
      <c r="G6" s="134">
        <f>'Pque N Mundo I'!G12</f>
        <v>525</v>
      </c>
      <c r="H6" s="147">
        <f t="shared" ref="H6:L7" si="2">G6/$B6</f>
        <v>1.8229166666666667</v>
      </c>
      <c r="I6" s="136">
        <f>SUM(C6,E6,G6)</f>
        <v>1587</v>
      </c>
      <c r="J6" s="148">
        <f>I6/($B6*3)</f>
        <v>1.8368055555555556</v>
      </c>
      <c r="K6" s="134">
        <f>'Pque N Mundo I'!K12</f>
        <v>529</v>
      </c>
      <c r="L6" s="147">
        <f t="shared" si="2"/>
        <v>1.8368055555555556</v>
      </c>
      <c r="M6" s="134">
        <f>'Pque N Mundo I'!M12</f>
        <v>528</v>
      </c>
      <c r="N6" s="147">
        <f t="shared" ref="N6:N7" si="3">M6/$B6</f>
        <v>1.8333333333333333</v>
      </c>
      <c r="O6" s="134">
        <f>'Pque N Mundo I'!O12</f>
        <v>517</v>
      </c>
      <c r="P6" s="147">
        <f t="shared" ref="P6:P7" si="4">O6/$B6</f>
        <v>1.7951388888888888</v>
      </c>
      <c r="Q6" s="926"/>
      <c r="R6" s="926"/>
    </row>
    <row r="7" spans="1:18" hidden="1" x14ac:dyDescent="0.25">
      <c r="A7" s="269" t="s">
        <v>9</v>
      </c>
      <c r="B7" s="114">
        <f>'Pque N Mundo I'!B13</f>
        <v>1008</v>
      </c>
      <c r="C7" s="134">
        <f>'Pque N Mundo I'!C13</f>
        <v>1948</v>
      </c>
      <c r="D7" s="147">
        <f t="shared" si="0"/>
        <v>1.9325396825396826</v>
      </c>
      <c r="E7" s="134">
        <f>'Pque N Mundo I'!E13</f>
        <v>1671</v>
      </c>
      <c r="F7" s="147">
        <f t="shared" si="1"/>
        <v>1.6577380952380953</v>
      </c>
      <c r="G7" s="134">
        <f>'Pque N Mundo I'!G13</f>
        <v>2137</v>
      </c>
      <c r="H7" s="147">
        <f t="shared" si="2"/>
        <v>2.1200396825396823</v>
      </c>
      <c r="I7" s="136">
        <f>SUM(C7,E7,G7)</f>
        <v>5756</v>
      </c>
      <c r="J7" s="148">
        <f>I7/($B7*3)</f>
        <v>1.9034391534391535</v>
      </c>
      <c r="K7" s="134">
        <f>'Pque N Mundo I'!K13</f>
        <v>2526</v>
      </c>
      <c r="L7" s="147">
        <f t="shared" si="2"/>
        <v>2.5059523809523809</v>
      </c>
      <c r="M7" s="134">
        <f>'Pque N Mundo I'!M13</f>
        <v>2278</v>
      </c>
      <c r="N7" s="147">
        <f t="shared" si="3"/>
        <v>2.2599206349206349</v>
      </c>
      <c r="O7" s="134">
        <f>'Pque N Mundo I'!O13</f>
        <v>1807</v>
      </c>
      <c r="P7" s="147">
        <f t="shared" si="4"/>
        <v>1.7926587301587302</v>
      </c>
      <c r="Q7" s="926"/>
      <c r="R7" s="926"/>
    </row>
    <row r="8" spans="1:18" ht="15.75" hidden="1" x14ac:dyDescent="0.25">
      <c r="A8" s="267" t="s">
        <v>276</v>
      </c>
      <c r="B8" s="259"/>
      <c r="C8" s="259"/>
      <c r="D8" s="259"/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259"/>
      <c r="P8" s="259"/>
      <c r="Q8" s="259"/>
      <c r="R8" s="259"/>
    </row>
    <row r="9" spans="1:18" hidden="1" x14ac:dyDescent="0.25">
      <c r="A9" s="269" t="s">
        <v>30</v>
      </c>
      <c r="B9" s="114">
        <f>'Pque N Mundo II'!B10</f>
        <v>384</v>
      </c>
      <c r="C9" s="134">
        <f>'Pque N Mundo II'!C10</f>
        <v>302</v>
      </c>
      <c r="D9" s="147">
        <f t="shared" ref="D9:D12" si="5">C9/$B9</f>
        <v>0.78645833333333337</v>
      </c>
      <c r="E9" s="134">
        <f>'Pque N Mundo II'!E10</f>
        <v>472</v>
      </c>
      <c r="F9" s="147">
        <f t="shared" ref="F9:F12" si="6">E9/$B9</f>
        <v>1.2291666666666667</v>
      </c>
      <c r="G9" s="134">
        <f>'Pque N Mundo II'!G10</f>
        <v>473</v>
      </c>
      <c r="H9" s="147">
        <f t="shared" ref="H9:L12" si="7">G9/$B9</f>
        <v>1.2317708333333333</v>
      </c>
      <c r="I9" s="136">
        <f t="shared" ref="I9:I12" si="8">SUM(C9,E9,G9)</f>
        <v>1247</v>
      </c>
      <c r="J9" s="148">
        <f t="shared" ref="J9:J12" si="9">I9/($B9*3)</f>
        <v>1.0824652777777777</v>
      </c>
      <c r="K9" s="134">
        <f>'Pque N Mundo II'!K10</f>
        <v>498</v>
      </c>
      <c r="L9" s="147">
        <f t="shared" si="7"/>
        <v>1.296875</v>
      </c>
      <c r="M9" s="134">
        <f>'Pque N Mundo II'!M10</f>
        <v>499</v>
      </c>
      <c r="N9" s="147">
        <f t="shared" ref="N9:N12" si="10">M9/$B9</f>
        <v>1.2994791666666667</v>
      </c>
      <c r="O9" s="134">
        <f>'Pque N Mundo II'!O10</f>
        <v>346</v>
      </c>
      <c r="P9" s="147">
        <f t="shared" ref="P9:P12" si="11">O9/$B9</f>
        <v>0.90104166666666663</v>
      </c>
      <c r="Q9" s="926"/>
      <c r="R9" s="926"/>
    </row>
    <row r="10" spans="1:18" hidden="1" x14ac:dyDescent="0.25">
      <c r="A10" s="269" t="s">
        <v>31</v>
      </c>
      <c r="B10" s="114">
        <f>'Pque N Mundo II'!B11</f>
        <v>1344</v>
      </c>
      <c r="C10" s="134">
        <f>'Pque N Mundo II'!C11</f>
        <v>1163</v>
      </c>
      <c r="D10" s="147">
        <f t="shared" si="5"/>
        <v>0.86532738095238093</v>
      </c>
      <c r="E10" s="134">
        <f>'Pque N Mundo II'!E11</f>
        <v>1476</v>
      </c>
      <c r="F10" s="147">
        <f t="shared" si="6"/>
        <v>1.0982142857142858</v>
      </c>
      <c r="G10" s="134">
        <f>'Pque N Mundo II'!G11</f>
        <v>1108</v>
      </c>
      <c r="H10" s="147">
        <f t="shared" si="7"/>
        <v>0.82440476190476186</v>
      </c>
      <c r="I10" s="136">
        <f t="shared" si="8"/>
        <v>3747</v>
      </c>
      <c r="J10" s="148">
        <f t="shared" si="9"/>
        <v>0.92931547619047616</v>
      </c>
      <c r="K10" s="134">
        <f>'Pque N Mundo II'!K11</f>
        <v>1524</v>
      </c>
      <c r="L10" s="147">
        <f t="shared" si="7"/>
        <v>1.1339285714285714</v>
      </c>
      <c r="M10" s="134">
        <f>'Pque N Mundo II'!M11</f>
        <v>1594</v>
      </c>
      <c r="N10" s="147">
        <f t="shared" si="10"/>
        <v>1.1860119047619047</v>
      </c>
      <c r="O10" s="134">
        <f>'Pque N Mundo II'!O11</f>
        <v>1019</v>
      </c>
      <c r="P10" s="147">
        <f t="shared" si="11"/>
        <v>0.75818452380952384</v>
      </c>
      <c r="Q10" s="926"/>
      <c r="R10" s="926"/>
    </row>
    <row r="11" spans="1:18" hidden="1" x14ac:dyDescent="0.25">
      <c r="A11" s="269" t="s">
        <v>8</v>
      </c>
      <c r="B11" s="114">
        <f>'Pque N Mundo II'!B12</f>
        <v>192</v>
      </c>
      <c r="C11" s="134">
        <f>'Pque N Mundo II'!C12</f>
        <v>231</v>
      </c>
      <c r="D11" s="147">
        <f t="shared" si="5"/>
        <v>1.203125</v>
      </c>
      <c r="E11" s="134">
        <f>'Pque N Mundo II'!E12</f>
        <v>285</v>
      </c>
      <c r="F11" s="147">
        <f t="shared" si="6"/>
        <v>1.484375</v>
      </c>
      <c r="G11" s="134">
        <f>'Pque N Mundo II'!G12</f>
        <v>248</v>
      </c>
      <c r="H11" s="147">
        <f t="shared" si="7"/>
        <v>1.2916666666666667</v>
      </c>
      <c r="I11" s="136">
        <f t="shared" si="8"/>
        <v>764</v>
      </c>
      <c r="J11" s="148">
        <f t="shared" si="9"/>
        <v>1.3263888888888888</v>
      </c>
      <c r="K11" s="134">
        <f>'Pque N Mundo II'!K12</f>
        <v>248</v>
      </c>
      <c r="L11" s="147">
        <f t="shared" si="7"/>
        <v>1.2916666666666667</v>
      </c>
      <c r="M11" s="134">
        <f>'Pque N Mundo II'!M12</f>
        <v>166</v>
      </c>
      <c r="N11" s="147">
        <f t="shared" si="10"/>
        <v>0.86458333333333337</v>
      </c>
      <c r="O11" s="134">
        <f>'Pque N Mundo II'!O12</f>
        <v>247</v>
      </c>
      <c r="P11" s="147">
        <f t="shared" si="11"/>
        <v>1.2864583333333333</v>
      </c>
      <c r="Q11" s="926"/>
      <c r="R11" s="926"/>
    </row>
    <row r="12" spans="1:18" hidden="1" x14ac:dyDescent="0.25">
      <c r="A12" s="269" t="s">
        <v>9</v>
      </c>
      <c r="B12" s="114">
        <f>'Pque N Mundo II'!B13</f>
        <v>672</v>
      </c>
      <c r="C12" s="134">
        <f>'Pque N Mundo II'!C13</f>
        <v>1007</v>
      </c>
      <c r="D12" s="147">
        <f t="shared" si="5"/>
        <v>1.4985119047619047</v>
      </c>
      <c r="E12" s="134">
        <f>'Pque N Mundo II'!E13</f>
        <v>976</v>
      </c>
      <c r="F12" s="147">
        <f t="shared" si="6"/>
        <v>1.4523809523809523</v>
      </c>
      <c r="G12" s="134">
        <f>'Pque N Mundo II'!G13</f>
        <v>866</v>
      </c>
      <c r="H12" s="147">
        <f t="shared" si="7"/>
        <v>1.2886904761904763</v>
      </c>
      <c r="I12" s="136">
        <f t="shared" si="8"/>
        <v>2849</v>
      </c>
      <c r="J12" s="148">
        <f t="shared" si="9"/>
        <v>1.4131944444444444</v>
      </c>
      <c r="K12" s="134">
        <f>'Pque N Mundo II'!K13</f>
        <v>998</v>
      </c>
      <c r="L12" s="147">
        <f t="shared" si="7"/>
        <v>1.4851190476190477</v>
      </c>
      <c r="M12" s="134">
        <f>'Pque N Mundo II'!M13</f>
        <v>548</v>
      </c>
      <c r="N12" s="147">
        <f t="shared" si="10"/>
        <v>0.81547619047619047</v>
      </c>
      <c r="O12" s="134">
        <f>'Pque N Mundo II'!O13</f>
        <v>819</v>
      </c>
      <c r="P12" s="147">
        <f t="shared" si="11"/>
        <v>1.21875</v>
      </c>
      <c r="Q12" s="926"/>
      <c r="R12" s="926"/>
    </row>
    <row r="13" spans="1:18" ht="15.75" hidden="1" x14ac:dyDescent="0.25">
      <c r="A13" s="267" t="s">
        <v>278</v>
      </c>
      <c r="B13" s="259"/>
      <c r="C13" s="259"/>
      <c r="D13" s="259"/>
      <c r="E13" s="259"/>
      <c r="F13" s="259"/>
      <c r="G13" s="259"/>
      <c r="H13" s="259"/>
      <c r="I13" s="259"/>
      <c r="J13" s="259"/>
      <c r="K13" s="259"/>
      <c r="L13" s="259"/>
      <c r="M13" s="259"/>
      <c r="N13" s="259"/>
      <c r="O13" s="259"/>
      <c r="P13" s="259"/>
      <c r="Q13" s="259"/>
      <c r="R13" s="259"/>
    </row>
    <row r="14" spans="1:18" hidden="1" x14ac:dyDescent="0.25">
      <c r="A14" s="269" t="s">
        <v>8</v>
      </c>
      <c r="B14" s="112">
        <f>'AMA_UBS J Brasil'!B12</f>
        <v>384</v>
      </c>
      <c r="C14" s="133">
        <f>'AMA_UBS J Brasil'!C12</f>
        <v>475</v>
      </c>
      <c r="D14" s="19">
        <f t="shared" ref="D14:D15" si="12">C14/$B14</f>
        <v>1.2369791666666667</v>
      </c>
      <c r="E14" s="133">
        <f>'AMA_UBS J Brasil'!E12</f>
        <v>452</v>
      </c>
      <c r="F14" s="19">
        <f t="shared" ref="F14:F15" si="13">E14/$B14</f>
        <v>1.1770833333333333</v>
      </c>
      <c r="G14" s="133">
        <f>'AMA_UBS J Brasil'!G12</f>
        <v>401</v>
      </c>
      <c r="H14" s="19">
        <f t="shared" ref="H14:L15" si="14">G14/$B14</f>
        <v>1.0442708333333333</v>
      </c>
      <c r="I14" s="98">
        <f t="shared" ref="I14:I15" si="15">SUM(C14,E14,G14)</f>
        <v>1328</v>
      </c>
      <c r="J14" s="146">
        <f t="shared" ref="J14:J15" si="16">I14/($B14*3)</f>
        <v>1.1527777777777777</v>
      </c>
      <c r="K14" s="133">
        <f>'AMA_UBS J Brasil'!K12</f>
        <v>395</v>
      </c>
      <c r="L14" s="19">
        <f t="shared" si="14"/>
        <v>1.0286458333333333</v>
      </c>
      <c r="M14" s="133">
        <f>'AMA_UBS J Brasil'!M12</f>
        <v>483</v>
      </c>
      <c r="N14" s="19">
        <f t="shared" ref="N14:N15" si="17">M14/$B14</f>
        <v>1.2578125</v>
      </c>
      <c r="O14" s="133">
        <f>'AMA_UBS J Brasil'!O12</f>
        <v>381</v>
      </c>
      <c r="P14" s="19">
        <f t="shared" ref="P14:P15" si="18">O14/$B14</f>
        <v>0.9921875</v>
      </c>
      <c r="Q14" s="915"/>
      <c r="R14" s="915"/>
    </row>
    <row r="15" spans="1:18" hidden="1" x14ac:dyDescent="0.25">
      <c r="A15" s="269" t="s">
        <v>9</v>
      </c>
      <c r="B15" s="114">
        <f>'AMA_UBS J Brasil'!B13</f>
        <v>1344</v>
      </c>
      <c r="C15" s="134">
        <f>'AMA_UBS J Brasil'!C13</f>
        <v>1439</v>
      </c>
      <c r="D15" s="147">
        <f t="shared" si="12"/>
        <v>1.0706845238095237</v>
      </c>
      <c r="E15" s="134">
        <f>'AMA_UBS J Brasil'!E13</f>
        <v>1301</v>
      </c>
      <c r="F15" s="147">
        <f t="shared" si="13"/>
        <v>0.96800595238095233</v>
      </c>
      <c r="G15" s="134">
        <f>'AMA_UBS J Brasil'!G13</f>
        <v>1224</v>
      </c>
      <c r="H15" s="147">
        <f t="shared" si="14"/>
        <v>0.9107142857142857</v>
      </c>
      <c r="I15" s="136">
        <f t="shared" si="15"/>
        <v>3964</v>
      </c>
      <c r="J15" s="148">
        <f t="shared" si="16"/>
        <v>0.98313492063492058</v>
      </c>
      <c r="K15" s="134">
        <f>'AMA_UBS J Brasil'!K13</f>
        <v>2045</v>
      </c>
      <c r="L15" s="147">
        <f t="shared" si="14"/>
        <v>1.5215773809523809</v>
      </c>
      <c r="M15" s="134">
        <f>'AMA_UBS J Brasil'!M13</f>
        <v>1651</v>
      </c>
      <c r="N15" s="147">
        <f t="shared" si="17"/>
        <v>1.2284226190476191</v>
      </c>
      <c r="O15" s="134">
        <f>'AMA_UBS J Brasil'!O13</f>
        <v>1293</v>
      </c>
      <c r="P15" s="147">
        <f t="shared" si="18"/>
        <v>0.9620535714285714</v>
      </c>
      <c r="Q15" s="926"/>
      <c r="R15" s="926"/>
    </row>
    <row r="16" spans="1:18" hidden="1" x14ac:dyDescent="0.25"/>
    <row r="17" spans="1:18" ht="15.75" hidden="1" x14ac:dyDescent="0.25">
      <c r="A17" s="267" t="s">
        <v>284</v>
      </c>
      <c r="B17" s="259"/>
      <c r="C17" s="259"/>
      <c r="D17" s="259"/>
      <c r="E17" s="259"/>
      <c r="F17" s="259"/>
      <c r="G17" s="259"/>
      <c r="H17" s="259"/>
      <c r="I17" s="259"/>
      <c r="J17" s="259"/>
      <c r="K17" s="259"/>
      <c r="L17" s="259"/>
      <c r="M17" s="259"/>
      <c r="N17" s="259"/>
      <c r="O17" s="259"/>
      <c r="P17" s="259"/>
      <c r="Q17" s="259"/>
      <c r="R17" s="259"/>
    </row>
    <row r="18" spans="1:18" hidden="1" x14ac:dyDescent="0.25">
      <c r="A18" s="269" t="s">
        <v>8</v>
      </c>
      <c r="B18" s="112">
        <f>'AMA_UBS V Medeiros'!B7</f>
        <v>480</v>
      </c>
      <c r="C18" s="133">
        <f>'AMA_UBS V Medeiros'!C7</f>
        <v>594</v>
      </c>
      <c r="D18" s="19">
        <f t="shared" ref="D18:D19" si="19">C18/$B18</f>
        <v>1.2375</v>
      </c>
      <c r="E18" s="133">
        <f>'AMA_UBS V Medeiros'!E7</f>
        <v>523</v>
      </c>
      <c r="F18" s="19">
        <f t="shared" ref="F18:F19" si="20">E18/$B18</f>
        <v>1.0895833333333333</v>
      </c>
      <c r="G18" s="133">
        <f>'AMA_UBS V Medeiros'!G7</f>
        <v>431</v>
      </c>
      <c r="H18" s="19">
        <f t="shared" ref="H18:L19" si="21">G18/$B18</f>
        <v>0.8979166666666667</v>
      </c>
      <c r="I18" s="98">
        <f t="shared" ref="I18:I19" si="22">SUM(C18,E18,G18)</f>
        <v>1548</v>
      </c>
      <c r="J18" s="146">
        <f t="shared" ref="J18:J19" si="23">I18/($B18*3)</f>
        <v>1.075</v>
      </c>
      <c r="K18" s="133">
        <f>'AMA_UBS V Medeiros'!K7</f>
        <v>596</v>
      </c>
      <c r="L18" s="19">
        <f t="shared" si="21"/>
        <v>1.2416666666666667</v>
      </c>
      <c r="M18" s="133">
        <f>'AMA_UBS V Medeiros'!M7</f>
        <v>554</v>
      </c>
      <c r="N18" s="19">
        <f t="shared" ref="N18:N19" si="24">M18/$B18</f>
        <v>1.1541666666666666</v>
      </c>
      <c r="O18" s="133">
        <f>'AMA_UBS V Medeiros'!O7</f>
        <v>462</v>
      </c>
      <c r="P18" s="19">
        <f t="shared" ref="P18:P19" si="25">O18/$B18</f>
        <v>0.96250000000000002</v>
      </c>
      <c r="Q18" s="915"/>
      <c r="R18" s="915"/>
    </row>
    <row r="19" spans="1:18" hidden="1" x14ac:dyDescent="0.25">
      <c r="A19" s="269" t="s">
        <v>9</v>
      </c>
      <c r="B19" s="114">
        <f>'AMA_UBS V Medeiros'!B8</f>
        <v>1680</v>
      </c>
      <c r="C19" s="134">
        <f>'AMA_UBS V Medeiros'!C8</f>
        <v>1721</v>
      </c>
      <c r="D19" s="147">
        <f t="shared" si="19"/>
        <v>1.0244047619047618</v>
      </c>
      <c r="E19" s="134">
        <f>'AMA_UBS V Medeiros'!E8</f>
        <v>1807</v>
      </c>
      <c r="F19" s="147">
        <f t="shared" si="20"/>
        <v>1.075595238095238</v>
      </c>
      <c r="G19" s="134">
        <f>'AMA_UBS V Medeiros'!G8</f>
        <v>1393</v>
      </c>
      <c r="H19" s="147">
        <f t="shared" si="21"/>
        <v>0.82916666666666672</v>
      </c>
      <c r="I19" s="136">
        <f t="shared" si="22"/>
        <v>4921</v>
      </c>
      <c r="J19" s="148">
        <f t="shared" si="23"/>
        <v>0.97638888888888886</v>
      </c>
      <c r="K19" s="134">
        <f>'AMA_UBS V Medeiros'!K8</f>
        <v>2942</v>
      </c>
      <c r="L19" s="147">
        <f t="shared" si="21"/>
        <v>1.7511904761904762</v>
      </c>
      <c r="M19" s="134">
        <f>'AMA_UBS V Medeiros'!M8</f>
        <v>1981</v>
      </c>
      <c r="N19" s="147">
        <f t="shared" si="24"/>
        <v>1.1791666666666667</v>
      </c>
      <c r="O19" s="134">
        <f>'AMA_UBS V Medeiros'!O8</f>
        <v>1558</v>
      </c>
      <c r="P19" s="147">
        <f t="shared" si="25"/>
        <v>0.92738095238095242</v>
      </c>
      <c r="Q19" s="926"/>
      <c r="R19" s="926"/>
    </row>
    <row r="20" spans="1:18" ht="15.75" hidden="1" x14ac:dyDescent="0.25">
      <c r="A20" s="267" t="s">
        <v>286</v>
      </c>
      <c r="B20" s="259"/>
      <c r="C20" s="259"/>
      <c r="D20" s="259"/>
      <c r="E20" s="259"/>
      <c r="F20" s="259"/>
      <c r="G20" s="259"/>
      <c r="H20" s="259"/>
      <c r="I20" s="259"/>
      <c r="J20" s="259"/>
      <c r="K20" s="259"/>
      <c r="L20" s="259"/>
      <c r="M20" s="259"/>
      <c r="N20" s="259"/>
      <c r="O20" s="259"/>
      <c r="P20" s="259"/>
      <c r="Q20" s="259"/>
      <c r="R20" s="259"/>
    </row>
    <row r="21" spans="1:18" hidden="1" x14ac:dyDescent="0.25">
      <c r="A21" s="269" t="s">
        <v>8</v>
      </c>
      <c r="B21" s="112">
        <f>'UBS Izolina Mazzei'!B7</f>
        <v>768</v>
      </c>
      <c r="C21" s="133">
        <f>'UBS Izolina Mazzei'!C7</f>
        <v>929</v>
      </c>
      <c r="D21" s="19">
        <f t="shared" ref="D21:D22" si="26">C21/$B21</f>
        <v>1.2096354166666667</v>
      </c>
      <c r="E21" s="133">
        <f>'UBS Izolina Mazzei'!E7</f>
        <v>887</v>
      </c>
      <c r="F21" s="19">
        <f t="shared" ref="F21:F22" si="27">E21/$B21</f>
        <v>1.1549479166666667</v>
      </c>
      <c r="G21" s="133">
        <f>'UBS Izolina Mazzei'!G7</f>
        <v>598</v>
      </c>
      <c r="H21" s="19">
        <f t="shared" ref="H21:L22" si="28">G21/$B21</f>
        <v>0.77864583333333337</v>
      </c>
      <c r="I21" s="98">
        <f t="shared" ref="I21:I22" si="29">SUM(C21,E21,G21)</f>
        <v>2414</v>
      </c>
      <c r="J21" s="146">
        <f t="shared" ref="J21:J22" si="30">I21/($B21*3)</f>
        <v>1.0477430555555556</v>
      </c>
      <c r="K21" s="133">
        <f>'UBS Izolina Mazzei'!K7</f>
        <v>744</v>
      </c>
      <c r="L21" s="19">
        <f t="shared" si="28"/>
        <v>0.96875</v>
      </c>
      <c r="M21" s="133">
        <f>'UBS Izolina Mazzei'!M7</f>
        <v>369</v>
      </c>
      <c r="N21" s="19">
        <f t="shared" ref="N21:N22" si="31">M21/$B21</f>
        <v>0.48046875</v>
      </c>
      <c r="O21" s="133">
        <f>'UBS Izolina Mazzei'!O7</f>
        <v>508</v>
      </c>
      <c r="P21" s="19">
        <f t="shared" ref="P21:P22" si="32">O21/$B21</f>
        <v>0.66145833333333337</v>
      </c>
      <c r="Q21" s="915"/>
      <c r="R21" s="915"/>
    </row>
    <row r="22" spans="1:18" hidden="1" x14ac:dyDescent="0.25">
      <c r="A22" s="269" t="s">
        <v>9</v>
      </c>
      <c r="B22" s="114">
        <f>'UBS Izolina Mazzei'!B8</f>
        <v>2688</v>
      </c>
      <c r="C22" s="134">
        <f>'UBS Izolina Mazzei'!C8</f>
        <v>2712</v>
      </c>
      <c r="D22" s="147">
        <f t="shared" si="26"/>
        <v>1.0089285714285714</v>
      </c>
      <c r="E22" s="134">
        <f>'UBS Izolina Mazzei'!E8</f>
        <v>2721</v>
      </c>
      <c r="F22" s="147">
        <f t="shared" si="27"/>
        <v>1.0122767857142858</v>
      </c>
      <c r="G22" s="134">
        <f>'UBS Izolina Mazzei'!G8</f>
        <v>2255</v>
      </c>
      <c r="H22" s="147">
        <f t="shared" si="28"/>
        <v>0.83891369047619047</v>
      </c>
      <c r="I22" s="136">
        <f t="shared" si="29"/>
        <v>7688</v>
      </c>
      <c r="J22" s="148">
        <f t="shared" si="30"/>
        <v>0.95337301587301593</v>
      </c>
      <c r="K22" s="134">
        <f>'UBS Izolina Mazzei'!K8</f>
        <v>3286</v>
      </c>
      <c r="L22" s="147">
        <f t="shared" si="28"/>
        <v>1.2224702380952381</v>
      </c>
      <c r="M22" s="134">
        <f>'UBS Izolina Mazzei'!M8</f>
        <v>1801</v>
      </c>
      <c r="N22" s="147">
        <f t="shared" si="31"/>
        <v>0.67001488095238093</v>
      </c>
      <c r="O22" s="134">
        <f>'UBS Izolina Mazzei'!O8</f>
        <v>2121</v>
      </c>
      <c r="P22" s="147">
        <f t="shared" si="32"/>
        <v>0.7890625</v>
      </c>
      <c r="Q22" s="926"/>
      <c r="R22" s="926"/>
    </row>
    <row r="23" spans="1:18" ht="15.75" hidden="1" x14ac:dyDescent="0.25">
      <c r="A23" s="267" t="s">
        <v>288</v>
      </c>
      <c r="B23" s="259"/>
      <c r="C23" s="259"/>
      <c r="D23" s="259"/>
      <c r="E23" s="259"/>
      <c r="F23" s="259"/>
      <c r="G23" s="259"/>
      <c r="H23" s="259"/>
      <c r="I23" s="259"/>
      <c r="J23" s="259"/>
      <c r="K23" s="259"/>
      <c r="L23" s="259"/>
      <c r="M23" s="259"/>
      <c r="N23" s="259"/>
      <c r="O23" s="259"/>
      <c r="P23" s="259"/>
      <c r="Q23" s="259"/>
      <c r="R23" s="259"/>
    </row>
    <row r="24" spans="1:18" hidden="1" x14ac:dyDescent="0.25">
      <c r="A24" s="269" t="s">
        <v>8</v>
      </c>
      <c r="B24" s="112">
        <f>'UBS Jardim Japão'!B7</f>
        <v>480</v>
      </c>
      <c r="C24" s="133">
        <f>'UBS Jardim Japão'!C7</f>
        <v>500</v>
      </c>
      <c r="D24" s="19">
        <f t="shared" ref="D24:D25" si="33">C24/$B24</f>
        <v>1.0416666666666667</v>
      </c>
      <c r="E24" s="133">
        <f>'UBS Jardim Japão'!E7</f>
        <v>394</v>
      </c>
      <c r="F24" s="19">
        <f t="shared" ref="F24:F25" si="34">E24/$B24</f>
        <v>0.8208333333333333</v>
      </c>
      <c r="G24" s="133">
        <f>'UBS Jardim Japão'!G7</f>
        <v>381</v>
      </c>
      <c r="H24" s="19">
        <f t="shared" ref="H24:L25" si="35">G24/$B24</f>
        <v>0.79374999999999996</v>
      </c>
      <c r="I24" s="98">
        <f t="shared" ref="I24:I25" si="36">SUM(C24,E24,G24)</f>
        <v>1275</v>
      </c>
      <c r="J24" s="146">
        <f t="shared" ref="J24:J25" si="37">I24/($B24*3)</f>
        <v>0.88541666666666663</v>
      </c>
      <c r="K24" s="133">
        <f>'UBS Jardim Japão'!K7</f>
        <v>368</v>
      </c>
      <c r="L24" s="19">
        <f t="shared" si="35"/>
        <v>0.76666666666666672</v>
      </c>
      <c r="M24" s="133">
        <f>'UBS Jardim Japão'!M7</f>
        <v>511</v>
      </c>
      <c r="N24" s="19">
        <f t="shared" ref="N24:N25" si="38">M24/$B24</f>
        <v>1.0645833333333334</v>
      </c>
      <c r="O24" s="133">
        <f>'UBS Jardim Japão'!O7</f>
        <v>470</v>
      </c>
      <c r="P24" s="19">
        <f t="shared" ref="P24:P25" si="39">O24/$B24</f>
        <v>0.97916666666666663</v>
      </c>
      <c r="Q24" s="915"/>
      <c r="R24" s="915"/>
    </row>
    <row r="25" spans="1:18" hidden="1" x14ac:dyDescent="0.25">
      <c r="A25" s="269" t="s">
        <v>9</v>
      </c>
      <c r="B25" s="114">
        <f>'UBS Jardim Japão'!B8</f>
        <v>1680</v>
      </c>
      <c r="C25" s="134">
        <f>'UBS Jardim Japão'!C8</f>
        <v>1835</v>
      </c>
      <c r="D25" s="147">
        <f t="shared" si="33"/>
        <v>1.0922619047619047</v>
      </c>
      <c r="E25" s="134">
        <f>'UBS Jardim Japão'!E8</f>
        <v>1306</v>
      </c>
      <c r="F25" s="147">
        <f t="shared" si="34"/>
        <v>0.77738095238095239</v>
      </c>
      <c r="G25" s="134">
        <f>'UBS Jardim Japão'!G8</f>
        <v>1487</v>
      </c>
      <c r="H25" s="147">
        <f t="shared" si="35"/>
        <v>0.88511904761904758</v>
      </c>
      <c r="I25" s="136">
        <f t="shared" si="36"/>
        <v>4628</v>
      </c>
      <c r="J25" s="148">
        <f t="shared" si="37"/>
        <v>0.91825396825396821</v>
      </c>
      <c r="K25" s="134">
        <f>'UBS Jardim Japão'!K8</f>
        <v>2166</v>
      </c>
      <c r="L25" s="147">
        <f t="shared" si="35"/>
        <v>1.2892857142857144</v>
      </c>
      <c r="M25" s="134">
        <f>'UBS Jardim Japão'!M8</f>
        <v>2272</v>
      </c>
      <c r="N25" s="147">
        <f t="shared" si="38"/>
        <v>1.3523809523809525</v>
      </c>
      <c r="O25" s="134">
        <f>'UBS Jardim Japão'!O8</f>
        <v>1896</v>
      </c>
      <c r="P25" s="147">
        <f t="shared" si="39"/>
        <v>1.1285714285714286</v>
      </c>
      <c r="Q25" s="926"/>
      <c r="R25" s="926"/>
    </row>
    <row r="26" spans="1:18" ht="15.75" hidden="1" x14ac:dyDescent="0.25">
      <c r="A26" s="267" t="s">
        <v>291</v>
      </c>
      <c r="B26" s="259"/>
      <c r="C26" s="259"/>
      <c r="D26" s="259"/>
      <c r="E26" s="259"/>
      <c r="F26" s="259"/>
      <c r="G26" s="259"/>
      <c r="H26" s="259"/>
      <c r="I26" s="259"/>
      <c r="J26" s="259"/>
      <c r="K26" s="259"/>
      <c r="L26" s="259"/>
      <c r="M26" s="259"/>
      <c r="N26" s="259"/>
      <c r="O26" s="259"/>
      <c r="P26" s="259"/>
      <c r="Q26" s="259"/>
      <c r="R26" s="259"/>
    </row>
    <row r="27" spans="1:18" ht="24.75" hidden="1" thickBot="1" x14ac:dyDescent="0.3">
      <c r="A27" s="268" t="s">
        <v>14</v>
      </c>
      <c r="B27" s="186" t="s">
        <v>15</v>
      </c>
      <c r="C27" s="262" t="s">
        <v>2</v>
      </c>
      <c r="D27" s="263" t="s">
        <v>1</v>
      </c>
      <c r="E27" s="262" t="s">
        <v>3</v>
      </c>
      <c r="F27" s="263" t="s">
        <v>1</v>
      </c>
      <c r="G27" s="262" t="s">
        <v>4</v>
      </c>
      <c r="H27" s="263" t="s">
        <v>1</v>
      </c>
      <c r="I27" s="128" t="s">
        <v>206</v>
      </c>
      <c r="J27" s="13" t="s">
        <v>205</v>
      </c>
      <c r="K27" s="262" t="s">
        <v>5</v>
      </c>
      <c r="L27" s="263" t="s">
        <v>1</v>
      </c>
      <c r="M27" s="264" t="s">
        <v>203</v>
      </c>
      <c r="N27" s="265" t="s">
        <v>1</v>
      </c>
      <c r="O27" s="264" t="s">
        <v>204</v>
      </c>
      <c r="P27" s="265" t="s">
        <v>1</v>
      </c>
      <c r="Q27" s="925"/>
      <c r="R27" s="925"/>
    </row>
    <row r="28" spans="1:18" hidden="1" x14ac:dyDescent="0.25">
      <c r="A28" s="269" t="s">
        <v>8</v>
      </c>
      <c r="B28" s="112">
        <f>'UBS Vila Ede'!B7</f>
        <v>672</v>
      </c>
      <c r="C28" s="133">
        <f>'UBS Vila Ede'!C7</f>
        <v>492</v>
      </c>
      <c r="D28" s="19">
        <f t="shared" ref="D28:D29" si="40">C28/$B28</f>
        <v>0.7321428571428571</v>
      </c>
      <c r="E28" s="133">
        <f>'UBS Vila Ede'!E7</f>
        <v>600</v>
      </c>
      <c r="F28" s="19">
        <f t="shared" ref="F28:F29" si="41">E28/$B28</f>
        <v>0.8928571428571429</v>
      </c>
      <c r="G28" s="133">
        <f>'UBS Vila Ede'!G7</f>
        <v>483</v>
      </c>
      <c r="H28" s="19">
        <f t="shared" ref="H28:L29" si="42">G28/$B28</f>
        <v>0.71875</v>
      </c>
      <c r="I28" s="98">
        <f t="shared" ref="I28:I29" si="43">SUM(C28,E28,G28)</f>
        <v>1575</v>
      </c>
      <c r="J28" s="146">
        <f t="shared" ref="J28:J29" si="44">I28/($B28*3)</f>
        <v>0.78125</v>
      </c>
      <c r="K28" s="133">
        <f>'UBS Vila Ede'!K7</f>
        <v>544</v>
      </c>
      <c r="L28" s="19">
        <f t="shared" si="42"/>
        <v>0.80952380952380953</v>
      </c>
      <c r="M28" s="133">
        <f>'UBS Vila Ede'!M7</f>
        <v>700</v>
      </c>
      <c r="N28" s="19">
        <f t="shared" ref="N28:N29" si="45">M28/$B28</f>
        <v>1.0416666666666667</v>
      </c>
      <c r="O28" s="133">
        <f>'UBS Vila Ede'!O7</f>
        <v>471</v>
      </c>
      <c r="P28" s="19">
        <f t="shared" ref="P28:P29" si="46">O28/$B28</f>
        <v>0.7008928571428571</v>
      </c>
      <c r="Q28" s="915"/>
      <c r="R28" s="915"/>
    </row>
    <row r="29" spans="1:18" hidden="1" x14ac:dyDescent="0.25">
      <c r="A29" s="269" t="s">
        <v>9</v>
      </c>
      <c r="B29" s="114">
        <f>'UBS Vila Ede'!B8</f>
        <v>2352</v>
      </c>
      <c r="C29" s="134">
        <f>'UBS Vila Ede'!C8</f>
        <v>1972</v>
      </c>
      <c r="D29" s="147">
        <f t="shared" si="40"/>
        <v>0.83843537414965985</v>
      </c>
      <c r="E29" s="134">
        <f>'UBS Vila Ede'!E8</f>
        <v>1889</v>
      </c>
      <c r="F29" s="147">
        <f t="shared" si="41"/>
        <v>0.80314625850340138</v>
      </c>
      <c r="G29" s="134">
        <f>'UBS Vila Ede'!G8</f>
        <v>1686</v>
      </c>
      <c r="H29" s="147">
        <f t="shared" si="42"/>
        <v>0.71683673469387754</v>
      </c>
      <c r="I29" s="136">
        <f t="shared" si="43"/>
        <v>5547</v>
      </c>
      <c r="J29" s="148">
        <f t="shared" si="44"/>
        <v>0.78613945578231292</v>
      </c>
      <c r="K29" s="134">
        <f>'UBS Vila Ede'!K8</f>
        <v>2430</v>
      </c>
      <c r="L29" s="147">
        <f t="shared" si="42"/>
        <v>1.0331632653061225</v>
      </c>
      <c r="M29" s="134">
        <f>'UBS Vila Ede'!M8</f>
        <v>2551</v>
      </c>
      <c r="N29" s="147">
        <f t="shared" si="45"/>
        <v>1.084608843537415</v>
      </c>
      <c r="O29" s="134">
        <f>'UBS Vila Ede'!O8</f>
        <v>1385</v>
      </c>
      <c r="P29" s="147">
        <f t="shared" si="46"/>
        <v>0.58886054421768708</v>
      </c>
      <c r="Q29" s="926"/>
      <c r="R29" s="926"/>
    </row>
    <row r="30" spans="1:18" ht="15.75" hidden="1" x14ac:dyDescent="0.25">
      <c r="A30" s="267" t="s">
        <v>293</v>
      </c>
      <c r="B30" s="259"/>
      <c r="C30" s="259"/>
      <c r="D30" s="259"/>
      <c r="E30" s="259"/>
      <c r="F30" s="259"/>
      <c r="G30" s="259"/>
      <c r="H30" s="259"/>
      <c r="I30" s="259"/>
      <c r="J30" s="259"/>
      <c r="K30" s="259"/>
      <c r="L30" s="259"/>
      <c r="M30" s="259"/>
      <c r="N30" s="259"/>
      <c r="O30" s="259"/>
      <c r="P30" s="259"/>
      <c r="Q30" s="259"/>
      <c r="R30" s="259"/>
    </row>
    <row r="31" spans="1:18" hidden="1" x14ac:dyDescent="0.25">
      <c r="A31" s="269" t="s">
        <v>8</v>
      </c>
      <c r="B31" s="112">
        <f>'UBS Vila Leonor'!B7</f>
        <v>480</v>
      </c>
      <c r="C31" s="133">
        <f>'UBS Vila Leonor'!C7</f>
        <v>569</v>
      </c>
      <c r="D31" s="19">
        <f t="shared" ref="D31:D32" si="47">C31/$B31</f>
        <v>1.1854166666666666</v>
      </c>
      <c r="E31" s="133">
        <f>'UBS Vila Leonor'!E7</f>
        <v>477</v>
      </c>
      <c r="F31" s="19">
        <f t="shared" ref="F31:F32" si="48">E31/$B31</f>
        <v>0.99375000000000002</v>
      </c>
      <c r="G31" s="133">
        <f>'UBS Vila Leonor'!G7</f>
        <v>357</v>
      </c>
      <c r="H31" s="19">
        <f t="shared" ref="H31:L32" si="49">G31/$B31</f>
        <v>0.74375000000000002</v>
      </c>
      <c r="I31" s="98">
        <f t="shared" ref="I31:I32" si="50">SUM(C31,E31,G31)</f>
        <v>1403</v>
      </c>
      <c r="J31" s="146">
        <f t="shared" ref="J31:J32" si="51">I31/($B31*3)</f>
        <v>0.97430555555555554</v>
      </c>
      <c r="K31" s="133">
        <f>'UBS Vila Leonor'!K7</f>
        <v>408</v>
      </c>
      <c r="L31" s="19">
        <f t="shared" si="49"/>
        <v>0.85</v>
      </c>
      <c r="M31" s="133">
        <f>'UBS Vila Leonor'!M7</f>
        <v>408</v>
      </c>
      <c r="N31" s="19">
        <f t="shared" ref="N31:N32" si="52">M31/$B31</f>
        <v>0.85</v>
      </c>
      <c r="O31" s="133">
        <f>'UBS Vila Leonor'!O7</f>
        <v>429</v>
      </c>
      <c r="P31" s="19">
        <f t="shared" ref="P31:P32" si="53">O31/$B31</f>
        <v>0.89375000000000004</v>
      </c>
      <c r="Q31" s="915"/>
      <c r="R31" s="915"/>
    </row>
    <row r="32" spans="1:18" hidden="1" x14ac:dyDescent="0.25">
      <c r="A32" s="269" t="s">
        <v>9</v>
      </c>
      <c r="B32" s="114">
        <f>'UBS Vila Leonor'!B8</f>
        <v>1680</v>
      </c>
      <c r="C32" s="134">
        <f>'UBS Vila Leonor'!C8</f>
        <v>2341</v>
      </c>
      <c r="D32" s="147">
        <f t="shared" si="47"/>
        <v>1.3934523809523809</v>
      </c>
      <c r="E32" s="134">
        <f>'UBS Vila Leonor'!E8</f>
        <v>1955</v>
      </c>
      <c r="F32" s="147">
        <f t="shared" si="48"/>
        <v>1.1636904761904763</v>
      </c>
      <c r="G32" s="134">
        <f>'UBS Vila Leonor'!G8</f>
        <v>1441</v>
      </c>
      <c r="H32" s="147">
        <f t="shared" si="49"/>
        <v>0.85773809523809519</v>
      </c>
      <c r="I32" s="136">
        <f t="shared" si="50"/>
        <v>5737</v>
      </c>
      <c r="J32" s="148">
        <f t="shared" si="51"/>
        <v>1.1382936507936507</v>
      </c>
      <c r="K32" s="134">
        <f>'UBS Vila Leonor'!K8</f>
        <v>2540</v>
      </c>
      <c r="L32" s="147">
        <f t="shared" si="49"/>
        <v>1.5119047619047619</v>
      </c>
      <c r="M32" s="134">
        <f>'UBS Vila Leonor'!M8</f>
        <v>1691</v>
      </c>
      <c r="N32" s="147">
        <f t="shared" si="52"/>
        <v>1.006547619047619</v>
      </c>
      <c r="O32" s="134">
        <f>'UBS Vila Leonor'!O8</f>
        <v>1761</v>
      </c>
      <c r="P32" s="147">
        <f t="shared" si="53"/>
        <v>1.0482142857142858</v>
      </c>
      <c r="Q32" s="926"/>
      <c r="R32" s="926"/>
    </row>
    <row r="33" spans="1:26" ht="15.75" hidden="1" x14ac:dyDescent="0.25">
      <c r="A33" s="267" t="s">
        <v>295</v>
      </c>
      <c r="B33" s="259"/>
      <c r="C33" s="259"/>
      <c r="D33" s="259"/>
      <c r="E33" s="259"/>
      <c r="F33" s="259"/>
      <c r="G33" s="259"/>
      <c r="H33" s="259"/>
      <c r="I33" s="259"/>
      <c r="J33" s="259"/>
      <c r="K33" s="259"/>
      <c r="L33" s="259"/>
      <c r="M33" s="259"/>
      <c r="N33" s="259"/>
      <c r="O33" s="259"/>
      <c r="P33" s="259"/>
      <c r="Q33" s="259"/>
      <c r="R33" s="259"/>
    </row>
    <row r="34" spans="1:26" hidden="1" x14ac:dyDescent="0.25">
      <c r="A34" s="269" t="s">
        <v>8</v>
      </c>
      <c r="B34" s="112">
        <f>'UBS Vila Sabrina'!B7</f>
        <v>528</v>
      </c>
      <c r="C34" s="133">
        <f>'UBS Vila Sabrina'!C7</f>
        <v>485</v>
      </c>
      <c r="D34" s="19">
        <f t="shared" ref="D34:D35" si="54">C34/$B34</f>
        <v>0.91856060606060608</v>
      </c>
      <c r="E34" s="133">
        <f>'UBS Vila Sabrina'!E7</f>
        <v>459</v>
      </c>
      <c r="F34" s="19">
        <f t="shared" ref="F34:F35" si="55">E34/$B34</f>
        <v>0.86931818181818177</v>
      </c>
      <c r="G34" s="133">
        <f>'UBS Vila Sabrina'!G7</f>
        <v>391</v>
      </c>
      <c r="H34" s="19">
        <f t="shared" ref="H34:L35" si="56">G34/$B34</f>
        <v>0.74053030303030298</v>
      </c>
      <c r="I34" s="98">
        <f t="shared" ref="I34:I35" si="57">SUM(C34,E34,G34)</f>
        <v>1335</v>
      </c>
      <c r="J34" s="146">
        <f t="shared" ref="J34:J35" si="58">I34/($B34*3)</f>
        <v>0.84280303030303028</v>
      </c>
      <c r="K34" s="133">
        <f>'UBS Vila Sabrina'!K7</f>
        <v>528</v>
      </c>
      <c r="L34" s="19">
        <f t="shared" si="56"/>
        <v>1</v>
      </c>
      <c r="M34" s="133">
        <f>'UBS Vila Sabrina'!M7</f>
        <v>518</v>
      </c>
      <c r="N34" s="19">
        <f t="shared" ref="N34:N35" si="59">M34/$B34</f>
        <v>0.98106060606060608</v>
      </c>
      <c r="O34" s="133">
        <f>'UBS Vila Sabrina'!O7</f>
        <v>410</v>
      </c>
      <c r="P34" s="19">
        <f t="shared" ref="P34:P35" si="60">O34/$B34</f>
        <v>0.77651515151515149</v>
      </c>
      <c r="Q34" s="915"/>
      <c r="R34" s="915"/>
    </row>
    <row r="35" spans="1:26" hidden="1" x14ac:dyDescent="0.25">
      <c r="A35" s="269" t="s">
        <v>9</v>
      </c>
      <c r="B35" s="114">
        <f>'UBS Vila Sabrina'!B8</f>
        <v>1608</v>
      </c>
      <c r="C35" s="134">
        <f>'UBS Vila Sabrina'!C8</f>
        <v>2081</v>
      </c>
      <c r="D35" s="147">
        <f t="shared" si="54"/>
        <v>1.2941542288557213</v>
      </c>
      <c r="E35" s="134">
        <f>'UBS Vila Sabrina'!E8</f>
        <v>2063</v>
      </c>
      <c r="F35" s="147">
        <f t="shared" si="55"/>
        <v>1.282960199004975</v>
      </c>
      <c r="G35" s="134">
        <f>'UBS Vila Sabrina'!G8</f>
        <v>1697</v>
      </c>
      <c r="H35" s="147">
        <f t="shared" si="56"/>
        <v>1.0553482587064678</v>
      </c>
      <c r="I35" s="136">
        <f t="shared" si="57"/>
        <v>5841</v>
      </c>
      <c r="J35" s="148">
        <f t="shared" si="58"/>
        <v>1.210820895522388</v>
      </c>
      <c r="K35" s="134">
        <f>'UBS Vila Sabrina'!K8</f>
        <v>3390</v>
      </c>
      <c r="L35" s="147">
        <f t="shared" si="56"/>
        <v>2.1082089552238807</v>
      </c>
      <c r="M35" s="134">
        <f>'UBS Vila Sabrina'!M8</f>
        <v>2737</v>
      </c>
      <c r="N35" s="147">
        <f t="shared" si="59"/>
        <v>1.7021144278606966</v>
      </c>
      <c r="O35" s="134">
        <f>'UBS Vila Sabrina'!O8</f>
        <v>1620</v>
      </c>
      <c r="P35" s="147">
        <f t="shared" si="60"/>
        <v>1.0074626865671641</v>
      </c>
      <c r="Q35" s="926"/>
      <c r="R35" s="926"/>
    </row>
    <row r="36" spans="1:26" ht="15.75" hidden="1" x14ac:dyDescent="0.25">
      <c r="A36" s="267" t="s">
        <v>297</v>
      </c>
      <c r="B36" s="259"/>
      <c r="C36" s="259"/>
      <c r="D36" s="259"/>
      <c r="E36" s="259"/>
      <c r="F36" s="259"/>
      <c r="G36" s="259"/>
      <c r="H36" s="259"/>
      <c r="I36" s="259"/>
      <c r="J36" s="259"/>
      <c r="K36" s="259"/>
      <c r="L36" s="259"/>
      <c r="M36" s="259"/>
      <c r="N36" s="259"/>
      <c r="O36" s="259"/>
      <c r="P36" s="259"/>
      <c r="Q36" s="259"/>
      <c r="R36" s="259"/>
    </row>
    <row r="37" spans="1:26" hidden="1" x14ac:dyDescent="0.25">
      <c r="A37" s="269" t="s">
        <v>8</v>
      </c>
      <c r="B37" s="112">
        <f>'UBS Carandiru'!B7</f>
        <v>576</v>
      </c>
      <c r="C37" s="133">
        <f>'UBS Carandiru'!C7</f>
        <v>568</v>
      </c>
      <c r="D37" s="19">
        <f t="shared" ref="D37:D38" si="61">C37/$B37</f>
        <v>0.98611111111111116</v>
      </c>
      <c r="E37" s="133">
        <f>'UBS Carandiru'!E7</f>
        <v>546</v>
      </c>
      <c r="F37" s="19">
        <f t="shared" ref="F37:F38" si="62">E37/$B37</f>
        <v>0.94791666666666663</v>
      </c>
      <c r="G37" s="133">
        <f>'UBS Carandiru'!G7</f>
        <v>481</v>
      </c>
      <c r="H37" s="19">
        <f t="shared" ref="H37:L38" si="63">G37/$B37</f>
        <v>0.83506944444444442</v>
      </c>
      <c r="I37" s="98">
        <f t="shared" ref="I37:I38" si="64">SUM(C37,E37,G37)</f>
        <v>1595</v>
      </c>
      <c r="J37" s="146">
        <f t="shared" ref="J37:J38" si="65">I37/($B37*3)</f>
        <v>0.92303240740740744</v>
      </c>
      <c r="K37" s="133">
        <f>'UBS Carandiru'!K7</f>
        <v>376</v>
      </c>
      <c r="L37" s="19">
        <f t="shared" si="63"/>
        <v>0.65277777777777779</v>
      </c>
      <c r="M37" s="133">
        <f>'UBS Carandiru'!M7</f>
        <v>445</v>
      </c>
      <c r="N37" s="19">
        <f t="shared" ref="N37:N38" si="66">M37/$B37</f>
        <v>0.77256944444444442</v>
      </c>
      <c r="O37" s="133">
        <f>'UBS Carandiru'!O7</f>
        <v>469</v>
      </c>
      <c r="P37" s="19">
        <f t="shared" ref="P37:P38" si="67">O37/$B37</f>
        <v>0.81423611111111116</v>
      </c>
      <c r="Q37" s="915"/>
      <c r="R37" s="915"/>
    </row>
    <row r="38" spans="1:26" hidden="1" x14ac:dyDescent="0.25">
      <c r="A38" s="269" t="s">
        <v>9</v>
      </c>
      <c r="B38" s="114">
        <f>'UBS Carandiru'!B8</f>
        <v>2016</v>
      </c>
      <c r="C38" s="134">
        <f>'UBS Carandiru'!C8</f>
        <v>2127</v>
      </c>
      <c r="D38" s="147">
        <f t="shared" si="61"/>
        <v>1.0550595238095237</v>
      </c>
      <c r="E38" s="134">
        <f>'UBS Carandiru'!E8</f>
        <v>2117</v>
      </c>
      <c r="F38" s="147">
        <f t="shared" si="62"/>
        <v>1.0500992063492063</v>
      </c>
      <c r="G38" s="134">
        <f>'UBS Carandiru'!G8</f>
        <v>2232</v>
      </c>
      <c r="H38" s="147">
        <f t="shared" si="63"/>
        <v>1.1071428571428572</v>
      </c>
      <c r="I38" s="136">
        <f t="shared" si="64"/>
        <v>6476</v>
      </c>
      <c r="J38" s="148">
        <f t="shared" si="65"/>
        <v>1.0707671957671958</v>
      </c>
      <c r="K38" s="134">
        <f>'UBS Carandiru'!K8</f>
        <v>2695</v>
      </c>
      <c r="L38" s="147">
        <f t="shared" si="63"/>
        <v>1.3368055555555556</v>
      </c>
      <c r="M38" s="134">
        <f>'UBS Carandiru'!M8</f>
        <v>2595</v>
      </c>
      <c r="N38" s="147">
        <f t="shared" si="66"/>
        <v>1.2872023809523809</v>
      </c>
      <c r="O38" s="134">
        <f>'UBS Carandiru'!O8</f>
        <v>2046</v>
      </c>
      <c r="P38" s="147">
        <f t="shared" si="67"/>
        <v>1.0148809523809523</v>
      </c>
      <c r="Q38" s="926"/>
      <c r="R38" s="926"/>
    </row>
    <row r="39" spans="1:26" ht="15.75" hidden="1" x14ac:dyDescent="0.25">
      <c r="A39" s="267" t="s">
        <v>305</v>
      </c>
      <c r="B39" s="259"/>
      <c r="C39" s="259"/>
      <c r="D39" s="259"/>
      <c r="E39" s="259"/>
      <c r="F39" s="259"/>
      <c r="G39" s="259"/>
      <c r="H39" s="259"/>
      <c r="I39" s="259"/>
      <c r="J39" s="259"/>
      <c r="K39" s="259"/>
      <c r="L39" s="259"/>
      <c r="M39" s="259"/>
      <c r="N39" s="259"/>
      <c r="O39" s="259"/>
      <c r="P39" s="259"/>
      <c r="Q39" s="259"/>
      <c r="R39" s="259"/>
    </row>
    <row r="40" spans="1:26" hidden="1" x14ac:dyDescent="0.25">
      <c r="A40" s="269" t="s">
        <v>8</v>
      </c>
      <c r="B40" s="112">
        <f>'UBS Vila Maria P Gnecco'!B7</f>
        <v>576</v>
      </c>
      <c r="C40" s="133">
        <f>'UBS Vila Maria P Gnecco'!C7</f>
        <v>488</v>
      </c>
      <c r="D40" s="19">
        <f t="shared" ref="D40:D41" si="68">C40/$B40</f>
        <v>0.84722222222222221</v>
      </c>
      <c r="E40" s="133">
        <f>'UBS Vila Maria P Gnecco'!E7</f>
        <v>566</v>
      </c>
      <c r="F40" s="19">
        <f t="shared" ref="F40:F41" si="69">E40/$B40</f>
        <v>0.98263888888888884</v>
      </c>
      <c r="G40" s="133">
        <f>'UBS Vila Maria P Gnecco'!G7</f>
        <v>626</v>
      </c>
      <c r="H40" s="19">
        <f t="shared" ref="H40:L41" si="70">G40/$B40</f>
        <v>1.0868055555555556</v>
      </c>
      <c r="I40" s="98">
        <f t="shared" ref="I40:I41" si="71">SUM(C40,E40,G40)</f>
        <v>1680</v>
      </c>
      <c r="J40" s="146">
        <f t="shared" ref="J40:J41" si="72">I40/($B40*3)</f>
        <v>0.97222222222222221</v>
      </c>
      <c r="K40" s="133">
        <f>'UBS Vila Maria P Gnecco'!K7</f>
        <v>561</v>
      </c>
      <c r="L40" s="19">
        <f t="shared" si="70"/>
        <v>0.97395833333333337</v>
      </c>
      <c r="M40" s="133">
        <f>'UBS Vila Maria P Gnecco'!M7</f>
        <v>607</v>
      </c>
      <c r="N40" s="19">
        <f t="shared" ref="N40:N41" si="73">M40/$B40</f>
        <v>1.0538194444444444</v>
      </c>
      <c r="O40" s="133">
        <f>'UBS Vila Maria P Gnecco'!O7</f>
        <v>520</v>
      </c>
      <c r="P40" s="19">
        <f t="shared" ref="P40:P41" si="74">O40/$B40</f>
        <v>0.90277777777777779</v>
      </c>
      <c r="Q40" s="915"/>
      <c r="R40" s="915"/>
    </row>
    <row r="41" spans="1:26" hidden="1" x14ac:dyDescent="0.25">
      <c r="A41" s="269" t="s">
        <v>9</v>
      </c>
      <c r="B41" s="114">
        <f>'UBS Vila Maria P Gnecco'!B8</f>
        <v>2016</v>
      </c>
      <c r="C41" s="134">
        <f>'UBS Vila Maria P Gnecco'!C8</f>
        <v>1113</v>
      </c>
      <c r="D41" s="147">
        <f t="shared" si="68"/>
        <v>0.55208333333333337</v>
      </c>
      <c r="E41" s="134">
        <f>'UBS Vila Maria P Gnecco'!E8</f>
        <v>1669</v>
      </c>
      <c r="F41" s="147">
        <f t="shared" si="69"/>
        <v>0.82787698412698407</v>
      </c>
      <c r="G41" s="134">
        <f>'UBS Vila Maria P Gnecco'!G8</f>
        <v>1551</v>
      </c>
      <c r="H41" s="147">
        <f t="shared" si="70"/>
        <v>0.76934523809523814</v>
      </c>
      <c r="I41" s="136">
        <f t="shared" si="71"/>
        <v>4333</v>
      </c>
      <c r="J41" s="148">
        <f t="shared" si="72"/>
        <v>0.71643518518518523</v>
      </c>
      <c r="K41" s="134">
        <f>'UBS Vila Maria P Gnecco'!K8</f>
        <v>1873</v>
      </c>
      <c r="L41" s="147">
        <f t="shared" si="70"/>
        <v>0.92906746031746035</v>
      </c>
      <c r="M41" s="134">
        <f>'UBS Vila Maria P Gnecco'!M8</f>
        <v>1360</v>
      </c>
      <c r="N41" s="147">
        <f t="shared" si="73"/>
        <v>0.67460317460317465</v>
      </c>
      <c r="O41" s="134">
        <f>'UBS Vila Maria P Gnecco'!O8</f>
        <v>1277</v>
      </c>
      <c r="P41" s="147">
        <f t="shared" si="74"/>
        <v>0.63343253968253965</v>
      </c>
      <c r="Q41" s="926"/>
      <c r="R41" s="926"/>
    </row>
    <row r="42" spans="1:26" hidden="1" x14ac:dyDescent="0.25"/>
    <row r="43" spans="1:26" hidden="1" x14ac:dyDescent="0.25"/>
    <row r="44" spans="1:26" ht="15.75" x14ac:dyDescent="0.25">
      <c r="A44" s="1303" t="s">
        <v>216</v>
      </c>
      <c r="B44" s="1291"/>
      <c r="C44" s="1291"/>
      <c r="D44" s="1291"/>
      <c r="E44" s="1291"/>
      <c r="F44" s="1291"/>
      <c r="G44" s="1291"/>
      <c r="H44" s="1291"/>
      <c r="I44" s="1291"/>
      <c r="J44" s="1291"/>
      <c r="K44" s="1291"/>
      <c r="L44" s="1291"/>
      <c r="M44" s="1291"/>
      <c r="N44" s="1291"/>
      <c r="O44" s="1291"/>
      <c r="P44" s="1291"/>
      <c r="Q44" s="1291"/>
      <c r="R44" s="1291"/>
      <c r="S44" s="1291"/>
      <c r="T44" s="1291"/>
      <c r="U44" s="1291"/>
      <c r="V44" s="1291"/>
      <c r="W44" s="1291"/>
      <c r="X44" s="1291"/>
      <c r="Y44" s="1291"/>
      <c r="Z44" s="1291"/>
    </row>
    <row r="45" spans="1:26" ht="24.75" thickBot="1" x14ac:dyDescent="0.3">
      <c r="A45" s="275" t="s">
        <v>14</v>
      </c>
      <c r="B45" s="186" t="s">
        <v>15</v>
      </c>
      <c r="C45" s="262" t="str">
        <f>'Pque N Mundo I'!C6</f>
        <v>JAN_19</v>
      </c>
      <c r="D45" s="263" t="str">
        <f>'Pque N Mundo I'!D6</f>
        <v>%</v>
      </c>
      <c r="E45" s="262" t="str">
        <f>'Pque N Mundo I'!E6</f>
        <v>FEV_19</v>
      </c>
      <c r="F45" s="263" t="str">
        <f>'Pque N Mundo I'!F6</f>
        <v>%</v>
      </c>
      <c r="G45" s="262" t="str">
        <f>'Pque N Mundo I'!G6</f>
        <v>MAR_19</v>
      </c>
      <c r="H45" s="263" t="str">
        <f>'Pque N Mundo I'!H6</f>
        <v>%</v>
      </c>
      <c r="I45" s="128" t="str">
        <f>'Pque N Mundo I'!I6</f>
        <v>Trimestre</v>
      </c>
      <c r="J45" s="13" t="str">
        <f>'Pque N Mundo I'!J6</f>
        <v>% Trim</v>
      </c>
      <c r="K45" s="262" t="str">
        <f>'Pque N Mundo I'!K6</f>
        <v>ABR_19</v>
      </c>
      <c r="L45" s="263" t="str">
        <f>'Pque N Mundo I'!L6</f>
        <v>%</v>
      </c>
      <c r="M45" s="264" t="str">
        <f>'Pque N Mundo I'!M6</f>
        <v>MAIO_19</v>
      </c>
      <c r="N45" s="265" t="str">
        <f>'Pque N Mundo I'!N6</f>
        <v>%</v>
      </c>
      <c r="O45" s="264" t="str">
        <f>'Pque N Mundo I'!O6</f>
        <v>JUN_19</v>
      </c>
      <c r="P45" s="265" t="str">
        <f>'Pque N Mundo I'!P6</f>
        <v>%</v>
      </c>
      <c r="Q45" s="128" t="str">
        <f>'Pque N Mundo I'!Q6</f>
        <v>Trimestre</v>
      </c>
      <c r="R45" s="13" t="str">
        <f>'Pque N Mundo I'!R6</f>
        <v>% Trim</v>
      </c>
      <c r="S45" s="262" t="str">
        <f>'Pque N Mundo I'!S6</f>
        <v>JUL_19</v>
      </c>
      <c r="T45" s="263" t="str">
        <f>'Pque N Mundo I'!T6</f>
        <v>%</v>
      </c>
      <c r="U45" s="264" t="str">
        <f>'Pque N Mundo I'!U6</f>
        <v>AGO_19</v>
      </c>
      <c r="V45" s="265" t="str">
        <f>'Pque N Mundo I'!V6</f>
        <v>%</v>
      </c>
      <c r="W45" s="264" t="str">
        <f>'Pque N Mundo I'!W6</f>
        <v>SET_19</v>
      </c>
      <c r="X45" s="265" t="str">
        <f>'Pque N Mundo I'!X6</f>
        <v>%</v>
      </c>
      <c r="Y45" s="128" t="str">
        <f>'Pque N Mundo I'!Y6</f>
        <v>Trimestre</v>
      </c>
      <c r="Z45" s="13" t="str">
        <f>'Pque N Mundo I'!Z6</f>
        <v>% Trim</v>
      </c>
    </row>
    <row r="46" spans="1:26" ht="15.75" thickTop="1" x14ac:dyDescent="0.25">
      <c r="A46" s="276" t="s">
        <v>217</v>
      </c>
      <c r="B46" s="274">
        <f>B6</f>
        <v>288</v>
      </c>
      <c r="C46" s="133">
        <f>C6</f>
        <v>547</v>
      </c>
      <c r="D46" s="19">
        <f>C46/$B46</f>
        <v>1.8993055555555556</v>
      </c>
      <c r="E46" s="133">
        <f>E6</f>
        <v>515</v>
      </c>
      <c r="F46" s="19">
        <f>E46/$B46</f>
        <v>1.7881944444444444</v>
      </c>
      <c r="G46" s="133">
        <f>G6</f>
        <v>525</v>
      </c>
      <c r="H46" s="19">
        <f>G46/$B46</f>
        <v>1.8229166666666667</v>
      </c>
      <c r="I46" s="282">
        <f>SUM(C46,E46,G46)</f>
        <v>1587</v>
      </c>
      <c r="J46" s="146">
        <f>I46/($B46*3)</f>
        <v>1.8368055555555556</v>
      </c>
      <c r="K46" s="133">
        <f>K6</f>
        <v>529</v>
      </c>
      <c r="L46" s="19">
        <f>K46/$B46</f>
        <v>1.8368055555555556</v>
      </c>
      <c r="M46" s="133">
        <f>M6</f>
        <v>528</v>
      </c>
      <c r="N46" s="19">
        <f>M46/$B46</f>
        <v>1.8333333333333333</v>
      </c>
      <c r="O46" s="133">
        <f>O6</f>
        <v>517</v>
      </c>
      <c r="P46" s="19">
        <f>O46/$B46</f>
        <v>1.7951388888888888</v>
      </c>
      <c r="Q46" s="282">
        <f t="shared" ref="Q46:Q57" si="75">SUM(K46,M46,O46)</f>
        <v>1574</v>
      </c>
      <c r="R46" s="146">
        <f t="shared" ref="R46:R58" si="76">Q46/($B46*3)</f>
        <v>1.8217592592592593</v>
      </c>
      <c r="S46" s="133">
        <f>S6</f>
        <v>0</v>
      </c>
      <c r="T46" s="19">
        <f>S46/$B46</f>
        <v>0</v>
      </c>
      <c r="U46" s="133">
        <f>U6</f>
        <v>0</v>
      </c>
      <c r="V46" s="19">
        <f>U46/$B46</f>
        <v>0</v>
      </c>
      <c r="W46" s="133">
        <f>W6</f>
        <v>0</v>
      </c>
      <c r="X46" s="19">
        <f>W46/$B46</f>
        <v>0</v>
      </c>
      <c r="Y46" s="282">
        <f t="shared" ref="Y46:Y57" si="77">SUM(S46,U46,W46)</f>
        <v>0</v>
      </c>
      <c r="Z46" s="146">
        <f t="shared" ref="Z46:Z58" si="78">Y46/($B46*3)</f>
        <v>0</v>
      </c>
    </row>
    <row r="47" spans="1:26" x14ac:dyDescent="0.25">
      <c r="A47" s="276" t="s">
        <v>227</v>
      </c>
      <c r="B47" s="274">
        <f>B11</f>
        <v>192</v>
      </c>
      <c r="C47" s="133">
        <f>C11</f>
        <v>231</v>
      </c>
      <c r="D47" s="19">
        <f t="shared" ref="D47:D58" si="79">C47/$B47</f>
        <v>1.203125</v>
      </c>
      <c r="E47" s="133">
        <f>E11</f>
        <v>285</v>
      </c>
      <c r="F47" s="19">
        <f t="shared" ref="F47:F58" si="80">E47/$B47</f>
        <v>1.484375</v>
      </c>
      <c r="G47" s="133">
        <f>G11</f>
        <v>248</v>
      </c>
      <c r="H47" s="19">
        <f t="shared" ref="H47:H58" si="81">G47/$B47</f>
        <v>1.2916666666666667</v>
      </c>
      <c r="I47" s="282">
        <f t="shared" ref="I47:I57" si="82">SUM(C47,E47,G47)</f>
        <v>764</v>
      </c>
      <c r="J47" s="146">
        <f t="shared" ref="J47:J57" si="83">I47/($B47*3)</f>
        <v>1.3263888888888888</v>
      </c>
      <c r="K47" s="133">
        <f>K11</f>
        <v>248</v>
      </c>
      <c r="L47" s="19">
        <f t="shared" ref="L47:L58" si="84">K47/$B47</f>
        <v>1.2916666666666667</v>
      </c>
      <c r="M47" s="133">
        <f>M11</f>
        <v>166</v>
      </c>
      <c r="N47" s="19">
        <f t="shared" ref="N47:N58" si="85">M47/$B47</f>
        <v>0.86458333333333337</v>
      </c>
      <c r="O47" s="133">
        <f>O11</f>
        <v>247</v>
      </c>
      <c r="P47" s="19">
        <f t="shared" ref="P47:P58" si="86">O47/$B47</f>
        <v>1.2864583333333333</v>
      </c>
      <c r="Q47" s="282">
        <f t="shared" si="75"/>
        <v>661</v>
      </c>
      <c r="R47" s="146">
        <f t="shared" si="76"/>
        <v>1.1475694444444444</v>
      </c>
      <c r="S47" s="133">
        <f>S11</f>
        <v>0</v>
      </c>
      <c r="T47" s="19">
        <f t="shared" ref="T47:T58" si="87">S47/$B47</f>
        <v>0</v>
      </c>
      <c r="U47" s="133">
        <f>U11</f>
        <v>0</v>
      </c>
      <c r="V47" s="19">
        <f t="shared" ref="V47:V58" si="88">U47/$B47</f>
        <v>0</v>
      </c>
      <c r="W47" s="133">
        <f>W11</f>
        <v>0</v>
      </c>
      <c r="X47" s="19">
        <f t="shared" ref="X47:X58" si="89">W47/$B47</f>
        <v>0</v>
      </c>
      <c r="Y47" s="282">
        <f t="shared" si="77"/>
        <v>0</v>
      </c>
      <c r="Z47" s="146">
        <f t="shared" si="78"/>
        <v>0</v>
      </c>
    </row>
    <row r="48" spans="1:26" x14ac:dyDescent="0.25">
      <c r="A48" s="276" t="s">
        <v>228</v>
      </c>
      <c r="B48" s="274">
        <f>B9</f>
        <v>384</v>
      </c>
      <c r="C48" s="133">
        <f>C9</f>
        <v>302</v>
      </c>
      <c r="D48" s="19">
        <f t="shared" ref="D48" si="90">C48/$B48</f>
        <v>0.78645833333333337</v>
      </c>
      <c r="E48" s="133">
        <f>E9</f>
        <v>472</v>
      </c>
      <c r="F48" s="19">
        <f t="shared" ref="F48" si="91">E48/$B48</f>
        <v>1.2291666666666667</v>
      </c>
      <c r="G48" s="133">
        <f>G9</f>
        <v>473</v>
      </c>
      <c r="H48" s="19">
        <f t="shared" ref="H48" si="92">G48/$B48</f>
        <v>1.2317708333333333</v>
      </c>
      <c r="I48" s="282">
        <f t="shared" si="82"/>
        <v>1247</v>
      </c>
      <c r="J48" s="146">
        <f t="shared" si="83"/>
        <v>1.0824652777777777</v>
      </c>
      <c r="K48" s="133">
        <f>K9</f>
        <v>498</v>
      </c>
      <c r="L48" s="19">
        <f t="shared" ref="L48" si="93">K48/$B48</f>
        <v>1.296875</v>
      </c>
      <c r="M48" s="133">
        <f>M9</f>
        <v>499</v>
      </c>
      <c r="N48" s="19">
        <f t="shared" ref="N48" si="94">M48/$B48</f>
        <v>1.2994791666666667</v>
      </c>
      <c r="O48" s="133">
        <f>O9</f>
        <v>346</v>
      </c>
      <c r="P48" s="19">
        <f t="shared" ref="P48" si="95">O48/$B48</f>
        <v>0.90104166666666663</v>
      </c>
      <c r="Q48" s="282">
        <f t="shared" si="75"/>
        <v>1343</v>
      </c>
      <c r="R48" s="146">
        <f t="shared" si="76"/>
        <v>1.1657986111111112</v>
      </c>
      <c r="S48" s="133">
        <f>S9</f>
        <v>0</v>
      </c>
      <c r="T48" s="19">
        <f t="shared" si="87"/>
        <v>0</v>
      </c>
      <c r="U48" s="133">
        <f>U9</f>
        <v>0</v>
      </c>
      <c r="V48" s="19">
        <f t="shared" si="88"/>
        <v>0</v>
      </c>
      <c r="W48" s="133">
        <f>W9</f>
        <v>0</v>
      </c>
      <c r="X48" s="19">
        <f t="shared" si="89"/>
        <v>0</v>
      </c>
      <c r="Y48" s="282">
        <f t="shared" si="77"/>
        <v>0</v>
      </c>
      <c r="Z48" s="146">
        <f t="shared" si="78"/>
        <v>0</v>
      </c>
    </row>
    <row r="49" spans="1:26" x14ac:dyDescent="0.25">
      <c r="A49" s="276" t="s">
        <v>218</v>
      </c>
      <c r="B49" s="274">
        <f>B14</f>
        <v>384</v>
      </c>
      <c r="C49" s="133">
        <f>C14</f>
        <v>475</v>
      </c>
      <c r="D49" s="19">
        <f t="shared" si="79"/>
        <v>1.2369791666666667</v>
      </c>
      <c r="E49" s="133">
        <f>E14</f>
        <v>452</v>
      </c>
      <c r="F49" s="19">
        <f t="shared" si="80"/>
        <v>1.1770833333333333</v>
      </c>
      <c r="G49" s="133">
        <f>G14</f>
        <v>401</v>
      </c>
      <c r="H49" s="19">
        <f t="shared" si="81"/>
        <v>1.0442708333333333</v>
      </c>
      <c r="I49" s="282">
        <f t="shared" si="82"/>
        <v>1328</v>
      </c>
      <c r="J49" s="146">
        <f t="shared" si="83"/>
        <v>1.1527777777777777</v>
      </c>
      <c r="K49" s="133">
        <f>K14</f>
        <v>395</v>
      </c>
      <c r="L49" s="19">
        <f t="shared" si="84"/>
        <v>1.0286458333333333</v>
      </c>
      <c r="M49" s="133">
        <f>M14</f>
        <v>483</v>
      </c>
      <c r="N49" s="19">
        <f t="shared" si="85"/>
        <v>1.2578125</v>
      </c>
      <c r="O49" s="133">
        <f>O14</f>
        <v>381</v>
      </c>
      <c r="P49" s="19">
        <f t="shared" si="86"/>
        <v>0.9921875</v>
      </c>
      <c r="Q49" s="282">
        <f t="shared" si="75"/>
        <v>1259</v>
      </c>
      <c r="R49" s="146">
        <f t="shared" si="76"/>
        <v>1.0928819444444444</v>
      </c>
      <c r="S49" s="133">
        <f>S14</f>
        <v>0</v>
      </c>
      <c r="T49" s="19">
        <f t="shared" si="87"/>
        <v>0</v>
      </c>
      <c r="U49" s="133">
        <f>U14</f>
        <v>0</v>
      </c>
      <c r="V49" s="19">
        <f t="shared" si="88"/>
        <v>0</v>
      </c>
      <c r="W49" s="133">
        <f>W14</f>
        <v>0</v>
      </c>
      <c r="X49" s="19">
        <f t="shared" si="89"/>
        <v>0</v>
      </c>
      <c r="Y49" s="282">
        <f t="shared" si="77"/>
        <v>0</v>
      </c>
      <c r="Z49" s="146">
        <f t="shared" si="78"/>
        <v>0</v>
      </c>
    </row>
    <row r="50" spans="1:26" x14ac:dyDescent="0.25">
      <c r="A50" s="276" t="s">
        <v>219</v>
      </c>
      <c r="B50" s="274">
        <f>B18</f>
        <v>480</v>
      </c>
      <c r="C50" s="133">
        <f>C18</f>
        <v>594</v>
      </c>
      <c r="D50" s="19">
        <f t="shared" si="79"/>
        <v>1.2375</v>
      </c>
      <c r="E50" s="133">
        <f>E18</f>
        <v>523</v>
      </c>
      <c r="F50" s="19">
        <f t="shared" si="80"/>
        <v>1.0895833333333333</v>
      </c>
      <c r="G50" s="133">
        <f>G18</f>
        <v>431</v>
      </c>
      <c r="H50" s="19">
        <f t="shared" si="81"/>
        <v>0.8979166666666667</v>
      </c>
      <c r="I50" s="282">
        <f t="shared" si="82"/>
        <v>1548</v>
      </c>
      <c r="J50" s="146">
        <f t="shared" si="83"/>
        <v>1.075</v>
      </c>
      <c r="K50" s="133">
        <f>K18</f>
        <v>596</v>
      </c>
      <c r="L50" s="19">
        <f t="shared" si="84"/>
        <v>1.2416666666666667</v>
      </c>
      <c r="M50" s="133">
        <f>M18</f>
        <v>554</v>
      </c>
      <c r="N50" s="19">
        <f t="shared" si="85"/>
        <v>1.1541666666666666</v>
      </c>
      <c r="O50" s="133">
        <f>O18</f>
        <v>462</v>
      </c>
      <c r="P50" s="19">
        <f t="shared" si="86"/>
        <v>0.96250000000000002</v>
      </c>
      <c r="Q50" s="282">
        <f t="shared" si="75"/>
        <v>1612</v>
      </c>
      <c r="R50" s="146">
        <f t="shared" si="76"/>
        <v>1.1194444444444445</v>
      </c>
      <c r="S50" s="133">
        <f>S18</f>
        <v>0</v>
      </c>
      <c r="T50" s="19">
        <f t="shared" si="87"/>
        <v>0</v>
      </c>
      <c r="U50" s="133">
        <f>U18</f>
        <v>0</v>
      </c>
      <c r="V50" s="19">
        <f t="shared" si="88"/>
        <v>0</v>
      </c>
      <c r="W50" s="133">
        <f>W18</f>
        <v>0</v>
      </c>
      <c r="X50" s="19">
        <f t="shared" si="89"/>
        <v>0</v>
      </c>
      <c r="Y50" s="282">
        <f t="shared" si="77"/>
        <v>0</v>
      </c>
      <c r="Z50" s="146">
        <f t="shared" si="78"/>
        <v>0</v>
      </c>
    </row>
    <row r="51" spans="1:26" x14ac:dyDescent="0.25">
      <c r="A51" s="276" t="s">
        <v>220</v>
      </c>
      <c r="B51" s="274">
        <f>B21</f>
        <v>768</v>
      </c>
      <c r="C51" s="133">
        <f>C21</f>
        <v>929</v>
      </c>
      <c r="D51" s="19">
        <f t="shared" si="79"/>
        <v>1.2096354166666667</v>
      </c>
      <c r="E51" s="133">
        <f>E21</f>
        <v>887</v>
      </c>
      <c r="F51" s="19">
        <f t="shared" si="80"/>
        <v>1.1549479166666667</v>
      </c>
      <c r="G51" s="133">
        <f>G21</f>
        <v>598</v>
      </c>
      <c r="H51" s="19">
        <f t="shared" si="81"/>
        <v>0.77864583333333337</v>
      </c>
      <c r="I51" s="282">
        <f t="shared" si="82"/>
        <v>2414</v>
      </c>
      <c r="J51" s="146">
        <f t="shared" si="83"/>
        <v>1.0477430555555556</v>
      </c>
      <c r="K51" s="133">
        <f>K21</f>
        <v>744</v>
      </c>
      <c r="L51" s="19">
        <f t="shared" si="84"/>
        <v>0.96875</v>
      </c>
      <c r="M51" s="133">
        <f>M21</f>
        <v>369</v>
      </c>
      <c r="N51" s="19">
        <f t="shared" si="85"/>
        <v>0.48046875</v>
      </c>
      <c r="O51" s="133">
        <f>O21</f>
        <v>508</v>
      </c>
      <c r="P51" s="19">
        <f t="shared" si="86"/>
        <v>0.66145833333333337</v>
      </c>
      <c r="Q51" s="282">
        <f t="shared" si="75"/>
        <v>1621</v>
      </c>
      <c r="R51" s="146">
        <f t="shared" si="76"/>
        <v>0.70355902777777779</v>
      </c>
      <c r="S51" s="133">
        <f>S21</f>
        <v>0</v>
      </c>
      <c r="T51" s="19">
        <f t="shared" si="87"/>
        <v>0</v>
      </c>
      <c r="U51" s="133">
        <f>U21</f>
        <v>0</v>
      </c>
      <c r="V51" s="19">
        <f t="shared" si="88"/>
        <v>0</v>
      </c>
      <c r="W51" s="133">
        <f>W21</f>
        <v>0</v>
      </c>
      <c r="X51" s="19">
        <f t="shared" si="89"/>
        <v>0</v>
      </c>
      <c r="Y51" s="282">
        <f t="shared" si="77"/>
        <v>0</v>
      </c>
      <c r="Z51" s="146">
        <f t="shared" si="78"/>
        <v>0</v>
      </c>
    </row>
    <row r="52" spans="1:26" x14ac:dyDescent="0.25">
      <c r="A52" s="276" t="s">
        <v>221</v>
      </c>
      <c r="B52" s="274">
        <f>B24</f>
        <v>480</v>
      </c>
      <c r="C52" s="133">
        <f>C24</f>
        <v>500</v>
      </c>
      <c r="D52" s="19">
        <f t="shared" si="79"/>
        <v>1.0416666666666667</v>
      </c>
      <c r="E52" s="133">
        <f>E24</f>
        <v>394</v>
      </c>
      <c r="F52" s="19">
        <f t="shared" si="80"/>
        <v>0.8208333333333333</v>
      </c>
      <c r="G52" s="133">
        <f>G24</f>
        <v>381</v>
      </c>
      <c r="H52" s="19">
        <f t="shared" si="81"/>
        <v>0.79374999999999996</v>
      </c>
      <c r="I52" s="282">
        <f t="shared" si="82"/>
        <v>1275</v>
      </c>
      <c r="J52" s="146">
        <f t="shared" si="83"/>
        <v>0.88541666666666663</v>
      </c>
      <c r="K52" s="133">
        <f>K24</f>
        <v>368</v>
      </c>
      <c r="L52" s="19">
        <f t="shared" si="84"/>
        <v>0.76666666666666672</v>
      </c>
      <c r="M52" s="133">
        <f>M24</f>
        <v>511</v>
      </c>
      <c r="N52" s="19">
        <f t="shared" si="85"/>
        <v>1.0645833333333334</v>
      </c>
      <c r="O52" s="133">
        <f>O24</f>
        <v>470</v>
      </c>
      <c r="P52" s="19">
        <f t="shared" si="86"/>
        <v>0.97916666666666663</v>
      </c>
      <c r="Q52" s="282">
        <f t="shared" si="75"/>
        <v>1349</v>
      </c>
      <c r="R52" s="146">
        <f t="shared" si="76"/>
        <v>0.93680555555555556</v>
      </c>
      <c r="S52" s="133">
        <f>S24</f>
        <v>0</v>
      </c>
      <c r="T52" s="19">
        <f t="shared" si="87"/>
        <v>0</v>
      </c>
      <c r="U52" s="133">
        <f>U24</f>
        <v>0</v>
      </c>
      <c r="V52" s="19">
        <f t="shared" si="88"/>
        <v>0</v>
      </c>
      <c r="W52" s="133">
        <f>W24</f>
        <v>0</v>
      </c>
      <c r="X52" s="19">
        <f t="shared" si="89"/>
        <v>0</v>
      </c>
      <c r="Y52" s="282">
        <f t="shared" si="77"/>
        <v>0</v>
      </c>
      <c r="Z52" s="146">
        <f t="shared" si="78"/>
        <v>0</v>
      </c>
    </row>
    <row r="53" spans="1:26" x14ac:dyDescent="0.25">
      <c r="A53" s="276" t="s">
        <v>222</v>
      </c>
      <c r="B53" s="274">
        <f>B28</f>
        <v>672</v>
      </c>
      <c r="C53" s="133">
        <f>C28</f>
        <v>492</v>
      </c>
      <c r="D53" s="19">
        <f t="shared" si="79"/>
        <v>0.7321428571428571</v>
      </c>
      <c r="E53" s="133">
        <f>E28</f>
        <v>600</v>
      </c>
      <c r="F53" s="19">
        <f t="shared" si="80"/>
        <v>0.8928571428571429</v>
      </c>
      <c r="G53" s="133">
        <f>G28</f>
        <v>483</v>
      </c>
      <c r="H53" s="19">
        <f t="shared" si="81"/>
        <v>0.71875</v>
      </c>
      <c r="I53" s="282">
        <f t="shared" si="82"/>
        <v>1575</v>
      </c>
      <c r="J53" s="146">
        <f t="shared" si="83"/>
        <v>0.78125</v>
      </c>
      <c r="K53" s="133">
        <f>K28</f>
        <v>544</v>
      </c>
      <c r="L53" s="19">
        <f t="shared" si="84"/>
        <v>0.80952380952380953</v>
      </c>
      <c r="M53" s="133">
        <f>M28</f>
        <v>700</v>
      </c>
      <c r="N53" s="19">
        <f t="shared" si="85"/>
        <v>1.0416666666666667</v>
      </c>
      <c r="O53" s="133">
        <f>O28</f>
        <v>471</v>
      </c>
      <c r="P53" s="19">
        <f t="shared" si="86"/>
        <v>0.7008928571428571</v>
      </c>
      <c r="Q53" s="282">
        <f t="shared" si="75"/>
        <v>1715</v>
      </c>
      <c r="R53" s="146">
        <f t="shared" si="76"/>
        <v>0.85069444444444442</v>
      </c>
      <c r="S53" s="133">
        <f>S28</f>
        <v>0</v>
      </c>
      <c r="T53" s="19">
        <f t="shared" si="87"/>
        <v>0</v>
      </c>
      <c r="U53" s="133">
        <f>U28</f>
        <v>0</v>
      </c>
      <c r="V53" s="19">
        <f t="shared" si="88"/>
        <v>0</v>
      </c>
      <c r="W53" s="133">
        <f>W28</f>
        <v>0</v>
      </c>
      <c r="X53" s="19">
        <f t="shared" si="89"/>
        <v>0</v>
      </c>
      <c r="Y53" s="282">
        <f t="shared" si="77"/>
        <v>0</v>
      </c>
      <c r="Z53" s="146">
        <f t="shared" si="78"/>
        <v>0</v>
      </c>
    </row>
    <row r="54" spans="1:26" x14ac:dyDescent="0.25">
      <c r="A54" s="276" t="s">
        <v>223</v>
      </c>
      <c r="B54" s="274">
        <f>B31</f>
        <v>480</v>
      </c>
      <c r="C54" s="133">
        <f>C31</f>
        <v>569</v>
      </c>
      <c r="D54" s="19">
        <f t="shared" si="79"/>
        <v>1.1854166666666666</v>
      </c>
      <c r="E54" s="133">
        <f>E31</f>
        <v>477</v>
      </c>
      <c r="F54" s="19">
        <f t="shared" si="80"/>
        <v>0.99375000000000002</v>
      </c>
      <c r="G54" s="133">
        <f>G31</f>
        <v>357</v>
      </c>
      <c r="H54" s="19">
        <f t="shared" si="81"/>
        <v>0.74375000000000002</v>
      </c>
      <c r="I54" s="282">
        <f t="shared" si="82"/>
        <v>1403</v>
      </c>
      <c r="J54" s="146">
        <f t="shared" si="83"/>
        <v>0.97430555555555554</v>
      </c>
      <c r="K54" s="133">
        <f>K31</f>
        <v>408</v>
      </c>
      <c r="L54" s="19">
        <f t="shared" si="84"/>
        <v>0.85</v>
      </c>
      <c r="M54" s="133">
        <f>M31</f>
        <v>408</v>
      </c>
      <c r="N54" s="19">
        <f t="shared" si="85"/>
        <v>0.85</v>
      </c>
      <c r="O54" s="133">
        <f>O31</f>
        <v>429</v>
      </c>
      <c r="P54" s="19">
        <f t="shared" si="86"/>
        <v>0.89375000000000004</v>
      </c>
      <c r="Q54" s="282">
        <f t="shared" si="75"/>
        <v>1245</v>
      </c>
      <c r="R54" s="146">
        <f t="shared" si="76"/>
        <v>0.86458333333333337</v>
      </c>
      <c r="S54" s="133">
        <f>S31</f>
        <v>0</v>
      </c>
      <c r="T54" s="19">
        <f t="shared" si="87"/>
        <v>0</v>
      </c>
      <c r="U54" s="133">
        <f>U31</f>
        <v>0</v>
      </c>
      <c r="V54" s="19">
        <f t="shared" si="88"/>
        <v>0</v>
      </c>
      <c r="W54" s="133">
        <f>W31</f>
        <v>0</v>
      </c>
      <c r="X54" s="19">
        <f t="shared" si="89"/>
        <v>0</v>
      </c>
      <c r="Y54" s="282">
        <f t="shared" si="77"/>
        <v>0</v>
      </c>
      <c r="Z54" s="146">
        <f t="shared" si="78"/>
        <v>0</v>
      </c>
    </row>
    <row r="55" spans="1:26" x14ac:dyDescent="0.25">
      <c r="A55" s="276" t="s">
        <v>224</v>
      </c>
      <c r="B55" s="274">
        <f>B34</f>
        <v>528</v>
      </c>
      <c r="C55" s="133">
        <f>C34</f>
        <v>485</v>
      </c>
      <c r="D55" s="19">
        <f t="shared" si="79"/>
        <v>0.91856060606060608</v>
      </c>
      <c r="E55" s="133">
        <f>E34</f>
        <v>459</v>
      </c>
      <c r="F55" s="19">
        <f t="shared" si="80"/>
        <v>0.86931818181818177</v>
      </c>
      <c r="G55" s="133">
        <f>G34</f>
        <v>391</v>
      </c>
      <c r="H55" s="19">
        <f t="shared" si="81"/>
        <v>0.74053030303030298</v>
      </c>
      <c r="I55" s="282">
        <f t="shared" si="82"/>
        <v>1335</v>
      </c>
      <c r="J55" s="146">
        <f t="shared" si="83"/>
        <v>0.84280303030303028</v>
      </c>
      <c r="K55" s="133">
        <f>K34</f>
        <v>528</v>
      </c>
      <c r="L55" s="19">
        <f t="shared" si="84"/>
        <v>1</v>
      </c>
      <c r="M55" s="133">
        <f>M34</f>
        <v>518</v>
      </c>
      <c r="N55" s="19">
        <f t="shared" si="85"/>
        <v>0.98106060606060608</v>
      </c>
      <c r="O55" s="133">
        <f>O34</f>
        <v>410</v>
      </c>
      <c r="P55" s="19">
        <f t="shared" si="86"/>
        <v>0.77651515151515149</v>
      </c>
      <c r="Q55" s="282">
        <f t="shared" si="75"/>
        <v>1456</v>
      </c>
      <c r="R55" s="146">
        <f t="shared" si="76"/>
        <v>0.91919191919191923</v>
      </c>
      <c r="S55" s="133">
        <f>S34</f>
        <v>0</v>
      </c>
      <c r="T55" s="19">
        <f t="shared" si="87"/>
        <v>0</v>
      </c>
      <c r="U55" s="133">
        <f>U34</f>
        <v>0</v>
      </c>
      <c r="V55" s="19">
        <f t="shared" si="88"/>
        <v>0</v>
      </c>
      <c r="W55" s="133">
        <f>W34</f>
        <v>0</v>
      </c>
      <c r="X55" s="19">
        <f t="shared" si="89"/>
        <v>0</v>
      </c>
      <c r="Y55" s="282">
        <f t="shared" si="77"/>
        <v>0</v>
      </c>
      <c r="Z55" s="146">
        <f t="shared" si="78"/>
        <v>0</v>
      </c>
    </row>
    <row r="56" spans="1:26" x14ac:dyDescent="0.25">
      <c r="A56" s="276" t="s">
        <v>225</v>
      </c>
      <c r="B56" s="274">
        <f>B37</f>
        <v>576</v>
      </c>
      <c r="C56" s="133">
        <f>C37</f>
        <v>568</v>
      </c>
      <c r="D56" s="19">
        <f t="shared" si="79"/>
        <v>0.98611111111111116</v>
      </c>
      <c r="E56" s="133">
        <f>E37</f>
        <v>546</v>
      </c>
      <c r="F56" s="19">
        <f t="shared" si="80"/>
        <v>0.94791666666666663</v>
      </c>
      <c r="G56" s="133">
        <f>G37</f>
        <v>481</v>
      </c>
      <c r="H56" s="19">
        <f t="shared" si="81"/>
        <v>0.83506944444444442</v>
      </c>
      <c r="I56" s="282">
        <f t="shared" si="82"/>
        <v>1595</v>
      </c>
      <c r="J56" s="146">
        <f t="shared" si="83"/>
        <v>0.92303240740740744</v>
      </c>
      <c r="K56" s="133">
        <f>K37</f>
        <v>376</v>
      </c>
      <c r="L56" s="19">
        <f t="shared" si="84"/>
        <v>0.65277777777777779</v>
      </c>
      <c r="M56" s="133">
        <f>M37</f>
        <v>445</v>
      </c>
      <c r="N56" s="19">
        <f t="shared" si="85"/>
        <v>0.77256944444444442</v>
      </c>
      <c r="O56" s="133">
        <f>O37</f>
        <v>469</v>
      </c>
      <c r="P56" s="19">
        <f t="shared" si="86"/>
        <v>0.81423611111111116</v>
      </c>
      <c r="Q56" s="282">
        <f t="shared" si="75"/>
        <v>1290</v>
      </c>
      <c r="R56" s="146">
        <f t="shared" si="76"/>
        <v>0.74652777777777779</v>
      </c>
      <c r="S56" s="133">
        <f>S37</f>
        <v>0</v>
      </c>
      <c r="T56" s="19">
        <f t="shared" si="87"/>
        <v>0</v>
      </c>
      <c r="U56" s="133">
        <f>U37</f>
        <v>0</v>
      </c>
      <c r="V56" s="19">
        <f t="shared" si="88"/>
        <v>0</v>
      </c>
      <c r="W56" s="133">
        <f>W37</f>
        <v>0</v>
      </c>
      <c r="X56" s="19">
        <f t="shared" si="89"/>
        <v>0</v>
      </c>
      <c r="Y56" s="282">
        <f t="shared" si="77"/>
        <v>0</v>
      </c>
      <c r="Z56" s="146">
        <f t="shared" si="78"/>
        <v>0</v>
      </c>
    </row>
    <row r="57" spans="1:26" ht="15.75" thickBot="1" x14ac:dyDescent="0.3">
      <c r="A57" s="981" t="s">
        <v>226</v>
      </c>
      <c r="B57" s="277">
        <f>B40</f>
        <v>576</v>
      </c>
      <c r="C57" s="256">
        <f>C40</f>
        <v>488</v>
      </c>
      <c r="D57" s="258">
        <f t="shared" si="79"/>
        <v>0.84722222222222221</v>
      </c>
      <c r="E57" s="256">
        <f>E40</f>
        <v>566</v>
      </c>
      <c r="F57" s="258">
        <f t="shared" si="80"/>
        <v>0.98263888888888884</v>
      </c>
      <c r="G57" s="256">
        <f>G40</f>
        <v>626</v>
      </c>
      <c r="H57" s="258">
        <f t="shared" si="81"/>
        <v>1.0868055555555556</v>
      </c>
      <c r="I57" s="283">
        <f t="shared" si="82"/>
        <v>1680</v>
      </c>
      <c r="J57" s="255">
        <f t="shared" si="83"/>
        <v>0.97222222222222221</v>
      </c>
      <c r="K57" s="256">
        <f>K40</f>
        <v>561</v>
      </c>
      <c r="L57" s="258">
        <f t="shared" si="84"/>
        <v>0.97395833333333337</v>
      </c>
      <c r="M57" s="256">
        <f>M40</f>
        <v>607</v>
      </c>
      <c r="N57" s="258">
        <f t="shared" si="85"/>
        <v>1.0538194444444444</v>
      </c>
      <c r="O57" s="256">
        <f>O40</f>
        <v>520</v>
      </c>
      <c r="P57" s="258">
        <f t="shared" si="86"/>
        <v>0.90277777777777779</v>
      </c>
      <c r="Q57" s="283">
        <f t="shared" si="75"/>
        <v>1688</v>
      </c>
      <c r="R57" s="255">
        <f t="shared" si="76"/>
        <v>0.97685185185185186</v>
      </c>
      <c r="S57" s="256">
        <f>S40</f>
        <v>0</v>
      </c>
      <c r="T57" s="258">
        <f t="shared" si="87"/>
        <v>0</v>
      </c>
      <c r="U57" s="256">
        <f>U40</f>
        <v>0</v>
      </c>
      <c r="V57" s="258">
        <f t="shared" si="88"/>
        <v>0</v>
      </c>
      <c r="W57" s="256">
        <f>W40</f>
        <v>0</v>
      </c>
      <c r="X57" s="258">
        <f t="shared" si="89"/>
        <v>0</v>
      </c>
      <c r="Y57" s="283">
        <f t="shared" si="77"/>
        <v>0</v>
      </c>
      <c r="Z57" s="255">
        <f t="shared" si="78"/>
        <v>0</v>
      </c>
    </row>
    <row r="58" spans="1:26" ht="15.75" thickBot="1" x14ac:dyDescent="0.3">
      <c r="A58" s="982" t="s">
        <v>229</v>
      </c>
      <c r="B58" s="287">
        <f>SUM(B46:B57)</f>
        <v>5808</v>
      </c>
      <c r="C58" s="280">
        <f>SUM(C46:C57)</f>
        <v>6180</v>
      </c>
      <c r="D58" s="278">
        <f t="shared" si="79"/>
        <v>1.0640495867768596</v>
      </c>
      <c r="E58" s="280">
        <f>SUM(E46:E57)</f>
        <v>6176</v>
      </c>
      <c r="F58" s="278">
        <f t="shared" si="80"/>
        <v>1.0633608815426998</v>
      </c>
      <c r="G58" s="280">
        <f>SUM(G46:G57)</f>
        <v>5395</v>
      </c>
      <c r="H58" s="278">
        <f t="shared" si="81"/>
        <v>0.92889118457300279</v>
      </c>
      <c r="I58" s="281">
        <f>SUM(I46:I57)</f>
        <v>17751</v>
      </c>
      <c r="J58" s="279">
        <f>I58/($B58*3)</f>
        <v>1.018767217630854</v>
      </c>
      <c r="K58" s="280">
        <f>SUM(K46:K57)</f>
        <v>5795</v>
      </c>
      <c r="L58" s="278">
        <f t="shared" si="84"/>
        <v>0.99776170798898067</v>
      </c>
      <c r="M58" s="280">
        <f>SUM(M46:M57)</f>
        <v>5788</v>
      </c>
      <c r="N58" s="278">
        <f t="shared" si="85"/>
        <v>0.99655647382920109</v>
      </c>
      <c r="O58" s="280">
        <f>SUM(O46:O57)</f>
        <v>5230</v>
      </c>
      <c r="P58" s="278">
        <f t="shared" si="86"/>
        <v>0.90048209366391185</v>
      </c>
      <c r="Q58" s="281">
        <f>SUM(Q46:Q57)</f>
        <v>16813</v>
      </c>
      <c r="R58" s="279">
        <f t="shared" si="76"/>
        <v>0.96493342516069791</v>
      </c>
      <c r="S58" s="280">
        <f>SUM(S46:S57)</f>
        <v>0</v>
      </c>
      <c r="T58" s="278">
        <f t="shared" si="87"/>
        <v>0</v>
      </c>
      <c r="U58" s="280">
        <f>SUM(U46:U57)</f>
        <v>0</v>
      </c>
      <c r="V58" s="278">
        <f t="shared" si="88"/>
        <v>0</v>
      </c>
      <c r="W58" s="280">
        <f>SUM(W46:W57)</f>
        <v>0</v>
      </c>
      <c r="X58" s="278">
        <f t="shared" si="89"/>
        <v>0</v>
      </c>
      <c r="Y58" s="281">
        <f>SUM(Y46:Y57)</f>
        <v>0</v>
      </c>
      <c r="Z58" s="279">
        <f t="shared" si="78"/>
        <v>0</v>
      </c>
    </row>
    <row r="61" spans="1:26" ht="15.75" x14ac:dyDescent="0.25">
      <c r="A61" s="1366" t="s">
        <v>230</v>
      </c>
      <c r="B61" s="1367"/>
      <c r="C61" s="1367"/>
      <c r="D61" s="1367"/>
      <c r="E61" s="1367"/>
      <c r="F61" s="1367"/>
      <c r="G61" s="1367"/>
      <c r="H61" s="1367"/>
      <c r="I61" s="1367"/>
      <c r="J61" s="1367"/>
      <c r="K61" s="1367"/>
      <c r="L61" s="1367"/>
      <c r="M61" s="1367"/>
      <c r="N61" s="1367"/>
      <c r="O61" s="1367"/>
      <c r="P61" s="1367"/>
      <c r="Q61" s="1367"/>
      <c r="R61" s="1367"/>
      <c r="S61" s="1367"/>
      <c r="T61" s="1367"/>
      <c r="U61" s="1367"/>
      <c r="V61" s="1367"/>
      <c r="W61" s="1367"/>
      <c r="X61" s="1367"/>
      <c r="Y61" s="1367"/>
      <c r="Z61" s="1367"/>
    </row>
    <row r="62" spans="1:26" ht="24.75" thickBot="1" x14ac:dyDescent="0.3">
      <c r="A62" s="275" t="s">
        <v>14</v>
      </c>
      <c r="B62" s="186" t="s">
        <v>15</v>
      </c>
      <c r="C62" s="262" t="str">
        <f>'Pque N Mundo I'!C6</f>
        <v>JAN_19</v>
      </c>
      <c r="D62" s="263" t="str">
        <f>'Pque N Mundo I'!D6</f>
        <v>%</v>
      </c>
      <c r="E62" s="262" t="str">
        <f>'Pque N Mundo I'!E6</f>
        <v>FEV_19</v>
      </c>
      <c r="F62" s="263" t="str">
        <f>'Pque N Mundo I'!F6</f>
        <v>%</v>
      </c>
      <c r="G62" s="262" t="str">
        <f>'Pque N Mundo I'!G6</f>
        <v>MAR_19</v>
      </c>
      <c r="H62" s="263" t="str">
        <f>'Pque N Mundo I'!H6</f>
        <v>%</v>
      </c>
      <c r="I62" s="128" t="str">
        <f>'Pque N Mundo I'!I6</f>
        <v>Trimestre</v>
      </c>
      <c r="J62" s="13" t="str">
        <f>'Pque N Mundo I'!J6</f>
        <v>% Trim</v>
      </c>
      <c r="K62" s="262" t="str">
        <f>'Pque N Mundo I'!K6</f>
        <v>ABR_19</v>
      </c>
      <c r="L62" s="263" t="str">
        <f>'Pque N Mundo I'!L6</f>
        <v>%</v>
      </c>
      <c r="M62" s="264" t="str">
        <f>'Pque N Mundo I'!M6</f>
        <v>MAIO_19</v>
      </c>
      <c r="N62" s="265" t="str">
        <f>'Pque N Mundo I'!N6</f>
        <v>%</v>
      </c>
      <c r="O62" s="264" t="str">
        <f>'Pque N Mundo I'!O6</f>
        <v>JUN_19</v>
      </c>
      <c r="P62" s="265" t="str">
        <f>'Pque N Mundo I'!P6</f>
        <v>%</v>
      </c>
      <c r="Q62" s="128" t="str">
        <f>'Pque N Mundo I'!Q6</f>
        <v>Trimestre</v>
      </c>
      <c r="R62" s="13" t="str">
        <f>'Pque N Mundo I'!R6</f>
        <v>% Trim</v>
      </c>
      <c r="S62" s="262" t="str">
        <f>'Pque N Mundo I'!S6</f>
        <v>JUL_19</v>
      </c>
      <c r="T62" s="263" t="str">
        <f>'Pque N Mundo I'!T6</f>
        <v>%</v>
      </c>
      <c r="U62" s="264" t="str">
        <f>'Pque N Mundo I'!U6</f>
        <v>AGO_19</v>
      </c>
      <c r="V62" s="265" t="str">
        <f>'Pque N Mundo I'!V6</f>
        <v>%</v>
      </c>
      <c r="W62" s="264" t="str">
        <f>'Pque N Mundo I'!W6</f>
        <v>SET_19</v>
      </c>
      <c r="X62" s="265" t="str">
        <f>'Pque N Mundo I'!X6</f>
        <v>%</v>
      </c>
      <c r="Y62" s="128" t="str">
        <f>'Pque N Mundo I'!Y6</f>
        <v>Trimestre</v>
      </c>
      <c r="Z62" s="13" t="str">
        <f>'Pque N Mundo I'!Z6</f>
        <v>% Trim</v>
      </c>
    </row>
    <row r="63" spans="1:26" ht="15.75" thickTop="1" x14ac:dyDescent="0.25">
      <c r="A63" s="276" t="s">
        <v>217</v>
      </c>
      <c r="B63" s="274">
        <f>B7</f>
        <v>1008</v>
      </c>
      <c r="C63" s="133">
        <f>C7</f>
        <v>1948</v>
      </c>
      <c r="D63" s="19">
        <f>C63/$B63</f>
        <v>1.9325396825396826</v>
      </c>
      <c r="E63" s="133">
        <f>E7</f>
        <v>1671</v>
      </c>
      <c r="F63" s="19">
        <f>E63/$B63</f>
        <v>1.6577380952380953</v>
      </c>
      <c r="G63" s="133">
        <f>G7</f>
        <v>2137</v>
      </c>
      <c r="H63" s="19">
        <f>G63/$B63</f>
        <v>2.1200396825396823</v>
      </c>
      <c r="I63" s="282">
        <f>SUM(C63,E63,G63)</f>
        <v>5756</v>
      </c>
      <c r="J63" s="146">
        <f>I63/($B63*3)</f>
        <v>1.9034391534391535</v>
      </c>
      <c r="K63" s="133">
        <f>K7</f>
        <v>2526</v>
      </c>
      <c r="L63" s="19">
        <f>K63/$B63</f>
        <v>2.5059523809523809</v>
      </c>
      <c r="M63" s="133">
        <f>M7</f>
        <v>2278</v>
      </c>
      <c r="N63" s="19">
        <f>M63/$B63</f>
        <v>2.2599206349206349</v>
      </c>
      <c r="O63" s="133">
        <f>O7</f>
        <v>1807</v>
      </c>
      <c r="P63" s="19">
        <f>O63/$B63</f>
        <v>1.7926587301587302</v>
      </c>
      <c r="Q63" s="282">
        <f t="shared" ref="Q63:Q74" si="96">SUM(K63,M63,O63)</f>
        <v>6611</v>
      </c>
      <c r="R63" s="146">
        <f t="shared" ref="R63:R75" si="97">Q63/($B63*3)</f>
        <v>2.1861772486772488</v>
      </c>
      <c r="S63" s="133">
        <f>S7</f>
        <v>0</v>
      </c>
      <c r="T63" s="19">
        <f>S63/$B63</f>
        <v>0</v>
      </c>
      <c r="U63" s="133">
        <f>U7</f>
        <v>0</v>
      </c>
      <c r="V63" s="19">
        <f>U63/$B63</f>
        <v>0</v>
      </c>
      <c r="W63" s="133">
        <f>W7</f>
        <v>0</v>
      </c>
      <c r="X63" s="19">
        <f>W63/$B63</f>
        <v>0</v>
      </c>
      <c r="Y63" s="282">
        <f t="shared" ref="Y63:Y74" si="98">SUM(S63,U63,W63)</f>
        <v>0</v>
      </c>
      <c r="Z63" s="146">
        <f t="shared" ref="Z63:Z75" si="99">Y63/($B63*3)</f>
        <v>0</v>
      </c>
    </row>
    <row r="64" spans="1:26" x14ac:dyDescent="0.25">
      <c r="A64" s="276" t="s">
        <v>227</v>
      </c>
      <c r="B64" s="274">
        <f>B12</f>
        <v>672</v>
      </c>
      <c r="C64" s="133">
        <f>C12</f>
        <v>1007</v>
      </c>
      <c r="D64" s="19">
        <f t="shared" ref="D64:D74" si="100">C64/$B64</f>
        <v>1.4985119047619047</v>
      </c>
      <c r="E64" s="133">
        <f>E12</f>
        <v>976</v>
      </c>
      <c r="F64" s="19">
        <f t="shared" ref="F64:F74" si="101">E64/$B64</f>
        <v>1.4523809523809523</v>
      </c>
      <c r="G64" s="133">
        <f>G12</f>
        <v>866</v>
      </c>
      <c r="H64" s="19">
        <f t="shared" ref="H64:H74" si="102">G64/$B64</f>
        <v>1.2886904761904763</v>
      </c>
      <c r="I64" s="282">
        <f t="shared" ref="I64:I74" si="103">SUM(C64,E64,G64)</f>
        <v>2849</v>
      </c>
      <c r="J64" s="146">
        <f t="shared" ref="J64:J74" si="104">I64/($B64*3)</f>
        <v>1.4131944444444444</v>
      </c>
      <c r="K64" s="133">
        <f>K12</f>
        <v>998</v>
      </c>
      <c r="L64" s="19">
        <f t="shared" ref="L64:L74" si="105">K64/$B64</f>
        <v>1.4851190476190477</v>
      </c>
      <c r="M64" s="133">
        <f>M12</f>
        <v>548</v>
      </c>
      <c r="N64" s="19">
        <f t="shared" ref="N64:N74" si="106">M64/$B64</f>
        <v>0.81547619047619047</v>
      </c>
      <c r="O64" s="133">
        <f>O12</f>
        <v>819</v>
      </c>
      <c r="P64" s="19">
        <f t="shared" ref="P64:P75" si="107">O64/$B64</f>
        <v>1.21875</v>
      </c>
      <c r="Q64" s="282">
        <f t="shared" si="96"/>
        <v>2365</v>
      </c>
      <c r="R64" s="146">
        <f t="shared" si="97"/>
        <v>1.1731150793650793</v>
      </c>
      <c r="S64" s="133">
        <f>S12</f>
        <v>0</v>
      </c>
      <c r="T64" s="19">
        <f t="shared" ref="T64:T74" si="108">S64/$B64</f>
        <v>0</v>
      </c>
      <c r="U64" s="133">
        <f>U12</f>
        <v>0</v>
      </c>
      <c r="V64" s="19">
        <f t="shared" ref="V64:V74" si="109">U64/$B64</f>
        <v>0</v>
      </c>
      <c r="W64" s="133">
        <f>W12</f>
        <v>0</v>
      </c>
      <c r="X64" s="19">
        <f t="shared" ref="X64:X75" si="110">W64/$B64</f>
        <v>0</v>
      </c>
      <c r="Y64" s="282">
        <f t="shared" si="98"/>
        <v>0</v>
      </c>
      <c r="Z64" s="146">
        <f t="shared" si="99"/>
        <v>0</v>
      </c>
    </row>
    <row r="65" spans="1:26" x14ac:dyDescent="0.25">
      <c r="A65" s="276" t="s">
        <v>228</v>
      </c>
      <c r="B65" s="274">
        <f>B10</f>
        <v>1344</v>
      </c>
      <c r="C65" s="133">
        <f>C10</f>
        <v>1163</v>
      </c>
      <c r="D65" s="19">
        <f t="shared" si="100"/>
        <v>0.86532738095238093</v>
      </c>
      <c r="E65" s="133">
        <f>E10</f>
        <v>1476</v>
      </c>
      <c r="F65" s="19">
        <f t="shared" si="101"/>
        <v>1.0982142857142858</v>
      </c>
      <c r="G65" s="133">
        <f>G10</f>
        <v>1108</v>
      </c>
      <c r="H65" s="19">
        <f t="shared" si="102"/>
        <v>0.82440476190476186</v>
      </c>
      <c r="I65" s="282">
        <f t="shared" si="103"/>
        <v>3747</v>
      </c>
      <c r="J65" s="146">
        <f t="shared" si="104"/>
        <v>0.92931547619047616</v>
      </c>
      <c r="K65" s="133">
        <f>K10</f>
        <v>1524</v>
      </c>
      <c r="L65" s="19">
        <f t="shared" si="105"/>
        <v>1.1339285714285714</v>
      </c>
      <c r="M65" s="133">
        <f>M10</f>
        <v>1594</v>
      </c>
      <c r="N65" s="19">
        <f t="shared" si="106"/>
        <v>1.1860119047619047</v>
      </c>
      <c r="O65" s="133">
        <f>O10</f>
        <v>1019</v>
      </c>
      <c r="P65" s="19">
        <f t="shared" si="107"/>
        <v>0.75818452380952384</v>
      </c>
      <c r="Q65" s="282">
        <f t="shared" si="96"/>
        <v>4137</v>
      </c>
      <c r="R65" s="146">
        <f t="shared" si="97"/>
        <v>1.0260416666666667</v>
      </c>
      <c r="S65" s="133">
        <f>S10</f>
        <v>0</v>
      </c>
      <c r="T65" s="19">
        <f t="shared" si="108"/>
        <v>0</v>
      </c>
      <c r="U65" s="133">
        <f>U10</f>
        <v>0</v>
      </c>
      <c r="V65" s="19">
        <f t="shared" si="109"/>
        <v>0</v>
      </c>
      <c r="W65" s="133">
        <f>W10</f>
        <v>0</v>
      </c>
      <c r="X65" s="19">
        <f t="shared" si="110"/>
        <v>0</v>
      </c>
      <c r="Y65" s="282">
        <f t="shared" si="98"/>
        <v>0</v>
      </c>
      <c r="Z65" s="146">
        <f t="shared" si="99"/>
        <v>0</v>
      </c>
    </row>
    <row r="66" spans="1:26" x14ac:dyDescent="0.25">
      <c r="A66" s="276" t="s">
        <v>218</v>
      </c>
      <c r="B66" s="274">
        <f>B15</f>
        <v>1344</v>
      </c>
      <c r="C66" s="133">
        <f>C15</f>
        <v>1439</v>
      </c>
      <c r="D66" s="19">
        <f t="shared" si="100"/>
        <v>1.0706845238095237</v>
      </c>
      <c r="E66" s="133">
        <f>E15</f>
        <v>1301</v>
      </c>
      <c r="F66" s="19">
        <f t="shared" si="101"/>
        <v>0.96800595238095233</v>
      </c>
      <c r="G66" s="133">
        <f>G15</f>
        <v>1224</v>
      </c>
      <c r="H66" s="19">
        <f t="shared" si="102"/>
        <v>0.9107142857142857</v>
      </c>
      <c r="I66" s="282">
        <f t="shared" si="103"/>
        <v>3964</v>
      </c>
      <c r="J66" s="146">
        <f t="shared" si="104"/>
        <v>0.98313492063492058</v>
      </c>
      <c r="K66" s="133">
        <f>K15</f>
        <v>2045</v>
      </c>
      <c r="L66" s="19">
        <f t="shared" si="105"/>
        <v>1.5215773809523809</v>
      </c>
      <c r="M66" s="133">
        <f>M15</f>
        <v>1651</v>
      </c>
      <c r="N66" s="19">
        <f t="shared" si="106"/>
        <v>1.2284226190476191</v>
      </c>
      <c r="O66" s="133">
        <f>O15</f>
        <v>1293</v>
      </c>
      <c r="P66" s="19">
        <f t="shared" si="107"/>
        <v>0.9620535714285714</v>
      </c>
      <c r="Q66" s="282">
        <f t="shared" si="96"/>
        <v>4989</v>
      </c>
      <c r="R66" s="146">
        <f t="shared" si="97"/>
        <v>1.2373511904761905</v>
      </c>
      <c r="S66" s="133">
        <f>S15</f>
        <v>0</v>
      </c>
      <c r="T66" s="19">
        <f t="shared" si="108"/>
        <v>0</v>
      </c>
      <c r="U66" s="133">
        <f>U15</f>
        <v>0</v>
      </c>
      <c r="V66" s="19">
        <f t="shared" si="109"/>
        <v>0</v>
      </c>
      <c r="W66" s="133">
        <f>W15</f>
        <v>0</v>
      </c>
      <c r="X66" s="19">
        <f t="shared" si="110"/>
        <v>0</v>
      </c>
      <c r="Y66" s="282">
        <f t="shared" si="98"/>
        <v>0</v>
      </c>
      <c r="Z66" s="146">
        <f t="shared" si="99"/>
        <v>0</v>
      </c>
    </row>
    <row r="67" spans="1:26" x14ac:dyDescent="0.25">
      <c r="A67" s="276" t="s">
        <v>219</v>
      </c>
      <c r="B67" s="274">
        <f>B19</f>
        <v>1680</v>
      </c>
      <c r="C67" s="133">
        <f>C19</f>
        <v>1721</v>
      </c>
      <c r="D67" s="19">
        <f t="shared" si="100"/>
        <v>1.0244047619047618</v>
      </c>
      <c r="E67" s="133">
        <f>E19</f>
        <v>1807</v>
      </c>
      <c r="F67" s="19">
        <f t="shared" si="101"/>
        <v>1.075595238095238</v>
      </c>
      <c r="G67" s="133">
        <f>G19</f>
        <v>1393</v>
      </c>
      <c r="H67" s="19">
        <f t="shared" si="102"/>
        <v>0.82916666666666672</v>
      </c>
      <c r="I67" s="282">
        <f t="shared" si="103"/>
        <v>4921</v>
      </c>
      <c r="J67" s="146">
        <f t="shared" si="104"/>
        <v>0.97638888888888886</v>
      </c>
      <c r="K67" s="133">
        <f>K19</f>
        <v>2942</v>
      </c>
      <c r="L67" s="19">
        <f t="shared" si="105"/>
        <v>1.7511904761904762</v>
      </c>
      <c r="M67" s="133">
        <f>M19</f>
        <v>1981</v>
      </c>
      <c r="N67" s="19">
        <f t="shared" si="106"/>
        <v>1.1791666666666667</v>
      </c>
      <c r="O67" s="133">
        <f>O19</f>
        <v>1558</v>
      </c>
      <c r="P67" s="19">
        <f t="shared" si="107"/>
        <v>0.92738095238095242</v>
      </c>
      <c r="Q67" s="282">
        <f t="shared" si="96"/>
        <v>6481</v>
      </c>
      <c r="R67" s="146">
        <f t="shared" si="97"/>
        <v>1.2859126984126985</v>
      </c>
      <c r="S67" s="133">
        <f>S19</f>
        <v>0</v>
      </c>
      <c r="T67" s="19">
        <f t="shared" si="108"/>
        <v>0</v>
      </c>
      <c r="U67" s="133">
        <f>U19</f>
        <v>0</v>
      </c>
      <c r="V67" s="19">
        <f t="shared" si="109"/>
        <v>0</v>
      </c>
      <c r="W67" s="133">
        <f>W19</f>
        <v>0</v>
      </c>
      <c r="X67" s="19">
        <f t="shared" si="110"/>
        <v>0</v>
      </c>
      <c r="Y67" s="282">
        <f t="shared" si="98"/>
        <v>0</v>
      </c>
      <c r="Z67" s="146">
        <f t="shared" si="99"/>
        <v>0</v>
      </c>
    </row>
    <row r="68" spans="1:26" x14ac:dyDescent="0.25">
      <c r="A68" s="276" t="s">
        <v>220</v>
      </c>
      <c r="B68" s="274">
        <f>B22</f>
        <v>2688</v>
      </c>
      <c r="C68" s="133">
        <f>C22</f>
        <v>2712</v>
      </c>
      <c r="D68" s="19">
        <f t="shared" si="100"/>
        <v>1.0089285714285714</v>
      </c>
      <c r="E68" s="133">
        <f>E22</f>
        <v>2721</v>
      </c>
      <c r="F68" s="19">
        <f t="shared" si="101"/>
        <v>1.0122767857142858</v>
      </c>
      <c r="G68" s="133">
        <f>G22</f>
        <v>2255</v>
      </c>
      <c r="H68" s="19">
        <f t="shared" si="102"/>
        <v>0.83891369047619047</v>
      </c>
      <c r="I68" s="282">
        <f t="shared" si="103"/>
        <v>7688</v>
      </c>
      <c r="J68" s="146">
        <f t="shared" si="104"/>
        <v>0.95337301587301593</v>
      </c>
      <c r="K68" s="133">
        <f>K22</f>
        <v>3286</v>
      </c>
      <c r="L68" s="19">
        <f t="shared" si="105"/>
        <v>1.2224702380952381</v>
      </c>
      <c r="M68" s="133">
        <f>M22</f>
        <v>1801</v>
      </c>
      <c r="N68" s="19">
        <f t="shared" si="106"/>
        <v>0.67001488095238093</v>
      </c>
      <c r="O68" s="133">
        <f>O22</f>
        <v>2121</v>
      </c>
      <c r="P68" s="19">
        <f t="shared" si="107"/>
        <v>0.7890625</v>
      </c>
      <c r="Q68" s="282">
        <f t="shared" si="96"/>
        <v>7208</v>
      </c>
      <c r="R68" s="146">
        <f t="shared" si="97"/>
        <v>0.89384920634920639</v>
      </c>
      <c r="S68" s="133">
        <f>S22</f>
        <v>0</v>
      </c>
      <c r="T68" s="19">
        <f t="shared" si="108"/>
        <v>0</v>
      </c>
      <c r="U68" s="133">
        <f>U22</f>
        <v>0</v>
      </c>
      <c r="V68" s="19">
        <f t="shared" si="109"/>
        <v>0</v>
      </c>
      <c r="W68" s="133">
        <f>W22</f>
        <v>0</v>
      </c>
      <c r="X68" s="19">
        <f t="shared" si="110"/>
        <v>0</v>
      </c>
      <c r="Y68" s="282">
        <f t="shared" si="98"/>
        <v>0</v>
      </c>
      <c r="Z68" s="146">
        <f t="shared" si="99"/>
        <v>0</v>
      </c>
    </row>
    <row r="69" spans="1:26" x14ac:dyDescent="0.25">
      <c r="A69" s="276" t="s">
        <v>221</v>
      </c>
      <c r="B69" s="274">
        <f>B25</f>
        <v>1680</v>
      </c>
      <c r="C69" s="133">
        <f>C25</f>
        <v>1835</v>
      </c>
      <c r="D69" s="19">
        <f t="shared" si="100"/>
        <v>1.0922619047619047</v>
      </c>
      <c r="E69" s="133">
        <f>E25</f>
        <v>1306</v>
      </c>
      <c r="F69" s="19">
        <f t="shared" si="101"/>
        <v>0.77738095238095239</v>
      </c>
      <c r="G69" s="133">
        <f>G25</f>
        <v>1487</v>
      </c>
      <c r="H69" s="19">
        <f t="shared" si="102"/>
        <v>0.88511904761904758</v>
      </c>
      <c r="I69" s="282">
        <f t="shared" si="103"/>
        <v>4628</v>
      </c>
      <c r="J69" s="146">
        <f t="shared" si="104"/>
        <v>0.91825396825396821</v>
      </c>
      <c r="K69" s="133">
        <f>K25</f>
        <v>2166</v>
      </c>
      <c r="L69" s="19">
        <f t="shared" si="105"/>
        <v>1.2892857142857144</v>
      </c>
      <c r="M69" s="133">
        <f>M25</f>
        <v>2272</v>
      </c>
      <c r="N69" s="19">
        <f t="shared" si="106"/>
        <v>1.3523809523809525</v>
      </c>
      <c r="O69" s="133">
        <f>O25</f>
        <v>1896</v>
      </c>
      <c r="P69" s="19">
        <f t="shared" si="107"/>
        <v>1.1285714285714286</v>
      </c>
      <c r="Q69" s="282">
        <f t="shared" si="96"/>
        <v>6334</v>
      </c>
      <c r="R69" s="146">
        <f t="shared" si="97"/>
        <v>1.2567460317460317</v>
      </c>
      <c r="S69" s="133">
        <f>S25</f>
        <v>0</v>
      </c>
      <c r="T69" s="19">
        <f t="shared" si="108"/>
        <v>0</v>
      </c>
      <c r="U69" s="133">
        <f>U25</f>
        <v>0</v>
      </c>
      <c r="V69" s="19">
        <f t="shared" si="109"/>
        <v>0</v>
      </c>
      <c r="W69" s="133">
        <f>W25</f>
        <v>0</v>
      </c>
      <c r="X69" s="19">
        <f t="shared" si="110"/>
        <v>0</v>
      </c>
      <c r="Y69" s="282">
        <f t="shared" si="98"/>
        <v>0</v>
      </c>
      <c r="Z69" s="146">
        <f t="shared" si="99"/>
        <v>0</v>
      </c>
    </row>
    <row r="70" spans="1:26" x14ac:dyDescent="0.25">
      <c r="A70" s="276" t="s">
        <v>222</v>
      </c>
      <c r="B70" s="274">
        <f>B29</f>
        <v>2352</v>
      </c>
      <c r="C70" s="133">
        <f>C29</f>
        <v>1972</v>
      </c>
      <c r="D70" s="19">
        <f t="shared" si="100"/>
        <v>0.83843537414965985</v>
      </c>
      <c r="E70" s="133">
        <f>E29</f>
        <v>1889</v>
      </c>
      <c r="F70" s="19">
        <f t="shared" si="101"/>
        <v>0.80314625850340138</v>
      </c>
      <c r="G70" s="133">
        <f>G29</f>
        <v>1686</v>
      </c>
      <c r="H70" s="19">
        <f t="shared" si="102"/>
        <v>0.71683673469387754</v>
      </c>
      <c r="I70" s="282">
        <f t="shared" si="103"/>
        <v>5547</v>
      </c>
      <c r="J70" s="146">
        <f t="shared" si="104"/>
        <v>0.78613945578231292</v>
      </c>
      <c r="K70" s="133">
        <f>K29</f>
        <v>2430</v>
      </c>
      <c r="L70" s="19">
        <f t="shared" si="105"/>
        <v>1.0331632653061225</v>
      </c>
      <c r="M70" s="133">
        <f>M29</f>
        <v>2551</v>
      </c>
      <c r="N70" s="19">
        <f t="shared" si="106"/>
        <v>1.084608843537415</v>
      </c>
      <c r="O70" s="133">
        <f>O29</f>
        <v>1385</v>
      </c>
      <c r="P70" s="19">
        <f t="shared" si="107"/>
        <v>0.58886054421768708</v>
      </c>
      <c r="Q70" s="282">
        <f t="shared" si="96"/>
        <v>6366</v>
      </c>
      <c r="R70" s="146">
        <f t="shared" si="97"/>
        <v>0.90221088435374153</v>
      </c>
      <c r="S70" s="133">
        <f>S29</f>
        <v>0</v>
      </c>
      <c r="T70" s="19">
        <f t="shared" si="108"/>
        <v>0</v>
      </c>
      <c r="U70" s="133">
        <f>U29</f>
        <v>0</v>
      </c>
      <c r="V70" s="19">
        <f t="shared" si="109"/>
        <v>0</v>
      </c>
      <c r="W70" s="133">
        <f>W29</f>
        <v>0</v>
      </c>
      <c r="X70" s="19">
        <f t="shared" si="110"/>
        <v>0</v>
      </c>
      <c r="Y70" s="282">
        <f t="shared" si="98"/>
        <v>0</v>
      </c>
      <c r="Z70" s="146">
        <f t="shared" si="99"/>
        <v>0</v>
      </c>
    </row>
    <row r="71" spans="1:26" x14ac:dyDescent="0.25">
      <c r="A71" s="276" t="s">
        <v>223</v>
      </c>
      <c r="B71" s="274">
        <f>B32</f>
        <v>1680</v>
      </c>
      <c r="C71" s="133">
        <f>C32</f>
        <v>2341</v>
      </c>
      <c r="D71" s="19">
        <f t="shared" si="100"/>
        <v>1.3934523809523809</v>
      </c>
      <c r="E71" s="133">
        <f>E32</f>
        <v>1955</v>
      </c>
      <c r="F71" s="19">
        <f t="shared" si="101"/>
        <v>1.1636904761904763</v>
      </c>
      <c r="G71" s="133">
        <f>G32</f>
        <v>1441</v>
      </c>
      <c r="H71" s="19">
        <f t="shared" si="102"/>
        <v>0.85773809523809519</v>
      </c>
      <c r="I71" s="282">
        <f t="shared" si="103"/>
        <v>5737</v>
      </c>
      <c r="J71" s="146">
        <f t="shared" si="104"/>
        <v>1.1382936507936507</v>
      </c>
      <c r="K71" s="133">
        <f>K32</f>
        <v>2540</v>
      </c>
      <c r="L71" s="19">
        <f t="shared" si="105"/>
        <v>1.5119047619047619</v>
      </c>
      <c r="M71" s="133">
        <f>M32</f>
        <v>1691</v>
      </c>
      <c r="N71" s="19">
        <f t="shared" si="106"/>
        <v>1.006547619047619</v>
      </c>
      <c r="O71" s="133">
        <f>O32</f>
        <v>1761</v>
      </c>
      <c r="P71" s="19">
        <f t="shared" si="107"/>
        <v>1.0482142857142858</v>
      </c>
      <c r="Q71" s="282">
        <f t="shared" si="96"/>
        <v>5992</v>
      </c>
      <c r="R71" s="146">
        <f t="shared" si="97"/>
        <v>1.1888888888888889</v>
      </c>
      <c r="S71" s="133">
        <f>S32</f>
        <v>0</v>
      </c>
      <c r="T71" s="19">
        <f t="shared" si="108"/>
        <v>0</v>
      </c>
      <c r="U71" s="133">
        <f>U32</f>
        <v>0</v>
      </c>
      <c r="V71" s="19">
        <f t="shared" si="109"/>
        <v>0</v>
      </c>
      <c r="W71" s="133">
        <f>W32</f>
        <v>0</v>
      </c>
      <c r="X71" s="19">
        <f t="shared" si="110"/>
        <v>0</v>
      </c>
      <c r="Y71" s="282">
        <f t="shared" si="98"/>
        <v>0</v>
      </c>
      <c r="Z71" s="146">
        <f t="shared" si="99"/>
        <v>0</v>
      </c>
    </row>
    <row r="72" spans="1:26" x14ac:dyDescent="0.25">
      <c r="A72" s="276" t="s">
        <v>224</v>
      </c>
      <c r="B72" s="274">
        <f>B35</f>
        <v>1608</v>
      </c>
      <c r="C72" s="133">
        <f>C35</f>
        <v>2081</v>
      </c>
      <c r="D72" s="19">
        <f t="shared" si="100"/>
        <v>1.2941542288557213</v>
      </c>
      <c r="E72" s="133">
        <f>E35</f>
        <v>2063</v>
      </c>
      <c r="F72" s="19">
        <f t="shared" si="101"/>
        <v>1.282960199004975</v>
      </c>
      <c r="G72" s="133">
        <f>G35</f>
        <v>1697</v>
      </c>
      <c r="H72" s="19">
        <f t="shared" si="102"/>
        <v>1.0553482587064678</v>
      </c>
      <c r="I72" s="282">
        <f t="shared" si="103"/>
        <v>5841</v>
      </c>
      <c r="J72" s="146">
        <f t="shared" si="104"/>
        <v>1.210820895522388</v>
      </c>
      <c r="K72" s="133">
        <f>K35</f>
        <v>3390</v>
      </c>
      <c r="L72" s="19">
        <f t="shared" si="105"/>
        <v>2.1082089552238807</v>
      </c>
      <c r="M72" s="133">
        <f>M35</f>
        <v>2737</v>
      </c>
      <c r="N72" s="19">
        <f t="shared" si="106"/>
        <v>1.7021144278606966</v>
      </c>
      <c r="O72" s="133">
        <f>O35</f>
        <v>1620</v>
      </c>
      <c r="P72" s="19">
        <f t="shared" si="107"/>
        <v>1.0074626865671641</v>
      </c>
      <c r="Q72" s="282">
        <f t="shared" si="96"/>
        <v>7747</v>
      </c>
      <c r="R72" s="146">
        <f t="shared" si="97"/>
        <v>1.6059286898839138</v>
      </c>
      <c r="S72" s="133">
        <f>S35</f>
        <v>0</v>
      </c>
      <c r="T72" s="19">
        <f t="shared" si="108"/>
        <v>0</v>
      </c>
      <c r="U72" s="133">
        <f>U35</f>
        <v>0</v>
      </c>
      <c r="V72" s="19">
        <f t="shared" si="109"/>
        <v>0</v>
      </c>
      <c r="W72" s="133">
        <f>W35</f>
        <v>0</v>
      </c>
      <c r="X72" s="19">
        <f t="shared" si="110"/>
        <v>0</v>
      </c>
      <c r="Y72" s="282">
        <f t="shared" si="98"/>
        <v>0</v>
      </c>
      <c r="Z72" s="146">
        <f t="shared" si="99"/>
        <v>0</v>
      </c>
    </row>
    <row r="73" spans="1:26" x14ac:dyDescent="0.25">
      <c r="A73" s="276" t="s">
        <v>225</v>
      </c>
      <c r="B73" s="274">
        <f>B38</f>
        <v>2016</v>
      </c>
      <c r="C73" s="133">
        <f>C38</f>
        <v>2127</v>
      </c>
      <c r="D73" s="19">
        <f t="shared" si="100"/>
        <v>1.0550595238095237</v>
      </c>
      <c r="E73" s="133">
        <f>E38</f>
        <v>2117</v>
      </c>
      <c r="F73" s="19">
        <f t="shared" si="101"/>
        <v>1.0500992063492063</v>
      </c>
      <c r="G73" s="133">
        <f>G38</f>
        <v>2232</v>
      </c>
      <c r="H73" s="19">
        <f t="shared" si="102"/>
        <v>1.1071428571428572</v>
      </c>
      <c r="I73" s="282">
        <f t="shared" si="103"/>
        <v>6476</v>
      </c>
      <c r="J73" s="146">
        <f t="shared" si="104"/>
        <v>1.0707671957671958</v>
      </c>
      <c r="K73" s="133">
        <f>K38</f>
        <v>2695</v>
      </c>
      <c r="L73" s="19">
        <f t="shared" si="105"/>
        <v>1.3368055555555556</v>
      </c>
      <c r="M73" s="133">
        <f>M38</f>
        <v>2595</v>
      </c>
      <c r="N73" s="19">
        <f t="shared" si="106"/>
        <v>1.2872023809523809</v>
      </c>
      <c r="O73" s="133">
        <f>O38</f>
        <v>2046</v>
      </c>
      <c r="P73" s="19">
        <f t="shared" si="107"/>
        <v>1.0148809523809523</v>
      </c>
      <c r="Q73" s="282">
        <f t="shared" si="96"/>
        <v>7336</v>
      </c>
      <c r="R73" s="146">
        <f t="shared" si="97"/>
        <v>1.212962962962963</v>
      </c>
      <c r="S73" s="133">
        <f>S38</f>
        <v>0</v>
      </c>
      <c r="T73" s="19">
        <f t="shared" si="108"/>
        <v>0</v>
      </c>
      <c r="U73" s="133">
        <f>U38</f>
        <v>0</v>
      </c>
      <c r="V73" s="19">
        <f t="shared" si="109"/>
        <v>0</v>
      </c>
      <c r="W73" s="133">
        <f>W38</f>
        <v>0</v>
      </c>
      <c r="X73" s="19">
        <f t="shared" si="110"/>
        <v>0</v>
      </c>
      <c r="Y73" s="282">
        <f t="shared" si="98"/>
        <v>0</v>
      </c>
      <c r="Z73" s="146">
        <f t="shared" si="99"/>
        <v>0</v>
      </c>
    </row>
    <row r="74" spans="1:26" ht="15.75" thickBot="1" x14ac:dyDescent="0.3">
      <c r="A74" s="981" t="s">
        <v>226</v>
      </c>
      <c r="B74" s="277">
        <f>B41</f>
        <v>2016</v>
      </c>
      <c r="C74" s="256">
        <f>C41</f>
        <v>1113</v>
      </c>
      <c r="D74" s="258">
        <f t="shared" si="100"/>
        <v>0.55208333333333337</v>
      </c>
      <c r="E74" s="256">
        <f>E41</f>
        <v>1669</v>
      </c>
      <c r="F74" s="258">
        <f t="shared" si="101"/>
        <v>0.82787698412698407</v>
      </c>
      <c r="G74" s="256">
        <f>G41</f>
        <v>1551</v>
      </c>
      <c r="H74" s="258">
        <f t="shared" si="102"/>
        <v>0.76934523809523814</v>
      </c>
      <c r="I74" s="283">
        <f t="shared" si="103"/>
        <v>4333</v>
      </c>
      <c r="J74" s="255">
        <f t="shared" si="104"/>
        <v>0.71643518518518523</v>
      </c>
      <c r="K74" s="256">
        <f>K41</f>
        <v>1873</v>
      </c>
      <c r="L74" s="258">
        <f t="shared" si="105"/>
        <v>0.92906746031746035</v>
      </c>
      <c r="M74" s="256">
        <f>M41</f>
        <v>1360</v>
      </c>
      <c r="N74" s="258">
        <f t="shared" si="106"/>
        <v>0.67460317460317465</v>
      </c>
      <c r="O74" s="256">
        <f>O41</f>
        <v>1277</v>
      </c>
      <c r="P74" s="258">
        <f t="shared" si="107"/>
        <v>0.63343253968253965</v>
      </c>
      <c r="Q74" s="283">
        <f t="shared" si="96"/>
        <v>4510</v>
      </c>
      <c r="R74" s="255">
        <f t="shared" si="97"/>
        <v>0.74570105820105825</v>
      </c>
      <c r="S74" s="256">
        <f>S41</f>
        <v>0</v>
      </c>
      <c r="T74" s="258">
        <f t="shared" si="108"/>
        <v>0</v>
      </c>
      <c r="U74" s="256">
        <f>U41</f>
        <v>0</v>
      </c>
      <c r="V74" s="258">
        <f t="shared" si="109"/>
        <v>0</v>
      </c>
      <c r="W74" s="256">
        <f>W41</f>
        <v>0</v>
      </c>
      <c r="X74" s="258">
        <f t="shared" si="110"/>
        <v>0</v>
      </c>
      <c r="Y74" s="283">
        <f t="shared" si="98"/>
        <v>0</v>
      </c>
      <c r="Z74" s="255">
        <f t="shared" si="99"/>
        <v>0</v>
      </c>
    </row>
    <row r="75" spans="1:26" ht="15.75" thickBot="1" x14ac:dyDescent="0.3">
      <c r="A75" s="982" t="s">
        <v>229</v>
      </c>
      <c r="B75" s="287">
        <f>SUM(B63:B74)</f>
        <v>20088</v>
      </c>
      <c r="C75" s="280">
        <f>SUM(C63:C74)</f>
        <v>21459</v>
      </c>
      <c r="D75" s="278">
        <f>C75/$B75</f>
        <v>1.0682497013142174</v>
      </c>
      <c r="E75" s="280">
        <f>SUM(E63:E74)</f>
        <v>20951</v>
      </c>
      <c r="F75" s="278">
        <f>E75/$B75</f>
        <v>1.0429609717244126</v>
      </c>
      <c r="G75" s="280">
        <f>SUM(G63:G74)</f>
        <v>19077</v>
      </c>
      <c r="H75" s="278">
        <f>G75/$B75</f>
        <v>0.94967144563918759</v>
      </c>
      <c r="I75" s="281">
        <f>SUM(I63:I74)</f>
        <v>61487</v>
      </c>
      <c r="J75" s="279">
        <f>I75/($B75*3)</f>
        <v>1.0202940395592726</v>
      </c>
      <c r="K75" s="280">
        <f>SUM(K63:K74)</f>
        <v>28415</v>
      </c>
      <c r="L75" s="278">
        <f>K75/$B75</f>
        <v>1.4145260852250099</v>
      </c>
      <c r="M75" s="280">
        <f>SUM(M63:M74)</f>
        <v>23059</v>
      </c>
      <c r="N75" s="278">
        <f>M75/$B75</f>
        <v>1.1478992433293509</v>
      </c>
      <c r="O75" s="280">
        <f>SUM(O63:O74)</f>
        <v>18602</v>
      </c>
      <c r="P75" s="278">
        <f t="shared" si="107"/>
        <v>0.92602548785344485</v>
      </c>
      <c r="Q75" s="281">
        <f>SUM(Q63:Q74)</f>
        <v>70076</v>
      </c>
      <c r="R75" s="279">
        <f t="shared" si="97"/>
        <v>1.162816938802602</v>
      </c>
      <c r="S75" s="280">
        <f>SUM(S63:S74)</f>
        <v>0</v>
      </c>
      <c r="T75" s="278">
        <f>S75/$B75</f>
        <v>0</v>
      </c>
      <c r="U75" s="280">
        <f>SUM(U63:U74)</f>
        <v>0</v>
      </c>
      <c r="V75" s="278">
        <f>U75/$B75</f>
        <v>0</v>
      </c>
      <c r="W75" s="280">
        <f>SUM(W63:W74)</f>
        <v>0</v>
      </c>
      <c r="X75" s="278">
        <f t="shared" si="110"/>
        <v>0</v>
      </c>
      <c r="Y75" s="281">
        <f>SUM(Y63:Y74)</f>
        <v>0</v>
      </c>
      <c r="Z75" s="279">
        <f t="shared" si="99"/>
        <v>0</v>
      </c>
    </row>
    <row r="78" spans="1:26" ht="15.75" x14ac:dyDescent="0.25">
      <c r="A78" s="1303" t="s">
        <v>282</v>
      </c>
      <c r="B78" s="1291"/>
      <c r="C78" s="1291"/>
      <c r="D78" s="1291"/>
      <c r="E78" s="1291"/>
      <c r="F78" s="1291"/>
      <c r="G78" s="1291"/>
      <c r="H78" s="1291"/>
      <c r="I78" s="1291"/>
      <c r="J78" s="1291"/>
      <c r="K78" s="1291"/>
      <c r="L78" s="1291"/>
      <c r="M78" s="1291"/>
      <c r="N78" s="1291"/>
      <c r="O78" s="1291"/>
      <c r="P78" s="1291"/>
      <c r="Q78" s="1291"/>
      <c r="R78" s="1291"/>
      <c r="S78" s="1291"/>
      <c r="T78" s="1291"/>
      <c r="U78" s="1291"/>
      <c r="V78" s="1291"/>
      <c r="W78" s="1291"/>
      <c r="X78" s="1291"/>
      <c r="Y78" s="1291"/>
      <c r="Z78" s="1291"/>
    </row>
    <row r="79" spans="1:26" ht="24.75" thickBot="1" x14ac:dyDescent="0.3">
      <c r="A79" s="268" t="s">
        <v>14</v>
      </c>
      <c r="B79" s="186" t="s">
        <v>15</v>
      </c>
      <c r="C79" s="262" t="str">
        <f>'Pque N Mundo I'!C6</f>
        <v>JAN_19</v>
      </c>
      <c r="D79" s="263" t="str">
        <f>'Pque N Mundo I'!D6</f>
        <v>%</v>
      </c>
      <c r="E79" s="262" t="str">
        <f>'Pque N Mundo I'!E6</f>
        <v>FEV_19</v>
      </c>
      <c r="F79" s="263" t="str">
        <f>'Pque N Mundo I'!F6</f>
        <v>%</v>
      </c>
      <c r="G79" s="262" t="str">
        <f>'Pque N Mundo I'!G6</f>
        <v>MAR_19</v>
      </c>
      <c r="H79" s="263" t="str">
        <f>'Pque N Mundo I'!H6</f>
        <v>%</v>
      </c>
      <c r="I79" s="128" t="str">
        <f>'Pque N Mundo I'!I6</f>
        <v>Trimestre</v>
      </c>
      <c r="J79" s="13" t="s">
        <v>205</v>
      </c>
      <c r="K79" s="262" t="str">
        <f>'Pque N Mundo I'!K6</f>
        <v>ABR_19</v>
      </c>
      <c r="L79" s="263" t="str">
        <f>'Pque N Mundo I'!L6</f>
        <v>%</v>
      </c>
      <c r="M79" s="264" t="str">
        <f>'Pque N Mundo I'!M6</f>
        <v>MAIO_19</v>
      </c>
      <c r="N79" s="265" t="str">
        <f>'Pque N Mundo I'!N6</f>
        <v>%</v>
      </c>
      <c r="O79" s="264" t="str">
        <f>'Pque N Mundo I'!O6</f>
        <v>JUN_19</v>
      </c>
      <c r="P79" s="265" t="str">
        <f>'Pque N Mundo I'!P6</f>
        <v>%</v>
      </c>
      <c r="Q79" s="128" t="str">
        <f>'Pque N Mundo I'!Q6</f>
        <v>Trimestre</v>
      </c>
      <c r="R79" s="13" t="s">
        <v>205</v>
      </c>
      <c r="S79" s="262" t="str">
        <f>'Pque N Mundo I'!S6</f>
        <v>JUL_19</v>
      </c>
      <c r="T79" s="263" t="str">
        <f>'Pque N Mundo I'!T6</f>
        <v>%</v>
      </c>
      <c r="U79" s="264" t="str">
        <f>'Pque N Mundo I'!U6</f>
        <v>AGO_19</v>
      </c>
      <c r="V79" s="265" t="str">
        <f>'Pque N Mundo I'!V6</f>
        <v>%</v>
      </c>
      <c r="W79" s="264" t="str">
        <f>'Pque N Mundo I'!W6</f>
        <v>SET_19</v>
      </c>
      <c r="X79" s="265" t="str">
        <f>'Pque N Mundo I'!X6</f>
        <v>%</v>
      </c>
      <c r="Y79" s="128" t="str">
        <f>'Pque N Mundo I'!Y6</f>
        <v>Trimestre</v>
      </c>
      <c r="Z79" s="13" t="s">
        <v>205</v>
      </c>
    </row>
    <row r="80" spans="1:26" ht="15.75" thickTop="1" x14ac:dyDescent="0.25">
      <c r="A80" s="270" t="s">
        <v>52</v>
      </c>
      <c r="B80" s="112">
        <f>'CEO II V EDE'!B7</f>
        <v>120</v>
      </c>
      <c r="C80" s="133">
        <f>'CEO II V EDE'!C7</f>
        <v>367</v>
      </c>
      <c r="D80" s="19">
        <f>C80/$B80</f>
        <v>3.0583333333333331</v>
      </c>
      <c r="E80" s="133">
        <f>'CEO II V EDE'!E7</f>
        <v>351</v>
      </c>
      <c r="F80" s="19">
        <f>E80/$B80</f>
        <v>2.9249999999999998</v>
      </c>
      <c r="G80" s="133">
        <f>'CEO II V EDE'!G7</f>
        <v>360</v>
      </c>
      <c r="H80" s="19">
        <f>G80/$B80</f>
        <v>3</v>
      </c>
      <c r="I80" s="98">
        <f t="shared" ref="I80:I88" si="111">SUM(C80,E80,G80)</f>
        <v>1078</v>
      </c>
      <c r="J80" s="146">
        <f t="shared" ref="J80:J88" si="112">I80/($B80*3)</f>
        <v>2.9944444444444445</v>
      </c>
      <c r="K80" s="133">
        <f>'CEO II V EDE'!K7</f>
        <v>406</v>
      </c>
      <c r="L80" s="19">
        <f>K80/$B80</f>
        <v>3.3833333333333333</v>
      </c>
      <c r="M80" s="133">
        <f>'CEO II V EDE'!M7</f>
        <v>251</v>
      </c>
      <c r="N80" s="19">
        <f>M80/$B80</f>
        <v>2.0916666666666668</v>
      </c>
      <c r="O80" s="133">
        <f>'CEO II V EDE'!O7</f>
        <v>317</v>
      </c>
      <c r="P80" s="19">
        <f>O80/$B80</f>
        <v>2.6416666666666666</v>
      </c>
      <c r="Q80" s="98">
        <f t="shared" ref="Q80:Q88" si="113">SUM(K80,M80,O80)</f>
        <v>974</v>
      </c>
      <c r="R80" s="146">
        <f t="shared" ref="R80:R88" si="114">Q80/($B80*3)</f>
        <v>2.7055555555555557</v>
      </c>
      <c r="S80" s="133">
        <f>'CEO II V EDE'!S7</f>
        <v>267</v>
      </c>
      <c r="T80" s="19">
        <f>S80/$B80</f>
        <v>2.2250000000000001</v>
      </c>
      <c r="U80" s="133">
        <f>'CEO II V EDE'!U7</f>
        <v>402</v>
      </c>
      <c r="V80" s="19">
        <f>U80/$B80</f>
        <v>3.35</v>
      </c>
      <c r="W80" s="133">
        <f>'CEO II V EDE'!W7</f>
        <v>0</v>
      </c>
      <c r="X80" s="19">
        <f>W80/$B80</f>
        <v>0</v>
      </c>
      <c r="Y80" s="98">
        <f t="shared" ref="Y80:Y88" si="115">SUM(S80,U80,W80)</f>
        <v>669</v>
      </c>
      <c r="Z80" s="146">
        <f t="shared" ref="Z80:Z88" si="116">Y80/($B80*3)</f>
        <v>1.8583333333333334</v>
      </c>
    </row>
    <row r="81" spans="1:26" x14ac:dyDescent="0.25">
      <c r="A81" s="271" t="s">
        <v>53</v>
      </c>
      <c r="B81" s="191">
        <f>'CEO II V EDE'!B8</f>
        <v>0</v>
      </c>
      <c r="C81" s="134">
        <f>'CEO II V EDE'!C8</f>
        <v>60</v>
      </c>
      <c r="D81" s="19" t="s">
        <v>199</v>
      </c>
      <c r="E81" s="134">
        <f>'CEO II V EDE'!E8</f>
        <v>62</v>
      </c>
      <c r="F81" s="19" t="s">
        <v>199</v>
      </c>
      <c r="G81" s="134">
        <f>'CEO II V EDE'!G8</f>
        <v>53</v>
      </c>
      <c r="H81" s="19" t="s">
        <v>199</v>
      </c>
      <c r="I81" s="136">
        <f t="shared" si="111"/>
        <v>175</v>
      </c>
      <c r="J81" s="146" t="e">
        <f t="shared" si="112"/>
        <v>#DIV/0!</v>
      </c>
      <c r="K81" s="134">
        <f>'CEO II V EDE'!K8</f>
        <v>53</v>
      </c>
      <c r="L81" s="19" t="s">
        <v>199</v>
      </c>
      <c r="M81" s="134">
        <f>'CEO II V EDE'!M8</f>
        <v>67</v>
      </c>
      <c r="N81" s="19" t="s">
        <v>199</v>
      </c>
      <c r="O81" s="134">
        <f>'CEO II V EDE'!O8</f>
        <v>82</v>
      </c>
      <c r="P81" s="19" t="s">
        <v>199</v>
      </c>
      <c r="Q81" s="136">
        <f t="shared" si="113"/>
        <v>202</v>
      </c>
      <c r="R81" s="146" t="e">
        <f t="shared" si="114"/>
        <v>#DIV/0!</v>
      </c>
      <c r="S81" s="134">
        <f>'CEO II V EDE'!S8</f>
        <v>46</v>
      </c>
      <c r="T81" s="19" t="e">
        <f>S81/$B81</f>
        <v>#DIV/0!</v>
      </c>
      <c r="U81" s="134">
        <f>'CEO II V EDE'!U8</f>
        <v>82</v>
      </c>
      <c r="V81" s="19" t="e">
        <f>U81/$B81</f>
        <v>#DIV/0!</v>
      </c>
      <c r="W81" s="134">
        <f>'CEO II V EDE'!W8</f>
        <v>0</v>
      </c>
      <c r="X81" s="19" t="e">
        <f>W81/$B81</f>
        <v>#DIV/0!</v>
      </c>
      <c r="Y81" s="136">
        <f t="shared" si="115"/>
        <v>128</v>
      </c>
      <c r="Z81" s="146" t="e">
        <f t="shared" si="116"/>
        <v>#DIV/0!</v>
      </c>
    </row>
    <row r="82" spans="1:26" x14ac:dyDescent="0.25">
      <c r="A82" s="271" t="s">
        <v>54</v>
      </c>
      <c r="B82" s="114">
        <f>'CEO II V EDE'!B9</f>
        <v>80</v>
      </c>
      <c r="C82" s="134">
        <f>'CEO II V EDE'!C9</f>
        <v>19</v>
      </c>
      <c r="D82" s="19">
        <f t="shared" ref="D82:D88" si="117">C82/$B82</f>
        <v>0.23749999999999999</v>
      </c>
      <c r="E82" s="134">
        <f>'CEO II V EDE'!E9</f>
        <v>90</v>
      </c>
      <c r="F82" s="19">
        <f t="shared" ref="F82:F88" si="118">E82/$B82</f>
        <v>1.125</v>
      </c>
      <c r="G82" s="134">
        <f>'CEO II V EDE'!G9</f>
        <v>94</v>
      </c>
      <c r="H82" s="19">
        <f t="shared" ref="H82:H88" si="119">G82/$B82</f>
        <v>1.175</v>
      </c>
      <c r="I82" s="136">
        <f t="shared" si="111"/>
        <v>203</v>
      </c>
      <c r="J82" s="146">
        <f t="shared" si="112"/>
        <v>0.84583333333333333</v>
      </c>
      <c r="K82" s="134">
        <f>'CEO II V EDE'!K9</f>
        <v>65</v>
      </c>
      <c r="L82" s="19">
        <f t="shared" ref="L82:L88" si="120">K82/$B82</f>
        <v>0.8125</v>
      </c>
      <c r="M82" s="134">
        <f>'CEO II V EDE'!M9</f>
        <v>148</v>
      </c>
      <c r="N82" s="19">
        <f t="shared" ref="N82:N88" si="121">M82/$B82</f>
        <v>1.85</v>
      </c>
      <c r="O82" s="134">
        <f>'CEO II V EDE'!O9</f>
        <v>71</v>
      </c>
      <c r="P82" s="19">
        <f t="shared" ref="P82:P88" si="122">O82/$B82</f>
        <v>0.88749999999999996</v>
      </c>
      <c r="Q82" s="136">
        <f t="shared" si="113"/>
        <v>284</v>
      </c>
      <c r="R82" s="146">
        <f t="shared" si="114"/>
        <v>1.1833333333333333</v>
      </c>
      <c r="S82" s="134">
        <f>'CEO II V EDE'!S9</f>
        <v>125</v>
      </c>
      <c r="T82" s="19">
        <f t="shared" ref="T82:T88" si="123">S82/$B82</f>
        <v>1.5625</v>
      </c>
      <c r="U82" s="134">
        <f>'CEO II V EDE'!U9</f>
        <v>190</v>
      </c>
      <c r="V82" s="19">
        <f t="shared" ref="V82:V88" si="124">U82/$B82</f>
        <v>2.375</v>
      </c>
      <c r="W82" s="134">
        <f>'CEO II V EDE'!W9</f>
        <v>0</v>
      </c>
      <c r="X82" s="19">
        <f t="shared" ref="X82:X88" si="125">W82/$B82</f>
        <v>0</v>
      </c>
      <c r="Y82" s="136">
        <f t="shared" si="115"/>
        <v>315</v>
      </c>
      <c r="Z82" s="146">
        <f t="shared" si="116"/>
        <v>1.3125</v>
      </c>
    </row>
    <row r="83" spans="1:26" x14ac:dyDescent="0.25">
      <c r="A83" s="271" t="s">
        <v>55</v>
      </c>
      <c r="B83" s="114">
        <f>'CEO II V EDE'!B10</f>
        <v>120</v>
      </c>
      <c r="C83" s="134">
        <f>'CEO II V EDE'!C10</f>
        <v>56</v>
      </c>
      <c r="D83" s="19">
        <f t="shared" si="117"/>
        <v>0.46666666666666667</v>
      </c>
      <c r="E83" s="134">
        <f>'CEO II V EDE'!E10</f>
        <v>94</v>
      </c>
      <c r="F83" s="19">
        <f t="shared" si="118"/>
        <v>0.78333333333333333</v>
      </c>
      <c r="G83" s="134">
        <f>'CEO II V EDE'!G10</f>
        <v>83</v>
      </c>
      <c r="H83" s="19">
        <f t="shared" si="119"/>
        <v>0.69166666666666665</v>
      </c>
      <c r="I83" s="136">
        <f t="shared" si="111"/>
        <v>233</v>
      </c>
      <c r="J83" s="146">
        <f t="shared" si="112"/>
        <v>0.64722222222222225</v>
      </c>
      <c r="K83" s="134">
        <f>'CEO II V EDE'!K10</f>
        <v>68</v>
      </c>
      <c r="L83" s="19">
        <f t="shared" si="120"/>
        <v>0.56666666666666665</v>
      </c>
      <c r="M83" s="134">
        <f>'CEO II V EDE'!M10</f>
        <v>87</v>
      </c>
      <c r="N83" s="19">
        <f t="shared" si="121"/>
        <v>0.72499999999999998</v>
      </c>
      <c r="O83" s="134">
        <f>'CEO II V EDE'!O10</f>
        <v>90</v>
      </c>
      <c r="P83" s="19">
        <f t="shared" si="122"/>
        <v>0.75</v>
      </c>
      <c r="Q83" s="136">
        <f t="shared" si="113"/>
        <v>245</v>
      </c>
      <c r="R83" s="146">
        <f t="shared" si="114"/>
        <v>0.68055555555555558</v>
      </c>
      <c r="S83" s="134">
        <f>'CEO II V EDE'!S10</f>
        <v>81</v>
      </c>
      <c r="T83" s="19">
        <f t="shared" si="123"/>
        <v>0.67500000000000004</v>
      </c>
      <c r="U83" s="134">
        <f>'CEO II V EDE'!U10</f>
        <v>61</v>
      </c>
      <c r="V83" s="19">
        <f t="shared" si="124"/>
        <v>0.5083333333333333</v>
      </c>
      <c r="W83" s="134">
        <f>'CEO II V EDE'!W10</f>
        <v>0</v>
      </c>
      <c r="X83" s="19">
        <f t="shared" si="125"/>
        <v>0</v>
      </c>
      <c r="Y83" s="136">
        <f t="shared" si="115"/>
        <v>142</v>
      </c>
      <c r="Z83" s="146">
        <f t="shared" si="116"/>
        <v>0.39444444444444443</v>
      </c>
    </row>
    <row r="84" spans="1:26" x14ac:dyDescent="0.25">
      <c r="A84" s="271" t="s">
        <v>56</v>
      </c>
      <c r="B84" s="114">
        <f>'CEO II V EDE'!B11</f>
        <v>80</v>
      </c>
      <c r="C84" s="134">
        <f>'CEO II V EDE'!C11</f>
        <v>8</v>
      </c>
      <c r="D84" s="19">
        <f t="shared" si="117"/>
        <v>0.1</v>
      </c>
      <c r="E84" s="134">
        <f>'CEO II V EDE'!E11</f>
        <v>6</v>
      </c>
      <c r="F84" s="19">
        <f t="shared" si="118"/>
        <v>7.4999999999999997E-2</v>
      </c>
      <c r="G84" s="134">
        <f>'CEO II V EDE'!G11</f>
        <v>14</v>
      </c>
      <c r="H84" s="19">
        <f t="shared" si="119"/>
        <v>0.17499999999999999</v>
      </c>
      <c r="I84" s="136">
        <f t="shared" si="111"/>
        <v>28</v>
      </c>
      <c r="J84" s="146">
        <f t="shared" si="112"/>
        <v>0.11666666666666667</v>
      </c>
      <c r="K84" s="134">
        <f>'CEO II V EDE'!K11</f>
        <v>14</v>
      </c>
      <c r="L84" s="19">
        <f t="shared" si="120"/>
        <v>0.17499999999999999</v>
      </c>
      <c r="M84" s="134">
        <f>'CEO II V EDE'!M11</f>
        <v>0</v>
      </c>
      <c r="N84" s="19">
        <f t="shared" si="121"/>
        <v>0</v>
      </c>
      <c r="O84" s="134">
        <f>'CEO II V EDE'!O11</f>
        <v>212</v>
      </c>
      <c r="P84" s="19">
        <f t="shared" si="122"/>
        <v>2.65</v>
      </c>
      <c r="Q84" s="136">
        <f t="shared" si="113"/>
        <v>226</v>
      </c>
      <c r="R84" s="146">
        <f t="shared" si="114"/>
        <v>0.94166666666666665</v>
      </c>
      <c r="S84" s="134">
        <f>'CEO II V EDE'!S11</f>
        <v>340</v>
      </c>
      <c r="T84" s="19">
        <f t="shared" si="123"/>
        <v>4.25</v>
      </c>
      <c r="U84" s="134">
        <f>'CEO II V EDE'!U11</f>
        <v>272</v>
      </c>
      <c r="V84" s="19">
        <f t="shared" si="124"/>
        <v>3.4</v>
      </c>
      <c r="W84" s="134">
        <f>'CEO II V EDE'!W11</f>
        <v>0</v>
      </c>
      <c r="X84" s="19">
        <f t="shared" si="125"/>
        <v>0</v>
      </c>
      <c r="Y84" s="136">
        <f t="shared" si="115"/>
        <v>612</v>
      </c>
      <c r="Z84" s="146">
        <f t="shared" si="116"/>
        <v>2.5499999999999998</v>
      </c>
    </row>
    <row r="85" spans="1:26" x14ac:dyDescent="0.25">
      <c r="A85" s="272" t="s">
        <v>57</v>
      </c>
      <c r="B85" s="114">
        <f>'CEO II V EDE'!B12</f>
        <v>360</v>
      </c>
      <c r="C85" s="134">
        <f>'CEO II V EDE'!C12</f>
        <v>161</v>
      </c>
      <c r="D85" s="19">
        <f t="shared" si="117"/>
        <v>0.44722222222222224</v>
      </c>
      <c r="E85" s="134">
        <f>'CEO II V EDE'!E12</f>
        <v>278</v>
      </c>
      <c r="F85" s="19">
        <f t="shared" si="118"/>
        <v>0.77222222222222225</v>
      </c>
      <c r="G85" s="134">
        <f>'CEO II V EDE'!G12</f>
        <v>331</v>
      </c>
      <c r="H85" s="19">
        <f t="shared" si="119"/>
        <v>0.9194444444444444</v>
      </c>
      <c r="I85" s="136">
        <f t="shared" si="111"/>
        <v>770</v>
      </c>
      <c r="J85" s="146">
        <f t="shared" si="112"/>
        <v>0.71296296296296291</v>
      </c>
      <c r="K85" s="134">
        <f>'CEO II V EDE'!K12</f>
        <v>345</v>
      </c>
      <c r="L85" s="19">
        <f t="shared" si="120"/>
        <v>0.95833333333333337</v>
      </c>
      <c r="M85" s="134">
        <f>'CEO II V EDE'!M12</f>
        <v>433</v>
      </c>
      <c r="N85" s="19">
        <f t="shared" si="121"/>
        <v>1.2027777777777777</v>
      </c>
      <c r="O85" s="134">
        <f>'CEO II V EDE'!O12</f>
        <v>483</v>
      </c>
      <c r="P85" s="19">
        <f t="shared" si="122"/>
        <v>1.3416666666666666</v>
      </c>
      <c r="Q85" s="136">
        <f t="shared" si="113"/>
        <v>1261</v>
      </c>
      <c r="R85" s="146">
        <f t="shared" si="114"/>
        <v>1.1675925925925925</v>
      </c>
      <c r="S85" s="134">
        <f>'CEO II V EDE'!S12</f>
        <v>486</v>
      </c>
      <c r="T85" s="19">
        <f t="shared" si="123"/>
        <v>1.35</v>
      </c>
      <c r="U85" s="134">
        <f>'CEO II V EDE'!U12</f>
        <v>540</v>
      </c>
      <c r="V85" s="19">
        <f t="shared" si="124"/>
        <v>1.5</v>
      </c>
      <c r="W85" s="134">
        <f>'CEO II V EDE'!W12</f>
        <v>0</v>
      </c>
      <c r="X85" s="19">
        <f t="shared" si="125"/>
        <v>0</v>
      </c>
      <c r="Y85" s="136">
        <f t="shared" si="115"/>
        <v>1026</v>
      </c>
      <c r="Z85" s="146">
        <f t="shared" si="116"/>
        <v>0.95</v>
      </c>
    </row>
    <row r="86" spans="1:26" ht="28.5" customHeight="1" x14ac:dyDescent="0.25">
      <c r="A86" s="272" t="s">
        <v>437</v>
      </c>
      <c r="B86" s="114">
        <f>'CEO II V EDE'!B13</f>
        <v>160</v>
      </c>
      <c r="C86" s="134">
        <f>'CEO II V EDE'!C13</f>
        <v>93</v>
      </c>
      <c r="D86" s="19">
        <f t="shared" si="117"/>
        <v>0.58125000000000004</v>
      </c>
      <c r="E86" s="134">
        <f>'CEO II V EDE'!E13</f>
        <v>186</v>
      </c>
      <c r="F86" s="19">
        <f t="shared" si="118"/>
        <v>1.1625000000000001</v>
      </c>
      <c r="G86" s="134">
        <f>'CEO II V EDE'!G13</f>
        <v>215</v>
      </c>
      <c r="H86" s="19">
        <f t="shared" si="119"/>
        <v>1.34375</v>
      </c>
      <c r="I86" s="136">
        <f t="shared" si="111"/>
        <v>494</v>
      </c>
      <c r="J86" s="146">
        <f t="shared" si="112"/>
        <v>1.0291666666666666</v>
      </c>
      <c r="K86" s="134">
        <f>'CEO II V EDE'!K13</f>
        <v>210</v>
      </c>
      <c r="L86" s="19">
        <f t="shared" si="120"/>
        <v>1.3125</v>
      </c>
      <c r="M86" s="134">
        <f>'CEO II V EDE'!M13</f>
        <v>214</v>
      </c>
      <c r="N86" s="19">
        <f t="shared" si="121"/>
        <v>1.3374999999999999</v>
      </c>
      <c r="O86" s="134">
        <f>'CEO II V EDE'!O13</f>
        <v>161</v>
      </c>
      <c r="P86" s="19">
        <f t="shared" si="122"/>
        <v>1.0062500000000001</v>
      </c>
      <c r="Q86" s="136">
        <f t="shared" si="113"/>
        <v>585</v>
      </c>
      <c r="R86" s="146">
        <f t="shared" si="114"/>
        <v>1.21875</v>
      </c>
      <c r="S86" s="134">
        <f>'CEO II V EDE'!S13</f>
        <v>138</v>
      </c>
      <c r="T86" s="19">
        <f t="shared" si="123"/>
        <v>0.86250000000000004</v>
      </c>
      <c r="U86" s="134">
        <f>'CEO II V EDE'!U13</f>
        <v>62</v>
      </c>
      <c r="V86" s="19">
        <f t="shared" si="124"/>
        <v>0.38750000000000001</v>
      </c>
      <c r="W86" s="134">
        <f>'CEO II V EDE'!W13</f>
        <v>0</v>
      </c>
      <c r="X86" s="19">
        <f t="shared" si="125"/>
        <v>0</v>
      </c>
      <c r="Y86" s="136">
        <f t="shared" si="115"/>
        <v>200</v>
      </c>
      <c r="Z86" s="146">
        <f t="shared" si="116"/>
        <v>0.41666666666666669</v>
      </c>
    </row>
    <row r="87" spans="1:26" ht="24.75" thickBot="1" x14ac:dyDescent="0.3">
      <c r="A87" s="983" t="s">
        <v>59</v>
      </c>
      <c r="B87" s="984">
        <f>'CEO II V EDE'!B14</f>
        <v>40</v>
      </c>
      <c r="C87" s="985">
        <f>'CEO II V EDE'!C14</f>
        <v>20</v>
      </c>
      <c r="D87" s="964">
        <f t="shared" si="117"/>
        <v>0.5</v>
      </c>
      <c r="E87" s="985">
        <f>'CEO II V EDE'!E14</f>
        <v>69</v>
      </c>
      <c r="F87" s="964">
        <f t="shared" si="118"/>
        <v>1.7250000000000001</v>
      </c>
      <c r="G87" s="985">
        <f>'CEO II V EDE'!G14</f>
        <v>55</v>
      </c>
      <c r="H87" s="964">
        <f t="shared" si="119"/>
        <v>1.375</v>
      </c>
      <c r="I87" s="966">
        <f t="shared" si="111"/>
        <v>144</v>
      </c>
      <c r="J87" s="967">
        <f t="shared" si="112"/>
        <v>1.2</v>
      </c>
      <c r="K87" s="985">
        <f>'CEO II V EDE'!K14</f>
        <v>100</v>
      </c>
      <c r="L87" s="964">
        <f t="shared" si="120"/>
        <v>2.5</v>
      </c>
      <c r="M87" s="985">
        <f>'CEO II V EDE'!M14</f>
        <v>111</v>
      </c>
      <c r="N87" s="964">
        <f t="shared" si="121"/>
        <v>2.7749999999999999</v>
      </c>
      <c r="O87" s="985">
        <f>'CEO II V EDE'!O14</f>
        <v>75</v>
      </c>
      <c r="P87" s="964">
        <f t="shared" si="122"/>
        <v>1.875</v>
      </c>
      <c r="Q87" s="966">
        <f t="shared" si="113"/>
        <v>286</v>
      </c>
      <c r="R87" s="967">
        <f t="shared" si="114"/>
        <v>2.3833333333333333</v>
      </c>
      <c r="S87" s="985">
        <f>'CEO II V EDE'!S14</f>
        <v>70</v>
      </c>
      <c r="T87" s="964">
        <f t="shared" si="123"/>
        <v>1.75</v>
      </c>
      <c r="U87" s="985">
        <f>'CEO II V EDE'!U14</f>
        <v>128</v>
      </c>
      <c r="V87" s="964">
        <f t="shared" si="124"/>
        <v>3.2</v>
      </c>
      <c r="W87" s="985">
        <f>'CEO II V EDE'!W14</f>
        <v>0</v>
      </c>
      <c r="X87" s="964">
        <f t="shared" si="125"/>
        <v>0</v>
      </c>
      <c r="Y87" s="966">
        <f t="shared" si="115"/>
        <v>198</v>
      </c>
      <c r="Z87" s="967">
        <f t="shared" si="116"/>
        <v>1.65</v>
      </c>
    </row>
    <row r="88" spans="1:26" ht="15.75" thickBot="1" x14ac:dyDescent="0.3">
      <c r="A88" s="986" t="s">
        <v>7</v>
      </c>
      <c r="B88" s="987">
        <f>SUM(B80:B87)</f>
        <v>960</v>
      </c>
      <c r="C88" s="418">
        <f>SUM(C80:C87)</f>
        <v>784</v>
      </c>
      <c r="D88" s="278">
        <f t="shared" si="117"/>
        <v>0.81666666666666665</v>
      </c>
      <c r="E88" s="418">
        <f>SUM(E80:E87)</f>
        <v>1136</v>
      </c>
      <c r="F88" s="278">
        <f t="shared" si="118"/>
        <v>1.1833333333333333</v>
      </c>
      <c r="G88" s="418">
        <f>SUM(G80:G87)</f>
        <v>1205</v>
      </c>
      <c r="H88" s="278">
        <f t="shared" si="119"/>
        <v>1.2552083333333333</v>
      </c>
      <c r="I88" s="625">
        <f t="shared" si="111"/>
        <v>3125</v>
      </c>
      <c r="J88" s="279">
        <f t="shared" si="112"/>
        <v>1.0850694444444444</v>
      </c>
      <c r="K88" s="418">
        <f>SUM(K80:K87)</f>
        <v>1261</v>
      </c>
      <c r="L88" s="278">
        <f t="shared" si="120"/>
        <v>1.3135416666666666</v>
      </c>
      <c r="M88" s="418">
        <f t="shared" ref="M88" si="126">SUM(M80:M87)</f>
        <v>1311</v>
      </c>
      <c r="N88" s="278">
        <f t="shared" si="121"/>
        <v>1.3656250000000001</v>
      </c>
      <c r="O88" s="418">
        <f t="shared" ref="O88" si="127">SUM(O80:O87)</f>
        <v>1491</v>
      </c>
      <c r="P88" s="278">
        <f t="shared" si="122"/>
        <v>1.5531250000000001</v>
      </c>
      <c r="Q88" s="625">
        <f t="shared" si="113"/>
        <v>4063</v>
      </c>
      <c r="R88" s="279">
        <f t="shared" si="114"/>
        <v>1.4107638888888889</v>
      </c>
      <c r="S88" s="418">
        <f>SUM(S80:S87)</f>
        <v>1553</v>
      </c>
      <c r="T88" s="278">
        <f t="shared" si="123"/>
        <v>1.6177083333333333</v>
      </c>
      <c r="U88" s="418">
        <f t="shared" ref="U88" si="128">SUM(U80:U87)</f>
        <v>1737</v>
      </c>
      <c r="V88" s="278">
        <f t="shared" si="124"/>
        <v>1.809375</v>
      </c>
      <c r="W88" s="418">
        <f t="shared" ref="W88" si="129">SUM(W80:W87)</f>
        <v>0</v>
      </c>
      <c r="X88" s="278">
        <f t="shared" si="125"/>
        <v>0</v>
      </c>
      <c r="Y88" s="625">
        <f t="shared" si="115"/>
        <v>3290</v>
      </c>
      <c r="Z88" s="279">
        <f t="shared" si="116"/>
        <v>1.1423611111111112</v>
      </c>
    </row>
    <row r="93" spans="1:26" ht="14.25" customHeight="1" x14ac:dyDescent="0.25"/>
  </sheetData>
  <mergeCells count="5">
    <mergeCell ref="A1:R1"/>
    <mergeCell ref="A2:R2"/>
    <mergeCell ref="A44:Z44"/>
    <mergeCell ref="A61:Z61"/>
    <mergeCell ref="A78:Z78"/>
  </mergeCells>
  <conditionalFormatting sqref="D80:D1048576 L80:L1048576 Q76:R77 R80:R88 N80:N1048576 F80:F1048576 F37:F38 D37:D38 L37:L38 N37:N38 P37:R38 D34:D35 L34:L35 P34:R35 N34:N35 F34:F35 L31:L32 F31:F32 P31:R32 N31:N32 D31:D32 F28:F29 D28:D29 N28:N29 P28:R29 L28:L29 D24:D25 L24:L25 P24:R25 N24:N25 F24:F25 L21:L22 F21:F22 N21:N22 P21:R22 D21:D22 F18:F19 D18:D19 P18:R19 N18:N19 L18:L19 N3:N4 L14:L16 F14:F16 P14:R16 N14:N16 D14:D16 P3:R4 D3:D4 F3:F4 L3:L4 L6:L12 N6:N12 P6:R12 D6:D12 F6:F12 L40:L43 F40:F43 D40:D43 P40:R43 N40:N43 D63:D77 F63:F77 L63:L77 N63:N77 N46:N60 H63:J77 L46:L60 F46:F60 D46:D60 H46:J60 R46:R58 R63:R75 H80:J1048576 H37:J38 H34:J35 H31:J32 H28:J29 H24:J25 H21:J22 H18:J19 H14:J16 H6:J12 H3:J4 H40:J43 P46:P60 P63:P77 P80:P1048576 Q89:R1048576 Q59:R60">
    <cfRule type="cellIs" dxfId="49" priority="26" operator="lessThan">
      <formula>0.84</formula>
    </cfRule>
    <cfRule type="cellIs" dxfId="48" priority="27" operator="greaterThan">
      <formula>1</formula>
    </cfRule>
    <cfRule type="cellIs" dxfId="47" priority="28" operator="between">
      <formula>0.85</formula>
      <formula>1</formula>
    </cfRule>
  </conditionalFormatting>
  <conditionalFormatting sqref="L80:L1048576 D80:D1048576 Q76:R77 R80:R88 N80:N1048576 F80:F1048576 L37:L38 D37:D38 N37:N38 P37:R38 F37:F38 L34:L35 D34:D35 F34:F35 P34:R35 N34:N35 D31:D32 F31:F32 P31:R32 N31:N32 L31:L32 F28:F29 L28:L29 N28:N29 P28:R29 D28:D29 L24:L25 D24:D25 F24:F25 P24:R25 N24:N25 D21:D22 F21:F22 N21:N22 P21:R22 L21:L22 F18:F19 L18:L19 P18:R19 N18:N19 D18:D19 N3:N4 D14:D16 F14:F16 P14:R16 N14:N16 L14:L16 P3:R4 L3:L4 F3:F4 D3:D4 D6:D12 N6:N12 P6:R12 L6:L12 F6:F12 D40:D43 F40:F43 L40:L43 P40:R43 N40:N43 F63:F77 D63:D77 L63:L77 N63:N77 N46:N60 H63:J77 L46:L60 D46:D60 F46:F60 H46:J60 R46:R58 R63:R75 H80:J1048576 H37:J38 H34:J35 H31:J32 H28:J29 H24:J25 H21:J22 H18:J19 H14:J16 H6:J12 H3:J4 H40:J43 P46:P60 P63:P77 P80:P1048576 Q89:R1048576 Q59:R60">
    <cfRule type="cellIs" dxfId="46" priority="25" operator="equal">
      <formula>0</formula>
    </cfRule>
  </conditionalFormatting>
  <conditionalFormatting sqref="V46:V58 T46:T58 Z46:Z58 X46:X58">
    <cfRule type="cellIs" dxfId="45" priority="10" operator="lessThan">
      <formula>0.84</formula>
    </cfRule>
    <cfRule type="cellIs" dxfId="44" priority="11" operator="greaterThan">
      <formula>1</formula>
    </cfRule>
    <cfRule type="cellIs" dxfId="43" priority="12" operator="between">
      <formula>0.85</formula>
      <formula>1</formula>
    </cfRule>
  </conditionalFormatting>
  <conditionalFormatting sqref="V46:V58 T46:T58 Z46:Z58 X46:X58">
    <cfRule type="cellIs" dxfId="42" priority="9" operator="equal">
      <formula>0</formula>
    </cfRule>
  </conditionalFormatting>
  <conditionalFormatting sqref="T63:T75 V63:V75 Z63:Z75 X63:X75">
    <cfRule type="cellIs" dxfId="41" priority="6" operator="lessThan">
      <formula>0.84</formula>
    </cfRule>
    <cfRule type="cellIs" dxfId="40" priority="7" operator="greaterThan">
      <formula>1</formula>
    </cfRule>
    <cfRule type="cellIs" dxfId="39" priority="8" operator="between">
      <formula>0.85</formula>
      <formula>1</formula>
    </cfRule>
  </conditionalFormatting>
  <conditionalFormatting sqref="T63:T75 V63:V75 Z63:Z75 X63:X75">
    <cfRule type="cellIs" dxfId="38" priority="5" operator="equal">
      <formula>0</formula>
    </cfRule>
  </conditionalFormatting>
  <conditionalFormatting sqref="Z80:Z88 T80:T88 V80:V88 X80:X88">
    <cfRule type="cellIs" dxfId="37" priority="2" operator="lessThan">
      <formula>0.84</formula>
    </cfRule>
    <cfRule type="cellIs" dxfId="36" priority="3" operator="greaterThan">
      <formula>1</formula>
    </cfRule>
    <cfRule type="cellIs" dxfId="35" priority="4" operator="between">
      <formula>0.85</formula>
      <formula>1</formula>
    </cfRule>
  </conditionalFormatting>
  <conditionalFormatting sqref="Z80:Z88 T80:T88 V80:V88 X80:X88">
    <cfRule type="cellIs" dxfId="34" priority="1" operator="equal">
      <formula>0</formula>
    </cfRule>
  </conditionalFormatting>
  <pageMargins left="0.27" right="0.17" top="0.23" bottom="0.22" header="0.17" footer="0.17"/>
  <pageSetup paperSize="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A2:AH46"/>
  <sheetViews>
    <sheetView showGridLines="0" tabSelected="1" workbookViewId="0">
      <pane xSplit="1" topLeftCell="B1" activePane="topRight" state="frozen"/>
      <selection activeCell="U28" sqref="U28"/>
      <selection pane="topRight" activeCell="U28" sqref="U28"/>
    </sheetView>
  </sheetViews>
  <sheetFormatPr defaultColWidth="8.85546875" defaultRowHeight="15" x14ac:dyDescent="0.25"/>
  <cols>
    <col min="1" max="1" width="33.5703125" customWidth="1"/>
    <col min="3" max="3" width="7.28515625" bestFit="1" customWidth="1"/>
    <col min="4" max="4" width="7.5703125" bestFit="1" customWidth="1"/>
    <col min="5" max="5" width="7" bestFit="1" customWidth="1"/>
    <col min="6" max="6" width="7.5703125" bestFit="1" customWidth="1"/>
    <col min="7" max="7" width="7.7109375" bestFit="1" customWidth="1"/>
    <col min="8" max="8" width="7.5703125" bestFit="1" customWidth="1"/>
    <col min="9" max="9" width="9" hidden="1" customWidth="1"/>
    <col min="10" max="10" width="7.5703125" hidden="1" customWidth="1"/>
    <col min="11" max="11" width="7.42578125" bestFit="1" customWidth="1"/>
    <col min="12" max="12" width="7.5703125" bestFit="1" customWidth="1"/>
    <col min="13" max="13" width="8.28515625" bestFit="1" customWidth="1"/>
    <col min="14" max="14" width="7.5703125" bestFit="1" customWidth="1"/>
    <col min="15" max="15" width="7.28515625" bestFit="1" customWidth="1"/>
    <col min="16" max="16" width="7.5703125" bestFit="1" customWidth="1"/>
    <col min="17" max="17" width="8" hidden="1" customWidth="1"/>
    <col min="18" max="18" width="6.42578125" hidden="1" customWidth="1"/>
    <col min="19" max="19" width="7.140625" bestFit="1" customWidth="1"/>
    <col min="20" max="22" width="7.5703125" bestFit="1" customWidth="1"/>
    <col min="23" max="23" width="7.140625" bestFit="1" customWidth="1"/>
    <col min="24" max="24" width="5.5703125" bestFit="1" customWidth="1"/>
    <col min="25" max="25" width="8" hidden="1" customWidth="1"/>
    <col min="26" max="26" width="6.42578125" hidden="1" customWidth="1"/>
    <col min="27" max="27" width="7.42578125" bestFit="1" customWidth="1"/>
    <col min="28" max="28" width="5.5703125" bestFit="1" customWidth="1"/>
    <col min="29" max="29" width="7.5703125" bestFit="1" customWidth="1"/>
    <col min="30" max="30" width="5.5703125" bestFit="1" customWidth="1"/>
    <col min="31" max="31" width="7.140625" bestFit="1" customWidth="1"/>
    <col min="32" max="32" width="5.5703125" bestFit="1" customWidth="1"/>
    <col min="33" max="33" width="8" hidden="1" customWidth="1"/>
    <col min="34" max="34" width="6.42578125" hidden="1" customWidth="1"/>
  </cols>
  <sheetData>
    <row r="2" spans="1:34" ht="18" x14ac:dyDescent="0.35">
      <c r="A2" s="1289" t="s">
        <v>518</v>
      </c>
      <c r="B2" s="1289"/>
      <c r="C2" s="1289"/>
      <c r="D2" s="1289"/>
      <c r="E2" s="1289"/>
      <c r="F2" s="1289"/>
      <c r="G2" s="1289"/>
      <c r="H2" s="1289"/>
      <c r="I2" s="1289"/>
      <c r="J2" s="1289"/>
      <c r="K2" s="1289"/>
      <c r="L2" s="1289"/>
      <c r="M2" s="1289"/>
      <c r="N2" s="1"/>
      <c r="O2" s="1"/>
    </row>
    <row r="3" spans="1:34" ht="18" x14ac:dyDescent="0.35">
      <c r="A3" s="1289" t="s">
        <v>0</v>
      </c>
      <c r="B3" s="1289"/>
      <c r="C3" s="1289"/>
      <c r="D3" s="1289"/>
      <c r="E3" s="1289"/>
      <c r="F3" s="1289"/>
      <c r="G3" s="1289"/>
      <c r="H3" s="1289"/>
      <c r="I3" s="1289"/>
      <c r="J3" s="1289"/>
      <c r="K3" s="1289"/>
      <c r="L3" s="1289"/>
      <c r="M3" s="1289"/>
      <c r="N3" s="1"/>
      <c r="O3" s="1"/>
    </row>
    <row r="5" spans="1:34" ht="15.75" x14ac:dyDescent="0.25">
      <c r="A5" s="1290" t="s">
        <v>571</v>
      </c>
      <c r="B5" s="1291"/>
      <c r="C5" s="1291"/>
      <c r="D5" s="1291"/>
      <c r="E5" s="1291"/>
      <c r="F5" s="1291"/>
      <c r="G5" s="1291"/>
      <c r="H5" s="1291"/>
      <c r="I5" s="1291"/>
      <c r="J5" s="1291"/>
      <c r="K5" s="1291"/>
      <c r="L5" s="1291"/>
      <c r="M5" s="1291"/>
      <c r="N5" s="1291"/>
      <c r="O5" s="1291"/>
      <c r="P5" s="1291"/>
      <c r="Q5" s="1291"/>
      <c r="R5" s="1291"/>
      <c r="S5" s="1291"/>
      <c r="T5" s="1291"/>
      <c r="U5" s="1291"/>
      <c r="V5" s="1291"/>
      <c r="W5" s="1291"/>
      <c r="X5" s="1291"/>
      <c r="Y5" s="1291"/>
      <c r="Z5" s="1291"/>
      <c r="AA5" s="1291"/>
      <c r="AB5" s="1291"/>
      <c r="AC5" s="1291"/>
      <c r="AD5" s="1291"/>
      <c r="AE5" s="1291"/>
      <c r="AF5" s="1291"/>
      <c r="AG5" s="1291"/>
      <c r="AH5" s="1291"/>
    </row>
    <row r="6" spans="1:34" ht="24.75" thickBot="1" x14ac:dyDescent="0.3">
      <c r="A6" s="14" t="s">
        <v>14</v>
      </c>
      <c r="B6" s="12" t="s">
        <v>172</v>
      </c>
      <c r="C6" s="14" t="s">
        <v>505</v>
      </c>
      <c r="D6" s="15" t="s">
        <v>1</v>
      </c>
      <c r="E6" s="14" t="s">
        <v>506</v>
      </c>
      <c r="F6" s="15" t="s">
        <v>1</v>
      </c>
      <c r="G6" s="14" t="s">
        <v>507</v>
      </c>
      <c r="H6" s="15" t="s">
        <v>1</v>
      </c>
      <c r="I6" s="128" t="s">
        <v>454</v>
      </c>
      <c r="J6" s="13" t="s">
        <v>205</v>
      </c>
      <c r="K6" s="14" t="s">
        <v>508</v>
      </c>
      <c r="L6" s="15" t="s">
        <v>1</v>
      </c>
      <c r="M6" s="14" t="s">
        <v>509</v>
      </c>
      <c r="N6" s="15" t="s">
        <v>1</v>
      </c>
      <c r="O6" s="14" t="s">
        <v>510</v>
      </c>
      <c r="P6" s="15" t="s">
        <v>1</v>
      </c>
      <c r="Q6" s="128" t="s">
        <v>454</v>
      </c>
      <c r="R6" s="13" t="s">
        <v>205</v>
      </c>
      <c r="S6" s="14" t="s">
        <v>511</v>
      </c>
      <c r="T6" s="15" t="s">
        <v>1</v>
      </c>
      <c r="U6" s="14" t="s">
        <v>512</v>
      </c>
      <c r="V6" s="15" t="s">
        <v>1</v>
      </c>
      <c r="W6" s="14" t="s">
        <v>513</v>
      </c>
      <c r="X6" s="15" t="s">
        <v>1</v>
      </c>
      <c r="Y6" s="128" t="s">
        <v>454</v>
      </c>
      <c r="Z6" s="13" t="s">
        <v>205</v>
      </c>
      <c r="AA6" s="14" t="s">
        <v>514</v>
      </c>
      <c r="AB6" s="15" t="s">
        <v>1</v>
      </c>
      <c r="AC6" s="14" t="s">
        <v>515</v>
      </c>
      <c r="AD6" s="15" t="s">
        <v>1</v>
      </c>
      <c r="AE6" s="14" t="s">
        <v>516</v>
      </c>
      <c r="AF6" s="15" t="s">
        <v>1</v>
      </c>
      <c r="AG6" s="128" t="s">
        <v>454</v>
      </c>
      <c r="AH6" s="13" t="s">
        <v>205</v>
      </c>
    </row>
    <row r="7" spans="1:34" ht="15.75" thickTop="1" x14ac:dyDescent="0.25">
      <c r="A7" s="9" t="s">
        <v>27</v>
      </c>
      <c r="B7" s="606">
        <v>4800</v>
      </c>
      <c r="C7" s="752">
        <v>4070</v>
      </c>
      <c r="D7" s="69">
        <f t="shared" ref="D7:D17" si="0">C7/$B7</f>
        <v>0.84791666666666665</v>
      </c>
      <c r="E7" s="752">
        <v>4108</v>
      </c>
      <c r="F7" s="69">
        <f t="shared" ref="F7:F17" si="1">E7/$B7</f>
        <v>0.85583333333333333</v>
      </c>
      <c r="G7" s="752">
        <v>4367</v>
      </c>
      <c r="H7" s="69">
        <f t="shared" ref="H7:H17" si="2">G7/$B7</f>
        <v>0.90979166666666667</v>
      </c>
      <c r="I7" s="98">
        <f>SUM(C7,E7,G7)</f>
        <v>12545</v>
      </c>
      <c r="J7" s="99">
        <f>I7/($B7*3)</f>
        <v>0.87118055555555551</v>
      </c>
      <c r="K7" s="752">
        <v>4410</v>
      </c>
      <c r="L7" s="69">
        <f t="shared" ref="L7:L17" si="3">K7/$B7</f>
        <v>0.91874999999999996</v>
      </c>
      <c r="M7" s="752">
        <v>3956</v>
      </c>
      <c r="N7" s="69">
        <f t="shared" ref="N7:N17" si="4">M7/$B7</f>
        <v>0.82416666666666671</v>
      </c>
      <c r="O7" s="752">
        <v>3648</v>
      </c>
      <c r="P7" s="69">
        <f t="shared" ref="P7:P17" si="5">O7/$B7</f>
        <v>0.76</v>
      </c>
      <c r="Q7" s="98">
        <f>SUM(K7,M7,O7)</f>
        <v>12014</v>
      </c>
      <c r="R7" s="99">
        <f>Q7/($B7*3)</f>
        <v>0.83430555555555552</v>
      </c>
      <c r="S7" s="752">
        <v>3968</v>
      </c>
      <c r="T7" s="69">
        <f t="shared" ref="T7" si="6">S7/$B7</f>
        <v>0.82666666666666666</v>
      </c>
      <c r="U7" s="752">
        <v>4082</v>
      </c>
      <c r="V7" s="69">
        <f t="shared" ref="V7" si="7">U7/$B7</f>
        <v>0.85041666666666671</v>
      </c>
      <c r="W7" s="752"/>
      <c r="X7" s="69">
        <f t="shared" ref="X7" si="8">W7/$B7</f>
        <v>0</v>
      </c>
      <c r="Y7" s="98">
        <f t="shared" ref="Y7" si="9">SUM(S7,U7,W7)</f>
        <v>8050</v>
      </c>
      <c r="Z7" s="99">
        <f>Y7/($B7*3)</f>
        <v>0.55902777777777779</v>
      </c>
      <c r="AA7" s="752"/>
      <c r="AB7" s="69">
        <f t="shared" ref="AB7" si="10">AA7/$B7</f>
        <v>0</v>
      </c>
      <c r="AC7" s="752"/>
      <c r="AD7" s="69">
        <f t="shared" ref="AD7" si="11">AC7/$B7</f>
        <v>0</v>
      </c>
      <c r="AE7" s="752"/>
      <c r="AF7" s="69">
        <f t="shared" ref="AF7" si="12">AE7/$B7</f>
        <v>0</v>
      </c>
      <c r="AG7" s="98">
        <f t="shared" ref="AG7" si="13">SUM(AA7,AC7,AE7)</f>
        <v>0</v>
      </c>
      <c r="AH7" s="99">
        <f>AG7/($B7*3)</f>
        <v>0</v>
      </c>
    </row>
    <row r="8" spans="1:34" x14ac:dyDescent="0.25">
      <c r="A8" s="2" t="s">
        <v>28</v>
      </c>
      <c r="B8" s="1157">
        <v>1664</v>
      </c>
      <c r="C8" s="753">
        <v>1369</v>
      </c>
      <c r="D8" s="71">
        <f t="shared" si="0"/>
        <v>0.82271634615384615</v>
      </c>
      <c r="E8" s="753">
        <v>1017</v>
      </c>
      <c r="F8" s="71">
        <f t="shared" si="1"/>
        <v>0.61117788461538458</v>
      </c>
      <c r="G8" s="753">
        <v>1214</v>
      </c>
      <c r="H8" s="71">
        <f t="shared" si="2"/>
        <v>0.72956730769230771</v>
      </c>
      <c r="I8" s="100">
        <f t="shared" ref="I8:I17" si="14">SUM(C8,E8,G8)</f>
        <v>3600</v>
      </c>
      <c r="J8" s="216">
        <f t="shared" ref="J8:J17" si="15">I8/($B8*3)</f>
        <v>0.72115384615384615</v>
      </c>
      <c r="K8" s="753">
        <v>1595</v>
      </c>
      <c r="L8" s="71">
        <f t="shared" si="3"/>
        <v>0.95853365384615385</v>
      </c>
      <c r="M8" s="753">
        <v>1641</v>
      </c>
      <c r="N8" s="71">
        <f t="shared" si="4"/>
        <v>0.98617788461538458</v>
      </c>
      <c r="O8" s="753">
        <v>1192</v>
      </c>
      <c r="P8" s="71">
        <f t="shared" si="5"/>
        <v>0.71634615384615385</v>
      </c>
      <c r="Q8" s="98">
        <f t="shared" ref="Q8:Q16" si="16">SUM(K8,M8,O8)</f>
        <v>4428</v>
      </c>
      <c r="R8" s="99">
        <f t="shared" ref="R8:R16" si="17">Q8/($B8*3)</f>
        <v>0.88701923076923073</v>
      </c>
      <c r="S8" s="753">
        <v>1296</v>
      </c>
      <c r="T8" s="69">
        <f t="shared" ref="T8:T17" si="18">S8/$B8</f>
        <v>0.77884615384615385</v>
      </c>
      <c r="U8" s="753">
        <v>1463</v>
      </c>
      <c r="V8" s="69">
        <f t="shared" ref="V8:V17" si="19">U8/$B8</f>
        <v>0.87920673076923073</v>
      </c>
      <c r="W8" s="753"/>
      <c r="X8" s="69">
        <f t="shared" ref="X8:X17" si="20">W8/$B8</f>
        <v>0</v>
      </c>
      <c r="Y8" s="98">
        <f t="shared" ref="Y8:Y16" si="21">SUM(S8,U8,W8)</f>
        <v>2759</v>
      </c>
      <c r="Z8" s="99">
        <f t="shared" ref="Z8:Z17" si="22">Y8/($B8*3)</f>
        <v>0.55268429487179482</v>
      </c>
      <c r="AA8" s="753"/>
      <c r="AB8" s="69">
        <f t="shared" ref="AB8:AB17" si="23">AA8/$B8</f>
        <v>0</v>
      </c>
      <c r="AC8" s="753"/>
      <c r="AD8" s="69">
        <f t="shared" ref="AD8:AD17" si="24">AC8/$B8</f>
        <v>0</v>
      </c>
      <c r="AE8" s="753"/>
      <c r="AF8" s="69">
        <f t="shared" ref="AF8:AF17" si="25">AE8/$B8</f>
        <v>0</v>
      </c>
      <c r="AG8" s="98">
        <f t="shared" ref="AG8:AG16" si="26">SUM(AA8,AC8,AE8)</f>
        <v>0</v>
      </c>
      <c r="AH8" s="99">
        <f t="shared" ref="AH8:AH17" si="27">AG8/($B8*3)</f>
        <v>0</v>
      </c>
    </row>
    <row r="9" spans="1:34" x14ac:dyDescent="0.25">
      <c r="A9" s="2" t="s">
        <v>29</v>
      </c>
      <c r="B9" s="1157">
        <v>624</v>
      </c>
      <c r="C9" s="753">
        <v>831</v>
      </c>
      <c r="D9" s="71">
        <f t="shared" si="0"/>
        <v>1.3317307692307692</v>
      </c>
      <c r="E9" s="753">
        <v>466</v>
      </c>
      <c r="F9" s="71">
        <f t="shared" si="1"/>
        <v>0.74679487179487181</v>
      </c>
      <c r="G9" s="753">
        <v>450</v>
      </c>
      <c r="H9" s="71">
        <f t="shared" si="2"/>
        <v>0.72115384615384615</v>
      </c>
      <c r="I9" s="100">
        <f t="shared" si="14"/>
        <v>1747</v>
      </c>
      <c r="J9" s="216">
        <f t="shared" si="15"/>
        <v>0.93322649572649574</v>
      </c>
      <c r="K9" s="753">
        <v>597</v>
      </c>
      <c r="L9" s="71">
        <f t="shared" si="3"/>
        <v>0.95673076923076927</v>
      </c>
      <c r="M9" s="753">
        <v>590</v>
      </c>
      <c r="N9" s="71">
        <f t="shared" si="4"/>
        <v>0.94551282051282048</v>
      </c>
      <c r="O9" s="753">
        <v>572</v>
      </c>
      <c r="P9" s="71">
        <f t="shared" si="5"/>
        <v>0.91666666666666663</v>
      </c>
      <c r="Q9" s="98">
        <f t="shared" si="16"/>
        <v>1759</v>
      </c>
      <c r="R9" s="99">
        <f t="shared" si="17"/>
        <v>0.93963675213675213</v>
      </c>
      <c r="S9" s="753">
        <v>483</v>
      </c>
      <c r="T9" s="69">
        <f t="shared" si="18"/>
        <v>0.77403846153846156</v>
      </c>
      <c r="U9" s="753">
        <v>633</v>
      </c>
      <c r="V9" s="69">
        <f t="shared" si="19"/>
        <v>1.0144230769230769</v>
      </c>
      <c r="W9" s="753"/>
      <c r="X9" s="69">
        <f t="shared" si="20"/>
        <v>0</v>
      </c>
      <c r="Y9" s="98">
        <f t="shared" si="21"/>
        <v>1116</v>
      </c>
      <c r="Z9" s="99">
        <f t="shared" si="22"/>
        <v>0.59615384615384615</v>
      </c>
      <c r="AA9" s="753"/>
      <c r="AB9" s="69">
        <f t="shared" si="23"/>
        <v>0</v>
      </c>
      <c r="AC9" s="753"/>
      <c r="AD9" s="69">
        <f t="shared" si="24"/>
        <v>0</v>
      </c>
      <c r="AE9" s="753"/>
      <c r="AF9" s="69">
        <f t="shared" si="25"/>
        <v>0</v>
      </c>
      <c r="AG9" s="98">
        <f t="shared" si="26"/>
        <v>0</v>
      </c>
      <c r="AH9" s="99">
        <f t="shared" si="27"/>
        <v>0</v>
      </c>
    </row>
    <row r="10" spans="1:34" x14ac:dyDescent="0.25">
      <c r="A10" s="2" t="s">
        <v>501</v>
      </c>
      <c r="B10" s="1157">
        <v>384</v>
      </c>
      <c r="C10" s="753">
        <v>302</v>
      </c>
      <c r="D10" s="71">
        <f t="shared" si="0"/>
        <v>0.78645833333333337</v>
      </c>
      <c r="E10" s="753">
        <v>472</v>
      </c>
      <c r="F10" s="71">
        <f t="shared" si="1"/>
        <v>1.2291666666666667</v>
      </c>
      <c r="G10" s="753">
        <v>473</v>
      </c>
      <c r="H10" s="71">
        <f t="shared" si="2"/>
        <v>1.2317708333333333</v>
      </c>
      <c r="I10" s="100">
        <f>SUM(C10,E10,G10)</f>
        <v>1247</v>
      </c>
      <c r="J10" s="216">
        <f t="shared" si="15"/>
        <v>1.0824652777777777</v>
      </c>
      <c r="K10" s="753">
        <v>498</v>
      </c>
      <c r="L10" s="71">
        <f t="shared" si="3"/>
        <v>1.296875</v>
      </c>
      <c r="M10" s="753">
        <v>499</v>
      </c>
      <c r="N10" s="71">
        <f t="shared" si="4"/>
        <v>1.2994791666666667</v>
      </c>
      <c r="O10" s="753">
        <v>346</v>
      </c>
      <c r="P10" s="71">
        <f t="shared" si="5"/>
        <v>0.90104166666666663</v>
      </c>
      <c r="Q10" s="98">
        <f t="shared" si="16"/>
        <v>1343</v>
      </c>
      <c r="R10" s="99">
        <f t="shared" si="17"/>
        <v>1.1657986111111112</v>
      </c>
      <c r="S10" s="753">
        <v>381</v>
      </c>
      <c r="T10" s="69">
        <f t="shared" si="18"/>
        <v>0.9921875</v>
      </c>
      <c r="U10" s="753">
        <v>467</v>
      </c>
      <c r="V10" s="69">
        <f t="shared" si="19"/>
        <v>1.2161458333333333</v>
      </c>
      <c r="W10" s="753"/>
      <c r="X10" s="69">
        <f t="shared" si="20"/>
        <v>0</v>
      </c>
      <c r="Y10" s="98">
        <f t="shared" si="21"/>
        <v>848</v>
      </c>
      <c r="Z10" s="99">
        <f t="shared" si="22"/>
        <v>0.73611111111111116</v>
      </c>
      <c r="AA10" s="753"/>
      <c r="AB10" s="69">
        <f t="shared" si="23"/>
        <v>0</v>
      </c>
      <c r="AC10" s="753"/>
      <c r="AD10" s="69">
        <f t="shared" si="24"/>
        <v>0</v>
      </c>
      <c r="AE10" s="753"/>
      <c r="AF10" s="69">
        <f t="shared" si="25"/>
        <v>0</v>
      </c>
      <c r="AG10" s="98">
        <f t="shared" si="26"/>
        <v>0</v>
      </c>
      <c r="AH10" s="99">
        <f t="shared" si="27"/>
        <v>0</v>
      </c>
    </row>
    <row r="11" spans="1:34" x14ac:dyDescent="0.25">
      <c r="A11" s="2" t="s">
        <v>497</v>
      </c>
      <c r="B11" s="1157">
        <v>1344</v>
      </c>
      <c r="C11" s="753">
        <v>1163</v>
      </c>
      <c r="D11" s="71">
        <f t="shared" si="0"/>
        <v>0.86532738095238093</v>
      </c>
      <c r="E11" s="753">
        <v>1476</v>
      </c>
      <c r="F11" s="71">
        <f t="shared" si="1"/>
        <v>1.0982142857142858</v>
      </c>
      <c r="G11" s="753">
        <v>1108</v>
      </c>
      <c r="H11" s="71">
        <f t="shared" si="2"/>
        <v>0.82440476190476186</v>
      </c>
      <c r="I11" s="100">
        <f t="shared" si="14"/>
        <v>3747</v>
      </c>
      <c r="J11" s="216">
        <f t="shared" si="15"/>
        <v>0.92931547619047616</v>
      </c>
      <c r="K11" s="753">
        <v>1524</v>
      </c>
      <c r="L11" s="71">
        <f t="shared" si="3"/>
        <v>1.1339285714285714</v>
      </c>
      <c r="M11" s="753">
        <v>1594</v>
      </c>
      <c r="N11" s="71">
        <f t="shared" si="4"/>
        <v>1.1860119047619047</v>
      </c>
      <c r="O11" s="753">
        <v>1019</v>
      </c>
      <c r="P11" s="71">
        <f t="shared" si="5"/>
        <v>0.75818452380952384</v>
      </c>
      <c r="Q11" s="98">
        <f t="shared" si="16"/>
        <v>4137</v>
      </c>
      <c r="R11" s="99">
        <f t="shared" si="17"/>
        <v>1.0260416666666667</v>
      </c>
      <c r="S11" s="753">
        <v>1078</v>
      </c>
      <c r="T11" s="69">
        <f t="shared" si="18"/>
        <v>0.80208333333333337</v>
      </c>
      <c r="U11" s="753">
        <v>1550</v>
      </c>
      <c r="V11" s="69">
        <f t="shared" si="19"/>
        <v>1.1532738095238095</v>
      </c>
      <c r="W11" s="753"/>
      <c r="X11" s="69">
        <f t="shared" si="20"/>
        <v>0</v>
      </c>
      <c r="Y11" s="98">
        <f t="shared" si="21"/>
        <v>2628</v>
      </c>
      <c r="Z11" s="99">
        <f t="shared" si="22"/>
        <v>0.6517857142857143</v>
      </c>
      <c r="AA11" s="753"/>
      <c r="AB11" s="69">
        <f t="shared" si="23"/>
        <v>0</v>
      </c>
      <c r="AC11" s="753"/>
      <c r="AD11" s="69">
        <f t="shared" si="24"/>
        <v>0</v>
      </c>
      <c r="AE11" s="753"/>
      <c r="AF11" s="69">
        <f t="shared" si="25"/>
        <v>0</v>
      </c>
      <c r="AG11" s="98">
        <f t="shared" si="26"/>
        <v>0</v>
      </c>
      <c r="AH11" s="99">
        <f t="shared" si="27"/>
        <v>0</v>
      </c>
    </row>
    <row r="12" spans="1:34" x14ac:dyDescent="0.25">
      <c r="A12" s="2" t="s">
        <v>407</v>
      </c>
      <c r="B12" s="1157">
        <v>192</v>
      </c>
      <c r="C12" s="753">
        <v>231</v>
      </c>
      <c r="D12" s="71">
        <f t="shared" si="0"/>
        <v>1.203125</v>
      </c>
      <c r="E12" s="753">
        <v>285</v>
      </c>
      <c r="F12" s="71">
        <f t="shared" si="1"/>
        <v>1.484375</v>
      </c>
      <c r="G12" s="753">
        <v>248</v>
      </c>
      <c r="H12" s="71">
        <f t="shared" si="2"/>
        <v>1.2916666666666667</v>
      </c>
      <c r="I12" s="100">
        <f t="shared" si="14"/>
        <v>764</v>
      </c>
      <c r="J12" s="216">
        <f t="shared" si="15"/>
        <v>1.3263888888888888</v>
      </c>
      <c r="K12" s="753">
        <v>248</v>
      </c>
      <c r="L12" s="71">
        <f t="shared" si="3"/>
        <v>1.2916666666666667</v>
      </c>
      <c r="M12" s="753">
        <v>166</v>
      </c>
      <c r="N12" s="71">
        <f t="shared" si="4"/>
        <v>0.86458333333333337</v>
      </c>
      <c r="O12" s="753">
        <v>247</v>
      </c>
      <c r="P12" s="71">
        <f t="shared" si="5"/>
        <v>1.2864583333333333</v>
      </c>
      <c r="Q12" s="98">
        <f t="shared" si="16"/>
        <v>661</v>
      </c>
      <c r="R12" s="99">
        <f t="shared" si="17"/>
        <v>1.1475694444444444</v>
      </c>
      <c r="S12" s="753">
        <v>306</v>
      </c>
      <c r="T12" s="69">
        <f t="shared" si="18"/>
        <v>1.59375</v>
      </c>
      <c r="U12" s="753">
        <v>322</v>
      </c>
      <c r="V12" s="69">
        <f t="shared" si="19"/>
        <v>1.6770833333333333</v>
      </c>
      <c r="W12" s="753"/>
      <c r="X12" s="69">
        <f t="shared" si="20"/>
        <v>0</v>
      </c>
      <c r="Y12" s="98">
        <f t="shared" si="21"/>
        <v>628</v>
      </c>
      <c r="Z12" s="99">
        <f t="shared" si="22"/>
        <v>1.0902777777777777</v>
      </c>
      <c r="AA12" s="753"/>
      <c r="AB12" s="69">
        <f t="shared" si="23"/>
        <v>0</v>
      </c>
      <c r="AC12" s="753"/>
      <c r="AD12" s="69">
        <f t="shared" si="24"/>
        <v>0</v>
      </c>
      <c r="AE12" s="753"/>
      <c r="AF12" s="69">
        <f t="shared" si="25"/>
        <v>0</v>
      </c>
      <c r="AG12" s="98">
        <f t="shared" si="26"/>
        <v>0</v>
      </c>
      <c r="AH12" s="99">
        <f t="shared" si="27"/>
        <v>0</v>
      </c>
    </row>
    <row r="13" spans="1:34" x14ac:dyDescent="0.25">
      <c r="A13" s="2" t="s">
        <v>9</v>
      </c>
      <c r="B13" s="1157">
        <v>672</v>
      </c>
      <c r="C13" s="753">
        <v>1007</v>
      </c>
      <c r="D13" s="71">
        <f t="shared" si="0"/>
        <v>1.4985119047619047</v>
      </c>
      <c r="E13" s="753">
        <v>976</v>
      </c>
      <c r="F13" s="71">
        <f t="shared" si="1"/>
        <v>1.4523809523809523</v>
      </c>
      <c r="G13" s="753">
        <v>866</v>
      </c>
      <c r="H13" s="71">
        <f t="shared" si="2"/>
        <v>1.2886904761904763</v>
      </c>
      <c r="I13" s="100">
        <f t="shared" si="14"/>
        <v>2849</v>
      </c>
      <c r="J13" s="216">
        <f t="shared" si="15"/>
        <v>1.4131944444444444</v>
      </c>
      <c r="K13" s="753">
        <v>998</v>
      </c>
      <c r="L13" s="71">
        <f t="shared" si="3"/>
        <v>1.4851190476190477</v>
      </c>
      <c r="M13" s="753">
        <v>548</v>
      </c>
      <c r="N13" s="71">
        <f t="shared" si="4"/>
        <v>0.81547619047619047</v>
      </c>
      <c r="O13" s="753">
        <v>819</v>
      </c>
      <c r="P13" s="71">
        <f t="shared" si="5"/>
        <v>1.21875</v>
      </c>
      <c r="Q13" s="98">
        <f t="shared" si="16"/>
        <v>2365</v>
      </c>
      <c r="R13" s="99">
        <f t="shared" si="17"/>
        <v>1.1731150793650793</v>
      </c>
      <c r="S13" s="753">
        <v>947</v>
      </c>
      <c r="T13" s="69">
        <f t="shared" si="18"/>
        <v>1.4092261904761905</v>
      </c>
      <c r="U13" s="753">
        <v>1113</v>
      </c>
      <c r="V13" s="69">
        <f t="shared" si="19"/>
        <v>1.65625</v>
      </c>
      <c r="W13" s="753"/>
      <c r="X13" s="69">
        <f t="shared" si="20"/>
        <v>0</v>
      </c>
      <c r="Y13" s="98">
        <f t="shared" si="21"/>
        <v>2060</v>
      </c>
      <c r="Z13" s="99">
        <f t="shared" si="22"/>
        <v>1.0218253968253967</v>
      </c>
      <c r="AA13" s="753"/>
      <c r="AB13" s="69">
        <f t="shared" si="23"/>
        <v>0</v>
      </c>
      <c r="AC13" s="753"/>
      <c r="AD13" s="69">
        <f t="shared" si="24"/>
        <v>0</v>
      </c>
      <c r="AE13" s="753"/>
      <c r="AF13" s="69">
        <f t="shared" si="25"/>
        <v>0</v>
      </c>
      <c r="AG13" s="98">
        <f t="shared" si="26"/>
        <v>0</v>
      </c>
      <c r="AH13" s="99">
        <f t="shared" si="27"/>
        <v>0</v>
      </c>
    </row>
    <row r="14" spans="1:34" x14ac:dyDescent="0.25">
      <c r="A14" s="2" t="s">
        <v>10</v>
      </c>
      <c r="B14" s="1157">
        <v>526</v>
      </c>
      <c r="C14" s="753">
        <v>307</v>
      </c>
      <c r="D14" s="71">
        <f t="shared" si="0"/>
        <v>0.58365019011406849</v>
      </c>
      <c r="E14" s="753">
        <v>366</v>
      </c>
      <c r="F14" s="71">
        <f t="shared" si="1"/>
        <v>0.69581749049429653</v>
      </c>
      <c r="G14" s="753">
        <v>449</v>
      </c>
      <c r="H14" s="71">
        <f t="shared" si="2"/>
        <v>0.85361216730038025</v>
      </c>
      <c r="I14" s="100">
        <f t="shared" si="14"/>
        <v>1122</v>
      </c>
      <c r="J14" s="216">
        <f t="shared" si="15"/>
        <v>0.71102661596958172</v>
      </c>
      <c r="K14" s="753">
        <v>538</v>
      </c>
      <c r="L14" s="71">
        <f t="shared" si="3"/>
        <v>1.0228136882129277</v>
      </c>
      <c r="M14" s="753">
        <v>566</v>
      </c>
      <c r="N14" s="71">
        <f t="shared" si="4"/>
        <v>1.0760456273764258</v>
      </c>
      <c r="O14" s="753">
        <v>385</v>
      </c>
      <c r="P14" s="71">
        <f t="shared" si="5"/>
        <v>0.73193916349809884</v>
      </c>
      <c r="Q14" s="98">
        <f t="shared" si="16"/>
        <v>1489</v>
      </c>
      <c r="R14" s="99">
        <f t="shared" si="17"/>
        <v>0.9435994930291508</v>
      </c>
      <c r="S14" s="753">
        <v>559</v>
      </c>
      <c r="T14" s="69">
        <f t="shared" si="18"/>
        <v>1.0627376425855513</v>
      </c>
      <c r="U14" s="753">
        <v>426</v>
      </c>
      <c r="V14" s="69">
        <f t="shared" si="19"/>
        <v>0.8098859315589354</v>
      </c>
      <c r="W14" s="753"/>
      <c r="X14" s="69">
        <f t="shared" si="20"/>
        <v>0</v>
      </c>
      <c r="Y14" s="98">
        <f t="shared" si="21"/>
        <v>985</v>
      </c>
      <c r="Z14" s="99">
        <f t="shared" si="22"/>
        <v>0.62420785804816226</v>
      </c>
      <c r="AA14" s="753"/>
      <c r="AB14" s="69">
        <f t="shared" si="23"/>
        <v>0</v>
      </c>
      <c r="AC14" s="753"/>
      <c r="AD14" s="69">
        <f t="shared" si="24"/>
        <v>0</v>
      </c>
      <c r="AE14" s="753"/>
      <c r="AF14" s="69">
        <f t="shared" si="25"/>
        <v>0</v>
      </c>
      <c r="AG14" s="98">
        <f t="shared" si="26"/>
        <v>0</v>
      </c>
      <c r="AH14" s="99">
        <f t="shared" si="27"/>
        <v>0</v>
      </c>
    </row>
    <row r="15" spans="1:34" x14ac:dyDescent="0.25">
      <c r="A15" s="2" t="s">
        <v>42</v>
      </c>
      <c r="B15" s="1157">
        <v>263</v>
      </c>
      <c r="C15" s="753">
        <v>248</v>
      </c>
      <c r="D15" s="71">
        <f t="shared" si="0"/>
        <v>0.94296577946768056</v>
      </c>
      <c r="E15" s="753">
        <v>234</v>
      </c>
      <c r="F15" s="71">
        <f t="shared" si="1"/>
        <v>0.88973384030418246</v>
      </c>
      <c r="G15" s="753">
        <v>65</v>
      </c>
      <c r="H15" s="71">
        <f t="shared" si="2"/>
        <v>0.24714828897338403</v>
      </c>
      <c r="I15" s="100">
        <f t="shared" si="14"/>
        <v>547</v>
      </c>
      <c r="J15" s="216">
        <f t="shared" si="15"/>
        <v>0.69328263624841568</v>
      </c>
      <c r="K15" s="753">
        <v>268</v>
      </c>
      <c r="L15" s="71">
        <f t="shared" si="3"/>
        <v>1.0190114068441065</v>
      </c>
      <c r="M15" s="753">
        <v>247</v>
      </c>
      <c r="N15" s="71">
        <f t="shared" si="4"/>
        <v>0.93916349809885935</v>
      </c>
      <c r="O15" s="753">
        <v>219</v>
      </c>
      <c r="P15" s="71">
        <f t="shared" si="5"/>
        <v>0.83269961977186313</v>
      </c>
      <c r="Q15" s="98">
        <f t="shared" si="16"/>
        <v>734</v>
      </c>
      <c r="R15" s="99">
        <f t="shared" si="17"/>
        <v>0.93029150823827633</v>
      </c>
      <c r="S15" s="753">
        <v>230</v>
      </c>
      <c r="T15" s="69">
        <f t="shared" si="18"/>
        <v>0.87452471482889738</v>
      </c>
      <c r="U15" s="753">
        <v>249</v>
      </c>
      <c r="V15" s="69">
        <f t="shared" si="19"/>
        <v>0.94676806083650189</v>
      </c>
      <c r="W15" s="753"/>
      <c r="X15" s="69">
        <f t="shared" si="20"/>
        <v>0</v>
      </c>
      <c r="Y15" s="98">
        <f t="shared" si="21"/>
        <v>479</v>
      </c>
      <c r="Z15" s="99">
        <f t="shared" si="22"/>
        <v>0.60709759188846646</v>
      </c>
      <c r="AA15" s="753"/>
      <c r="AB15" s="69">
        <f t="shared" si="23"/>
        <v>0</v>
      </c>
      <c r="AC15" s="753"/>
      <c r="AD15" s="69">
        <f t="shared" si="24"/>
        <v>0</v>
      </c>
      <c r="AE15" s="753"/>
      <c r="AF15" s="69">
        <f t="shared" si="25"/>
        <v>0</v>
      </c>
      <c r="AG15" s="98">
        <f t="shared" si="26"/>
        <v>0</v>
      </c>
      <c r="AH15" s="99">
        <f t="shared" si="27"/>
        <v>0</v>
      </c>
    </row>
    <row r="16" spans="1:34" ht="15.75" thickBot="1" x14ac:dyDescent="0.3">
      <c r="A16" s="83" t="s">
        <v>13</v>
      </c>
      <c r="B16" s="1158">
        <v>526</v>
      </c>
      <c r="C16" s="754">
        <v>285</v>
      </c>
      <c r="D16" s="160">
        <f t="shared" si="0"/>
        <v>0.54182509505703425</v>
      </c>
      <c r="E16" s="754">
        <v>476</v>
      </c>
      <c r="F16" s="160">
        <f t="shared" si="1"/>
        <v>0.90494296577946765</v>
      </c>
      <c r="G16" s="754">
        <v>250</v>
      </c>
      <c r="H16" s="160">
        <f t="shared" si="2"/>
        <v>0.47528517110266161</v>
      </c>
      <c r="I16" s="161">
        <f t="shared" si="14"/>
        <v>1011</v>
      </c>
      <c r="J16" s="415">
        <f t="shared" si="15"/>
        <v>0.64068441064638781</v>
      </c>
      <c r="K16" s="754">
        <v>422</v>
      </c>
      <c r="L16" s="160">
        <f t="shared" si="3"/>
        <v>0.80228136882129275</v>
      </c>
      <c r="M16" s="754">
        <v>426</v>
      </c>
      <c r="N16" s="160">
        <f t="shared" si="4"/>
        <v>0.8098859315589354</v>
      </c>
      <c r="O16" s="754">
        <v>404</v>
      </c>
      <c r="P16" s="160">
        <f t="shared" si="5"/>
        <v>0.76806083650190116</v>
      </c>
      <c r="Q16" s="98">
        <f t="shared" si="16"/>
        <v>1252</v>
      </c>
      <c r="R16" s="99">
        <f t="shared" si="17"/>
        <v>0.79340937896070973</v>
      </c>
      <c r="S16" s="754">
        <v>408</v>
      </c>
      <c r="T16" s="69">
        <f t="shared" si="18"/>
        <v>0.7756653992395437</v>
      </c>
      <c r="U16" s="754">
        <v>466</v>
      </c>
      <c r="V16" s="69">
        <f t="shared" si="19"/>
        <v>0.88593155893536124</v>
      </c>
      <c r="W16" s="754"/>
      <c r="X16" s="69">
        <f t="shared" si="20"/>
        <v>0</v>
      </c>
      <c r="Y16" s="98">
        <f t="shared" si="21"/>
        <v>874</v>
      </c>
      <c r="Z16" s="99">
        <f t="shared" si="22"/>
        <v>0.55386565272496835</v>
      </c>
      <c r="AA16" s="754"/>
      <c r="AB16" s="69">
        <f t="shared" si="23"/>
        <v>0</v>
      </c>
      <c r="AC16" s="754"/>
      <c r="AD16" s="69">
        <f t="shared" si="24"/>
        <v>0</v>
      </c>
      <c r="AE16" s="754"/>
      <c r="AF16" s="69">
        <f t="shared" si="25"/>
        <v>0</v>
      </c>
      <c r="AG16" s="98">
        <f t="shared" si="26"/>
        <v>0</v>
      </c>
      <c r="AH16" s="99">
        <f t="shared" si="27"/>
        <v>0</v>
      </c>
    </row>
    <row r="17" spans="1:34" ht="15.75" thickBot="1" x14ac:dyDescent="0.3">
      <c r="A17" s="424" t="s">
        <v>7</v>
      </c>
      <c r="B17" s="390">
        <f>SUM(B7:B16)</f>
        <v>10995</v>
      </c>
      <c r="C17" s="392">
        <f>SUM(C7:C16)</f>
        <v>9813</v>
      </c>
      <c r="D17" s="419">
        <f t="shared" si="0"/>
        <v>0.8924965893587995</v>
      </c>
      <c r="E17" s="392">
        <f>SUM(E7:E16)</f>
        <v>9876</v>
      </c>
      <c r="F17" s="419">
        <f t="shared" si="1"/>
        <v>0.89822646657571625</v>
      </c>
      <c r="G17" s="898">
        <f>SUM(G7:G16)</f>
        <v>9490</v>
      </c>
      <c r="H17" s="419">
        <f t="shared" si="2"/>
        <v>0.86311959981809916</v>
      </c>
      <c r="I17" s="394">
        <f t="shared" si="14"/>
        <v>29179</v>
      </c>
      <c r="J17" s="420">
        <f t="shared" si="15"/>
        <v>0.88461421858420497</v>
      </c>
      <c r="K17" s="392">
        <f>SUM(K7:K16)</f>
        <v>11098</v>
      </c>
      <c r="L17" s="419">
        <f t="shared" si="3"/>
        <v>1.0093678944974989</v>
      </c>
      <c r="M17" s="392">
        <f>SUM(M7:M16)</f>
        <v>10233</v>
      </c>
      <c r="N17" s="419">
        <f t="shared" si="4"/>
        <v>0.93069577080491128</v>
      </c>
      <c r="O17" s="392">
        <f>SUM(O7:O16)</f>
        <v>8851</v>
      </c>
      <c r="P17" s="419">
        <f t="shared" si="5"/>
        <v>0.80500227376080036</v>
      </c>
      <c r="Q17" s="394">
        <f>SUM(K17,M17,O17)</f>
        <v>30182</v>
      </c>
      <c r="R17" s="420">
        <f t="shared" ref="R17" si="28">Q17/($B17*3)</f>
        <v>0.9150219796877368</v>
      </c>
      <c r="S17" s="392">
        <f>SUM(S7:S16)</f>
        <v>9656</v>
      </c>
      <c r="T17" s="419">
        <f t="shared" si="18"/>
        <v>0.87821737153251478</v>
      </c>
      <c r="U17" s="392">
        <f>SUM(U7:U16)</f>
        <v>10771</v>
      </c>
      <c r="V17" s="419">
        <f t="shared" si="19"/>
        <v>0.97962710322874036</v>
      </c>
      <c r="W17" s="392">
        <f>SUM(W7:W16)</f>
        <v>0</v>
      </c>
      <c r="X17" s="419">
        <f t="shared" si="20"/>
        <v>0</v>
      </c>
      <c r="Y17" s="394">
        <f>SUM(S17,U17,W17)</f>
        <v>20427</v>
      </c>
      <c r="Z17" s="420">
        <f t="shared" si="22"/>
        <v>0.61928149158708501</v>
      </c>
      <c r="AA17" s="392">
        <f>SUM(AA7:AA16)</f>
        <v>0</v>
      </c>
      <c r="AB17" s="419">
        <f t="shared" si="23"/>
        <v>0</v>
      </c>
      <c r="AC17" s="392">
        <f>SUM(AC7:AC16)</f>
        <v>0</v>
      </c>
      <c r="AD17" s="419">
        <f t="shared" si="24"/>
        <v>0</v>
      </c>
      <c r="AE17" s="392">
        <f>SUM(AE7:AE16)</f>
        <v>0</v>
      </c>
      <c r="AF17" s="419">
        <f t="shared" si="25"/>
        <v>0</v>
      </c>
      <c r="AG17" s="394">
        <f>SUM(AA17,AC17,AE17)</f>
        <v>0</v>
      </c>
      <c r="AH17" s="420">
        <f t="shared" si="27"/>
        <v>0</v>
      </c>
    </row>
    <row r="20" spans="1:34" ht="15.75" hidden="1" x14ac:dyDescent="0.25">
      <c r="A20" s="1290" t="s">
        <v>391</v>
      </c>
      <c r="B20" s="1291"/>
      <c r="C20" s="1291"/>
      <c r="D20" s="1291"/>
      <c r="E20" s="1291"/>
      <c r="F20" s="1291"/>
      <c r="G20" s="1291"/>
      <c r="H20" s="1291"/>
      <c r="I20" s="1291"/>
      <c r="J20" s="1291"/>
      <c r="K20" s="1291"/>
      <c r="L20" s="1291"/>
      <c r="M20" s="1291"/>
      <c r="N20" s="1291"/>
      <c r="O20" s="1291"/>
      <c r="P20" s="1291"/>
      <c r="Q20" s="1291"/>
      <c r="R20" s="1291"/>
    </row>
    <row r="21" spans="1:34" ht="23.25" hidden="1" thickBot="1" x14ac:dyDescent="0.3">
      <c r="A21" s="14" t="s">
        <v>14</v>
      </c>
      <c r="B21" s="91" t="s">
        <v>207</v>
      </c>
      <c r="C21" s="14" t="str">
        <f>'Pque N Mundo I'!C22</f>
        <v>JAN_19</v>
      </c>
      <c r="D21" s="15" t="str">
        <f>'Pque N Mundo I'!D22</f>
        <v>%</v>
      </c>
      <c r="E21" s="14" t="str">
        <f>'Pque N Mundo I'!E22</f>
        <v>FEV_19</v>
      </c>
      <c r="F21" s="15" t="str">
        <f>'Pque N Mundo I'!F22</f>
        <v>%</v>
      </c>
      <c r="G21" s="14" t="str">
        <f>'Pque N Mundo I'!G22</f>
        <v>MAR_19</v>
      </c>
      <c r="H21" s="15" t="str">
        <f>'Pque N Mundo I'!H22</f>
        <v>%</v>
      </c>
      <c r="I21" s="128" t="str">
        <f>'Pque N Mundo I'!I6</f>
        <v>Trimestre</v>
      </c>
      <c r="J21" s="13" t="str">
        <f>'Pque N Mundo I'!J6</f>
        <v>% Trim</v>
      </c>
      <c r="K21" s="14" t="str">
        <f>'Pque N Mundo I'!K22</f>
        <v>ABR_19</v>
      </c>
      <c r="L21" s="15" t="str">
        <f>'Pque N Mundo I'!L22</f>
        <v>%</v>
      </c>
      <c r="M21" s="14" t="str">
        <f>'Pque N Mundo I'!M22</f>
        <v>MAIO_19</v>
      </c>
      <c r="N21" s="15" t="str">
        <f>'Pque N Mundo I'!N22</f>
        <v>%</v>
      </c>
      <c r="O21" s="14" t="str">
        <f>'Pque N Mundo I'!O22</f>
        <v>JUN_19</v>
      </c>
      <c r="P21" s="15" t="str">
        <f>'Pque N Mundo I'!P22</f>
        <v>%</v>
      </c>
      <c r="Q21" s="911"/>
      <c r="R21" s="911"/>
    </row>
    <row r="22" spans="1:34" ht="15.75" hidden="1" thickTop="1" x14ac:dyDescent="0.25">
      <c r="A22" s="77" t="s">
        <v>16</v>
      </c>
      <c r="B22" s="79">
        <v>24</v>
      </c>
      <c r="C22" s="78">
        <v>25</v>
      </c>
      <c r="D22" s="80">
        <f t="shared" ref="D22:D34" si="29">C22/$B22</f>
        <v>1.0416666666666667</v>
      </c>
      <c r="E22" s="78"/>
      <c r="F22" s="80">
        <f t="shared" ref="F22:F34" si="30">E22/$B22</f>
        <v>0</v>
      </c>
      <c r="G22" s="78"/>
      <c r="H22" s="80">
        <f t="shared" ref="H22:H34" si="31">G22/$B22</f>
        <v>0</v>
      </c>
      <c r="I22" s="143">
        <f t="shared" ref="I22:I34" si="32">SUM(C22,E22,G22)</f>
        <v>25</v>
      </c>
      <c r="J22" s="144">
        <f t="shared" ref="J22:J34" si="33">I22/($B22*3)</f>
        <v>0.34722222222222221</v>
      </c>
      <c r="K22" s="78"/>
      <c r="L22" s="80">
        <f t="shared" ref="L22:L34" si="34">K22/$B22</f>
        <v>0</v>
      </c>
      <c r="M22" s="78"/>
      <c r="N22" s="80">
        <f t="shared" ref="N22:N34" si="35">M22/$B22</f>
        <v>0</v>
      </c>
      <c r="O22" s="825"/>
      <c r="P22" s="80">
        <f t="shared" ref="P22:P34" si="36">O22/$B22</f>
        <v>0</v>
      </c>
      <c r="Q22" s="80"/>
      <c r="R22" s="80"/>
    </row>
    <row r="23" spans="1:34" hidden="1" x14ac:dyDescent="0.25">
      <c r="A23" s="2" t="s">
        <v>17</v>
      </c>
      <c r="B23" s="116">
        <v>4</v>
      </c>
      <c r="C23" s="753">
        <v>4</v>
      </c>
      <c r="D23" s="71">
        <f t="shared" si="29"/>
        <v>1</v>
      </c>
      <c r="E23" s="94"/>
      <c r="F23" s="71">
        <f t="shared" si="30"/>
        <v>0</v>
      </c>
      <c r="G23" s="94"/>
      <c r="H23" s="71">
        <f t="shared" si="31"/>
        <v>0</v>
      </c>
      <c r="I23" s="100">
        <f t="shared" si="32"/>
        <v>4</v>
      </c>
      <c r="J23" s="216">
        <f t="shared" si="33"/>
        <v>0.33333333333333331</v>
      </c>
      <c r="K23" s="94"/>
      <c r="L23" s="71">
        <f t="shared" si="34"/>
        <v>0</v>
      </c>
      <c r="M23" s="94"/>
      <c r="N23" s="71">
        <f t="shared" si="35"/>
        <v>0</v>
      </c>
      <c r="O23" s="753"/>
      <c r="P23" s="71">
        <f t="shared" si="36"/>
        <v>0</v>
      </c>
      <c r="Q23" s="913"/>
      <c r="R23" s="913"/>
    </row>
    <row r="24" spans="1:34" hidden="1" x14ac:dyDescent="0.25">
      <c r="A24" s="2" t="s">
        <v>18</v>
      </c>
      <c r="B24" s="116">
        <v>4</v>
      </c>
      <c r="C24" s="753">
        <v>4</v>
      </c>
      <c r="D24" s="71">
        <f t="shared" si="29"/>
        <v>1</v>
      </c>
      <c r="E24" s="94"/>
      <c r="F24" s="71">
        <f t="shared" si="30"/>
        <v>0</v>
      </c>
      <c r="G24" s="94"/>
      <c r="H24" s="71">
        <f t="shared" si="31"/>
        <v>0</v>
      </c>
      <c r="I24" s="100">
        <f t="shared" si="32"/>
        <v>4</v>
      </c>
      <c r="J24" s="216">
        <f t="shared" si="33"/>
        <v>0.33333333333333331</v>
      </c>
      <c r="K24" s="94"/>
      <c r="L24" s="71">
        <f t="shared" si="34"/>
        <v>0</v>
      </c>
      <c r="M24" s="94"/>
      <c r="N24" s="71">
        <f t="shared" si="35"/>
        <v>0</v>
      </c>
      <c r="O24" s="753"/>
      <c r="P24" s="71">
        <f t="shared" si="36"/>
        <v>0</v>
      </c>
      <c r="Q24" s="913"/>
      <c r="R24" s="913"/>
    </row>
    <row r="25" spans="1:34" hidden="1" x14ac:dyDescent="0.25">
      <c r="A25" s="2" t="s">
        <v>32</v>
      </c>
      <c r="B25" s="116">
        <v>2</v>
      </c>
      <c r="C25" s="753">
        <v>2</v>
      </c>
      <c r="D25" s="71">
        <f t="shared" si="29"/>
        <v>1</v>
      </c>
      <c r="E25" s="94"/>
      <c r="F25" s="71">
        <f t="shared" si="30"/>
        <v>0</v>
      </c>
      <c r="G25" s="94"/>
      <c r="H25" s="71">
        <f t="shared" si="31"/>
        <v>0</v>
      </c>
      <c r="I25" s="100">
        <f t="shared" si="32"/>
        <v>2</v>
      </c>
      <c r="J25" s="216">
        <f t="shared" si="33"/>
        <v>0.33333333333333331</v>
      </c>
      <c r="K25" s="94"/>
      <c r="L25" s="71">
        <f t="shared" si="34"/>
        <v>0</v>
      </c>
      <c r="M25" s="94"/>
      <c r="N25" s="71">
        <f t="shared" si="35"/>
        <v>0</v>
      </c>
      <c r="O25" s="753"/>
      <c r="P25" s="71">
        <f t="shared" si="36"/>
        <v>0</v>
      </c>
      <c r="Q25" s="913"/>
      <c r="R25" s="913"/>
    </row>
    <row r="26" spans="1:34" hidden="1" x14ac:dyDescent="0.25">
      <c r="A26" s="2" t="s">
        <v>33</v>
      </c>
      <c r="B26" s="116">
        <v>2</v>
      </c>
      <c r="C26" s="753">
        <v>3</v>
      </c>
      <c r="D26" s="71">
        <f t="shared" si="29"/>
        <v>1.5</v>
      </c>
      <c r="E26" s="94"/>
      <c r="F26" s="71">
        <f t="shared" si="30"/>
        <v>0</v>
      </c>
      <c r="G26" s="94"/>
      <c r="H26" s="71">
        <f t="shared" si="31"/>
        <v>0</v>
      </c>
      <c r="I26" s="100">
        <f t="shared" si="32"/>
        <v>3</v>
      </c>
      <c r="J26" s="216">
        <f t="shared" si="33"/>
        <v>0.5</v>
      </c>
      <c r="K26" s="94"/>
      <c r="L26" s="71">
        <f t="shared" si="34"/>
        <v>0</v>
      </c>
      <c r="M26" s="94"/>
      <c r="N26" s="71">
        <f t="shared" si="35"/>
        <v>0</v>
      </c>
      <c r="O26" s="753"/>
      <c r="P26" s="71">
        <f t="shared" si="36"/>
        <v>0</v>
      </c>
      <c r="Q26" s="913"/>
      <c r="R26" s="913"/>
    </row>
    <row r="27" spans="1:34" hidden="1" x14ac:dyDescent="0.25">
      <c r="A27" s="2" t="s">
        <v>20</v>
      </c>
      <c r="B27" s="116">
        <v>2</v>
      </c>
      <c r="C27" s="753">
        <v>2</v>
      </c>
      <c r="D27" s="71">
        <f t="shared" si="29"/>
        <v>1</v>
      </c>
      <c r="E27" s="94"/>
      <c r="F27" s="71">
        <f t="shared" si="30"/>
        <v>0</v>
      </c>
      <c r="G27" s="94"/>
      <c r="H27" s="71">
        <f t="shared" si="31"/>
        <v>0</v>
      </c>
      <c r="I27" s="100">
        <f t="shared" si="32"/>
        <v>2</v>
      </c>
      <c r="J27" s="216">
        <f t="shared" si="33"/>
        <v>0.33333333333333331</v>
      </c>
      <c r="K27" s="94"/>
      <c r="L27" s="71">
        <f t="shared" si="34"/>
        <v>0</v>
      </c>
      <c r="M27" s="94"/>
      <c r="N27" s="71">
        <f t="shared" si="35"/>
        <v>0</v>
      </c>
      <c r="O27" s="753"/>
      <c r="P27" s="71">
        <f t="shared" si="36"/>
        <v>0</v>
      </c>
      <c r="Q27" s="913"/>
      <c r="R27" s="913"/>
    </row>
    <row r="28" spans="1:34" hidden="1" x14ac:dyDescent="0.25">
      <c r="A28" s="2" t="s">
        <v>43</v>
      </c>
      <c r="B28" s="116">
        <v>2</v>
      </c>
      <c r="C28" s="758">
        <v>1.9</v>
      </c>
      <c r="D28" s="71">
        <f t="shared" si="29"/>
        <v>0.95</v>
      </c>
      <c r="E28" s="753"/>
      <c r="F28" s="71">
        <f t="shared" si="30"/>
        <v>0</v>
      </c>
      <c r="G28" s="758"/>
      <c r="H28" s="71">
        <f t="shared" si="31"/>
        <v>0</v>
      </c>
      <c r="I28" s="100">
        <f t="shared" si="32"/>
        <v>1.9</v>
      </c>
      <c r="J28" s="216">
        <f t="shared" si="33"/>
        <v>0.31666666666666665</v>
      </c>
      <c r="K28" s="758"/>
      <c r="L28" s="71">
        <f t="shared" si="34"/>
        <v>0</v>
      </c>
      <c r="M28" s="758"/>
      <c r="N28" s="71">
        <f t="shared" si="35"/>
        <v>0</v>
      </c>
      <c r="O28" s="758"/>
      <c r="P28" s="71">
        <f t="shared" si="36"/>
        <v>0</v>
      </c>
      <c r="Q28" s="913"/>
      <c r="R28" s="913"/>
    </row>
    <row r="29" spans="1:34" hidden="1" x14ac:dyDescent="0.25">
      <c r="A29" s="2" t="s">
        <v>23</v>
      </c>
      <c r="B29" s="116">
        <v>2</v>
      </c>
      <c r="C29" s="753">
        <v>2</v>
      </c>
      <c r="D29" s="71">
        <f t="shared" si="29"/>
        <v>1</v>
      </c>
      <c r="E29" s="94"/>
      <c r="F29" s="71">
        <f t="shared" si="30"/>
        <v>0</v>
      </c>
      <c r="G29" s="94"/>
      <c r="H29" s="71">
        <f t="shared" si="31"/>
        <v>0</v>
      </c>
      <c r="I29" s="100">
        <f t="shared" si="32"/>
        <v>2</v>
      </c>
      <c r="J29" s="216">
        <f t="shared" si="33"/>
        <v>0.33333333333333331</v>
      </c>
      <c r="K29" s="94"/>
      <c r="L29" s="71">
        <f t="shared" si="34"/>
        <v>0</v>
      </c>
      <c r="M29" s="94"/>
      <c r="N29" s="71">
        <f t="shared" si="35"/>
        <v>0</v>
      </c>
      <c r="O29" s="753"/>
      <c r="P29" s="71">
        <f t="shared" si="36"/>
        <v>0</v>
      </c>
      <c r="Q29" s="913"/>
      <c r="R29" s="913"/>
    </row>
    <row r="30" spans="1:34" hidden="1" x14ac:dyDescent="0.25">
      <c r="A30" s="2" t="s">
        <v>24</v>
      </c>
      <c r="B30" s="116">
        <v>2</v>
      </c>
      <c r="C30" s="753">
        <v>2</v>
      </c>
      <c r="D30" s="71">
        <f t="shared" si="29"/>
        <v>1</v>
      </c>
      <c r="E30" s="94"/>
      <c r="F30" s="71">
        <f t="shared" si="30"/>
        <v>0</v>
      </c>
      <c r="G30" s="94"/>
      <c r="H30" s="71">
        <f t="shared" si="31"/>
        <v>0</v>
      </c>
      <c r="I30" s="100">
        <f t="shared" si="32"/>
        <v>2</v>
      </c>
      <c r="J30" s="216">
        <f t="shared" si="33"/>
        <v>0.33333333333333331</v>
      </c>
      <c r="K30" s="94"/>
      <c r="L30" s="71">
        <f t="shared" si="34"/>
        <v>0</v>
      </c>
      <c r="M30" s="94"/>
      <c r="N30" s="71">
        <f t="shared" si="35"/>
        <v>0</v>
      </c>
      <c r="O30" s="753"/>
      <c r="P30" s="71">
        <f t="shared" si="36"/>
        <v>0</v>
      </c>
      <c r="Q30" s="913"/>
      <c r="R30" s="913"/>
    </row>
    <row r="31" spans="1:34" hidden="1" x14ac:dyDescent="0.25">
      <c r="A31" s="2" t="s">
        <v>25</v>
      </c>
      <c r="B31" s="116">
        <v>3</v>
      </c>
      <c r="C31" s="758">
        <v>3.3330000000000002</v>
      </c>
      <c r="D31" s="71">
        <f t="shared" si="29"/>
        <v>1.111</v>
      </c>
      <c r="E31" s="758"/>
      <c r="F31" s="71">
        <f t="shared" si="30"/>
        <v>0</v>
      </c>
      <c r="G31" s="758"/>
      <c r="H31" s="71">
        <f t="shared" si="31"/>
        <v>0</v>
      </c>
      <c r="I31" s="100">
        <f t="shared" si="32"/>
        <v>3.3330000000000002</v>
      </c>
      <c r="J31" s="216">
        <f t="shared" si="33"/>
        <v>0.37033333333333335</v>
      </c>
      <c r="K31" s="758"/>
      <c r="L31" s="71">
        <f t="shared" si="34"/>
        <v>0</v>
      </c>
      <c r="M31" s="758"/>
      <c r="N31" s="71">
        <f t="shared" si="35"/>
        <v>0</v>
      </c>
      <c r="O31" s="753"/>
      <c r="P31" s="71">
        <f t="shared" si="36"/>
        <v>0</v>
      </c>
      <c r="Q31" s="913"/>
      <c r="R31" s="913"/>
    </row>
    <row r="32" spans="1:34" hidden="1" x14ac:dyDescent="0.25">
      <c r="A32" s="2" t="s">
        <v>26</v>
      </c>
      <c r="B32" s="116">
        <v>1</v>
      </c>
      <c r="C32" s="753">
        <v>1</v>
      </c>
      <c r="D32" s="71">
        <f t="shared" si="29"/>
        <v>1</v>
      </c>
      <c r="E32" s="94"/>
      <c r="F32" s="71">
        <f t="shared" si="30"/>
        <v>0</v>
      </c>
      <c r="G32" s="94"/>
      <c r="H32" s="71">
        <f t="shared" si="31"/>
        <v>0</v>
      </c>
      <c r="I32" s="100">
        <f t="shared" si="32"/>
        <v>1</v>
      </c>
      <c r="J32" s="216">
        <f t="shared" si="33"/>
        <v>0.33333333333333331</v>
      </c>
      <c r="K32" s="94"/>
      <c r="L32" s="71">
        <f t="shared" si="34"/>
        <v>0</v>
      </c>
      <c r="M32" s="94"/>
      <c r="N32" s="71">
        <f t="shared" si="35"/>
        <v>0</v>
      </c>
      <c r="O32" s="753"/>
      <c r="P32" s="71">
        <f t="shared" si="36"/>
        <v>0</v>
      </c>
      <c r="Q32" s="913"/>
      <c r="R32" s="913"/>
    </row>
    <row r="33" spans="1:18" hidden="1" x14ac:dyDescent="0.25">
      <c r="A33" s="83" t="s">
        <v>34</v>
      </c>
      <c r="B33" s="115">
        <v>1</v>
      </c>
      <c r="C33" s="754">
        <v>1</v>
      </c>
      <c r="D33" s="160">
        <f t="shared" si="29"/>
        <v>1</v>
      </c>
      <c r="E33" s="85"/>
      <c r="F33" s="160">
        <f t="shared" si="30"/>
        <v>0</v>
      </c>
      <c r="G33" s="85"/>
      <c r="H33" s="160">
        <f t="shared" si="31"/>
        <v>0</v>
      </c>
      <c r="I33" s="161">
        <f t="shared" si="32"/>
        <v>1</v>
      </c>
      <c r="J33" s="415">
        <f t="shared" si="33"/>
        <v>0.33333333333333331</v>
      </c>
      <c r="K33" s="85"/>
      <c r="L33" s="160">
        <f t="shared" si="34"/>
        <v>0</v>
      </c>
      <c r="M33" s="85"/>
      <c r="N33" s="160">
        <f t="shared" si="35"/>
        <v>0</v>
      </c>
      <c r="O33" s="754"/>
      <c r="P33" s="160">
        <f t="shared" si="36"/>
        <v>0</v>
      </c>
      <c r="Q33" s="914"/>
      <c r="R33" s="914"/>
    </row>
    <row r="34" spans="1:18" ht="15.75" hidden="1" thickBot="1" x14ac:dyDescent="0.3">
      <c r="A34" s="410" t="s">
        <v>7</v>
      </c>
      <c r="B34" s="404">
        <f>SUM(B22:B33)</f>
        <v>49</v>
      </c>
      <c r="C34" s="406">
        <f>SUM(C22:C33)</f>
        <v>51.232999999999997</v>
      </c>
      <c r="D34" s="416">
        <f t="shared" si="29"/>
        <v>1.0455714285714286</v>
      </c>
      <c r="E34" s="406">
        <f>SUM(E22:E33)</f>
        <v>0</v>
      </c>
      <c r="F34" s="416">
        <f t="shared" si="30"/>
        <v>0</v>
      </c>
      <c r="G34" s="406">
        <f>SUM(G22:G33)</f>
        <v>0</v>
      </c>
      <c r="H34" s="416">
        <f t="shared" si="31"/>
        <v>0</v>
      </c>
      <c r="I34" s="408">
        <f t="shared" si="32"/>
        <v>51.232999999999997</v>
      </c>
      <c r="J34" s="417">
        <f t="shared" si="33"/>
        <v>0.34852380952380951</v>
      </c>
      <c r="K34" s="406">
        <f>SUM(K22:K33)</f>
        <v>0</v>
      </c>
      <c r="L34" s="416">
        <f t="shared" si="34"/>
        <v>0</v>
      </c>
      <c r="M34" s="406">
        <f>SUM(M22:M33)</f>
        <v>0</v>
      </c>
      <c r="N34" s="416">
        <f t="shared" si="35"/>
        <v>0</v>
      </c>
      <c r="O34" s="406">
        <f>SUM(O22:O33)</f>
        <v>0</v>
      </c>
      <c r="P34" s="416">
        <f t="shared" si="36"/>
        <v>0</v>
      </c>
      <c r="Q34" s="834"/>
      <c r="R34" s="834"/>
    </row>
    <row r="35" spans="1:18" hidden="1" x14ac:dyDescent="0.25"/>
    <row r="36" spans="1:18" hidden="1" x14ac:dyDescent="0.25"/>
    <row r="37" spans="1:18" ht="15.75" hidden="1" x14ac:dyDescent="0.25">
      <c r="A37" s="1292" t="s">
        <v>414</v>
      </c>
      <c r="B37" s="1293"/>
      <c r="C37" s="1293"/>
      <c r="D37" s="1293"/>
      <c r="E37" s="1293"/>
      <c r="F37" s="1293"/>
      <c r="G37" s="1293"/>
      <c r="H37" s="1293"/>
      <c r="I37" s="1293"/>
      <c r="J37" s="1293"/>
      <c r="K37" s="1293"/>
      <c r="L37" s="1293"/>
      <c r="M37" s="1294"/>
    </row>
    <row r="38" spans="1:18" ht="23.25" hidden="1" thickBot="1" x14ac:dyDescent="0.3">
      <c r="A38" s="14" t="s">
        <v>14</v>
      </c>
      <c r="B38" s="91" t="s">
        <v>207</v>
      </c>
      <c r="C38" s="14" t="str">
        <f>'Pque N Mundo I'!C22</f>
        <v>JAN_19</v>
      </c>
      <c r="D38" s="15" t="str">
        <f>'Pque N Mundo I'!D22</f>
        <v>%</v>
      </c>
      <c r="E38" s="14" t="str">
        <f>'Pque N Mundo I'!E22</f>
        <v>FEV_19</v>
      </c>
      <c r="F38" s="15" t="str">
        <f>'Pque N Mundo I'!F22</f>
        <v>%</v>
      </c>
      <c r="G38" s="14" t="str">
        <f>'Pque N Mundo I'!G22</f>
        <v>MAR_19</v>
      </c>
      <c r="H38" s="15" t="str">
        <f>'Pque N Mundo I'!H22</f>
        <v>%</v>
      </c>
      <c r="I38" s="128" t="str">
        <f>'Pque N Mundo I'!I6</f>
        <v>Trimestre</v>
      </c>
      <c r="J38" s="13" t="str">
        <f>'Pque N Mundo I'!J6</f>
        <v>% Trim</v>
      </c>
      <c r="K38" s="14" t="str">
        <f>'Pque N Mundo I'!K22</f>
        <v>ABR_19</v>
      </c>
      <c r="L38" s="15" t="str">
        <f>'Pque N Mundo I'!L22</f>
        <v>%</v>
      </c>
      <c r="M38" s="14" t="str">
        <f>'Pque N Mundo I'!M22</f>
        <v>MAIO_19</v>
      </c>
      <c r="N38" s="15" t="str">
        <f>'Pque N Mundo I'!N22</f>
        <v>%</v>
      </c>
      <c r="O38" s="14" t="str">
        <f>'Pque N Mundo I'!O22</f>
        <v>JUN_19</v>
      </c>
      <c r="P38" s="15" t="str">
        <f>'Pque N Mundo I'!P22</f>
        <v>%</v>
      </c>
      <c r="Q38" s="911"/>
      <c r="R38" s="911"/>
    </row>
    <row r="39" spans="1:18" hidden="1" x14ac:dyDescent="0.25">
      <c r="A39" s="2" t="s">
        <v>35</v>
      </c>
      <c r="B39" s="3">
        <v>1</v>
      </c>
      <c r="C39" s="753">
        <v>1</v>
      </c>
      <c r="D39" s="71">
        <f t="shared" ref="D39:D46" si="37">C39/$B39</f>
        <v>1</v>
      </c>
      <c r="E39" s="4">
        <v>1</v>
      </c>
      <c r="F39" s="71">
        <f t="shared" ref="F39:F46" si="38">E39/$B39</f>
        <v>1</v>
      </c>
      <c r="G39" s="4">
        <v>1</v>
      </c>
      <c r="H39" s="71">
        <f t="shared" ref="H39:H45" si="39">G39/$B39</f>
        <v>1</v>
      </c>
      <c r="I39" s="100">
        <f t="shared" ref="I39:I45" si="40">SUM(C39,E39,G39)</f>
        <v>3</v>
      </c>
      <c r="J39" s="216">
        <f t="shared" ref="J39:J45" si="41">I39/($B39*3)</f>
        <v>1</v>
      </c>
      <c r="K39" s="4">
        <v>1</v>
      </c>
      <c r="L39" s="71">
        <f t="shared" ref="L39:L46" si="42">K39/$B39</f>
        <v>1</v>
      </c>
      <c r="M39" s="4">
        <v>1</v>
      </c>
      <c r="N39" s="71">
        <f t="shared" ref="N39:N46" si="43">M39/$B39</f>
        <v>1</v>
      </c>
      <c r="O39" s="4">
        <v>1</v>
      </c>
      <c r="P39" s="71">
        <f t="shared" ref="P39:P46" si="44">O39/$B39</f>
        <v>1</v>
      </c>
      <c r="Q39" s="913"/>
      <c r="R39" s="913"/>
    </row>
    <row r="40" spans="1:18" hidden="1" x14ac:dyDescent="0.25">
      <c r="A40" s="2" t="s">
        <v>36</v>
      </c>
      <c r="B40" s="3">
        <v>1</v>
      </c>
      <c r="C40" s="753">
        <v>1</v>
      </c>
      <c r="D40" s="71">
        <f t="shared" si="37"/>
        <v>1</v>
      </c>
      <c r="E40" s="4">
        <v>1.5</v>
      </c>
      <c r="F40" s="71">
        <f t="shared" si="38"/>
        <v>1.5</v>
      </c>
      <c r="G40" s="4">
        <v>1</v>
      </c>
      <c r="H40" s="71">
        <f t="shared" si="39"/>
        <v>1</v>
      </c>
      <c r="I40" s="100">
        <f t="shared" si="40"/>
        <v>3.5</v>
      </c>
      <c r="J40" s="216">
        <f t="shared" si="41"/>
        <v>1.1666666666666667</v>
      </c>
      <c r="K40" s="4">
        <v>1</v>
      </c>
      <c r="L40" s="71">
        <f t="shared" si="42"/>
        <v>1</v>
      </c>
      <c r="M40" s="4">
        <v>1</v>
      </c>
      <c r="N40" s="71">
        <f t="shared" si="43"/>
        <v>1</v>
      </c>
      <c r="O40" s="4">
        <v>1</v>
      </c>
      <c r="P40" s="71">
        <f t="shared" si="44"/>
        <v>1</v>
      </c>
      <c r="Q40" s="913"/>
      <c r="R40" s="913"/>
    </row>
    <row r="41" spans="1:18" hidden="1" x14ac:dyDescent="0.25">
      <c r="A41" s="2" t="s">
        <v>37</v>
      </c>
      <c r="B41" s="3">
        <v>1</v>
      </c>
      <c r="C41" s="753">
        <v>1</v>
      </c>
      <c r="D41" s="71">
        <f t="shared" si="37"/>
        <v>1</v>
      </c>
      <c r="E41" s="4">
        <v>1</v>
      </c>
      <c r="F41" s="71">
        <f t="shared" si="38"/>
        <v>1</v>
      </c>
      <c r="G41" s="4">
        <v>1</v>
      </c>
      <c r="H41" s="71">
        <f t="shared" si="39"/>
        <v>1</v>
      </c>
      <c r="I41" s="100">
        <f t="shared" si="40"/>
        <v>3</v>
      </c>
      <c r="J41" s="216">
        <f t="shared" si="41"/>
        <v>1</v>
      </c>
      <c r="K41" s="4">
        <v>1</v>
      </c>
      <c r="L41" s="71">
        <f t="shared" si="42"/>
        <v>1</v>
      </c>
      <c r="M41" s="4">
        <v>1</v>
      </c>
      <c r="N41" s="71">
        <f t="shared" si="43"/>
        <v>1</v>
      </c>
      <c r="O41" s="4">
        <v>1</v>
      </c>
      <c r="P41" s="71">
        <f t="shared" si="44"/>
        <v>1</v>
      </c>
      <c r="Q41" s="913"/>
      <c r="R41" s="913"/>
    </row>
    <row r="42" spans="1:18" hidden="1" x14ac:dyDescent="0.25">
      <c r="A42" s="2" t="s">
        <v>39</v>
      </c>
      <c r="B42" s="3">
        <v>1</v>
      </c>
      <c r="C42" s="753">
        <v>1</v>
      </c>
      <c r="D42" s="71">
        <f t="shared" si="37"/>
        <v>1</v>
      </c>
      <c r="E42" s="4">
        <v>1</v>
      </c>
      <c r="F42" s="71">
        <f t="shared" si="38"/>
        <v>1</v>
      </c>
      <c r="G42" s="4">
        <v>1</v>
      </c>
      <c r="H42" s="71">
        <f t="shared" si="39"/>
        <v>1</v>
      </c>
      <c r="I42" s="100">
        <f t="shared" si="40"/>
        <v>3</v>
      </c>
      <c r="J42" s="216">
        <f t="shared" si="41"/>
        <v>1</v>
      </c>
      <c r="K42" s="4">
        <v>1</v>
      </c>
      <c r="L42" s="71">
        <f t="shared" si="42"/>
        <v>1</v>
      </c>
      <c r="M42" s="4">
        <v>1</v>
      </c>
      <c r="N42" s="71">
        <f t="shared" si="43"/>
        <v>1</v>
      </c>
      <c r="O42" s="4">
        <v>1</v>
      </c>
      <c r="P42" s="71">
        <f t="shared" si="44"/>
        <v>1</v>
      </c>
      <c r="Q42" s="913"/>
      <c r="R42" s="913"/>
    </row>
    <row r="43" spans="1:18" hidden="1" x14ac:dyDescent="0.25">
      <c r="A43" s="2" t="s">
        <v>44</v>
      </c>
      <c r="B43" s="3">
        <v>1</v>
      </c>
      <c r="C43" s="753">
        <v>1</v>
      </c>
      <c r="D43" s="71">
        <f t="shared" si="37"/>
        <v>1</v>
      </c>
      <c r="E43" s="4">
        <v>1</v>
      </c>
      <c r="F43" s="71">
        <f t="shared" si="38"/>
        <v>1</v>
      </c>
      <c r="G43" s="4">
        <v>1</v>
      </c>
      <c r="H43" s="71">
        <f>G43/$B43</f>
        <v>1</v>
      </c>
      <c r="I43" s="100">
        <f t="shared" si="40"/>
        <v>3</v>
      </c>
      <c r="J43" s="216">
        <f t="shared" si="41"/>
        <v>1</v>
      </c>
      <c r="K43" s="4">
        <v>1</v>
      </c>
      <c r="L43" s="71">
        <f t="shared" si="42"/>
        <v>1</v>
      </c>
      <c r="M43" s="4">
        <v>1</v>
      </c>
      <c r="N43" s="71">
        <f t="shared" si="43"/>
        <v>1</v>
      </c>
      <c r="O43" s="4">
        <v>1</v>
      </c>
      <c r="P43" s="71">
        <f t="shared" si="44"/>
        <v>1</v>
      </c>
      <c r="Q43" s="913"/>
      <c r="R43" s="913"/>
    </row>
    <row r="44" spans="1:18" hidden="1" x14ac:dyDescent="0.25">
      <c r="A44" s="2" t="s">
        <v>38</v>
      </c>
      <c r="B44" s="3">
        <v>2</v>
      </c>
      <c r="C44" s="754">
        <v>2</v>
      </c>
      <c r="D44" s="71">
        <f t="shared" si="37"/>
        <v>1</v>
      </c>
      <c r="E44" s="4">
        <v>2</v>
      </c>
      <c r="F44" s="71">
        <f t="shared" si="38"/>
        <v>1</v>
      </c>
      <c r="G44" s="4">
        <v>1</v>
      </c>
      <c r="H44" s="71">
        <f t="shared" si="39"/>
        <v>0.5</v>
      </c>
      <c r="I44" s="100">
        <f t="shared" si="40"/>
        <v>5</v>
      </c>
      <c r="J44" s="216">
        <f t="shared" si="41"/>
        <v>0.83333333333333337</v>
      </c>
      <c r="K44" s="4">
        <v>1</v>
      </c>
      <c r="L44" s="71">
        <f t="shared" si="42"/>
        <v>0.5</v>
      </c>
      <c r="M44" s="4">
        <v>2</v>
      </c>
      <c r="N44" s="71">
        <f t="shared" si="43"/>
        <v>1</v>
      </c>
      <c r="O44" s="4">
        <v>2</v>
      </c>
      <c r="P44" s="71">
        <f t="shared" si="44"/>
        <v>1</v>
      </c>
      <c r="Q44" s="913"/>
      <c r="R44" s="913"/>
    </row>
    <row r="45" spans="1:18" ht="15.75" hidden="1" thickBot="1" x14ac:dyDescent="0.3">
      <c r="A45" s="16" t="s">
        <v>40</v>
      </c>
      <c r="B45" s="72">
        <v>1</v>
      </c>
      <c r="C45" s="759">
        <v>1</v>
      </c>
      <c r="D45" s="160">
        <f t="shared" si="37"/>
        <v>1</v>
      </c>
      <c r="E45" s="85">
        <v>1</v>
      </c>
      <c r="F45" s="160">
        <f t="shared" si="38"/>
        <v>1</v>
      </c>
      <c r="G45" s="85">
        <v>1</v>
      </c>
      <c r="H45" s="160">
        <f t="shared" si="39"/>
        <v>1</v>
      </c>
      <c r="I45" s="161">
        <f t="shared" si="40"/>
        <v>3</v>
      </c>
      <c r="J45" s="415">
        <f t="shared" si="41"/>
        <v>1</v>
      </c>
      <c r="K45" s="85">
        <v>1</v>
      </c>
      <c r="L45" s="160">
        <f t="shared" si="42"/>
        <v>1</v>
      </c>
      <c r="M45" s="85">
        <v>1</v>
      </c>
      <c r="N45" s="160">
        <f t="shared" si="43"/>
        <v>1</v>
      </c>
      <c r="O45" s="85">
        <v>1</v>
      </c>
      <c r="P45" s="160">
        <f t="shared" si="44"/>
        <v>1</v>
      </c>
      <c r="Q45" s="914"/>
      <c r="R45" s="914"/>
    </row>
    <row r="46" spans="1:18" ht="15.75" hidden="1" thickBot="1" x14ac:dyDescent="0.3">
      <c r="A46" s="6" t="s">
        <v>7</v>
      </c>
      <c r="B46" s="7">
        <f>SUM(B39:B45)</f>
        <v>8</v>
      </c>
      <c r="C46" s="406">
        <f>SUM(C39:C45)</f>
        <v>8</v>
      </c>
      <c r="D46" s="416">
        <f t="shared" si="37"/>
        <v>1</v>
      </c>
      <c r="E46" s="406">
        <f>SUM(E39:E45)</f>
        <v>8.5</v>
      </c>
      <c r="F46" s="416">
        <f t="shared" si="38"/>
        <v>1.0625</v>
      </c>
      <c r="G46" s="406">
        <f>SUM(G39:G45)</f>
        <v>7</v>
      </c>
      <c r="H46" s="416">
        <f>G46/$B46</f>
        <v>0.875</v>
      </c>
      <c r="I46" s="408">
        <f>SUM(I39:I45)</f>
        <v>23.5</v>
      </c>
      <c r="J46" s="417">
        <f t="shared" ref="J46" si="45">I46/$B46</f>
        <v>2.9375</v>
      </c>
      <c r="K46" s="406">
        <f>SUM(K39:K45)</f>
        <v>7</v>
      </c>
      <c r="L46" s="416">
        <f t="shared" si="42"/>
        <v>0.875</v>
      </c>
      <c r="M46" s="406">
        <f>SUM(M39:M45)</f>
        <v>8</v>
      </c>
      <c r="N46" s="416">
        <f t="shared" si="43"/>
        <v>1</v>
      </c>
      <c r="O46" s="406">
        <f>SUM(O39:O45)</f>
        <v>8</v>
      </c>
      <c r="P46" s="416">
        <f t="shared" si="44"/>
        <v>1</v>
      </c>
      <c r="Q46" s="834"/>
      <c r="R46" s="834"/>
    </row>
  </sheetData>
  <mergeCells count="5">
    <mergeCell ref="A2:M2"/>
    <mergeCell ref="A3:M3"/>
    <mergeCell ref="A37:M37"/>
    <mergeCell ref="A20:R20"/>
    <mergeCell ref="A5:AH5"/>
  </mergeCells>
  <pageMargins left="0.23622047244094491" right="0.23622047244094491" top="0.74803149606299213" bottom="0.74803149606299213" header="0.31496062992125984" footer="0.31496062992125984"/>
  <pageSetup paperSize="9" scale="66" orientation="landscape" r:id="rId1"/>
  <headerFooter>
    <oddFooter xml:space="preserve">&amp;LFonte: Sistema SIGA-Saúde / Relatório de Dados Estatísticos 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theme="9"/>
  </sheetPr>
  <dimension ref="A1:AK287"/>
  <sheetViews>
    <sheetView showGridLines="0" view="pageBreakPreview" zoomScaleNormal="90" zoomScaleSheetLayoutView="100" workbookViewId="0">
      <selection activeCell="A5" sqref="A5"/>
    </sheetView>
  </sheetViews>
  <sheetFormatPr defaultRowHeight="15" outlineLevelRow="2" x14ac:dyDescent="0.25"/>
  <cols>
    <col min="1" max="1" width="50.7109375" style="1082" customWidth="1"/>
    <col min="2" max="2" width="8.7109375" style="185" customWidth="1"/>
    <col min="3" max="3" width="7.28515625" hidden="1" customWidth="1"/>
    <col min="4" max="4" width="7.5703125" style="185" hidden="1" customWidth="1"/>
    <col min="5" max="5" width="8.7109375" hidden="1" customWidth="1"/>
    <col min="6" max="6" width="7.5703125" style="185" hidden="1" customWidth="1"/>
    <col min="7" max="7" width="7.7109375" hidden="1" customWidth="1"/>
    <col min="8" max="8" width="7.5703125" style="185" hidden="1" customWidth="1"/>
    <col min="9" max="9" width="9" hidden="1" customWidth="1"/>
    <col min="10" max="10" width="7.5703125" style="185" hidden="1" customWidth="1"/>
    <col min="11" max="11" width="7.42578125" hidden="1" customWidth="1"/>
    <col min="12" max="12" width="7.5703125" style="185" hidden="1" customWidth="1"/>
    <col min="13" max="13" width="8.28515625" hidden="1" customWidth="1"/>
    <col min="14" max="14" width="7.5703125" style="185" hidden="1" customWidth="1"/>
    <col min="15" max="15" width="9.85546875" customWidth="1"/>
    <col min="16" max="16" width="9.7109375" style="185" customWidth="1"/>
    <col min="17" max="17" width="9" style="185" hidden="1" customWidth="1"/>
    <col min="18" max="18" width="7.5703125" style="185" hidden="1" customWidth="1"/>
    <col min="19" max="19" width="8.140625" style="1215" customWidth="1"/>
    <col min="20" max="22" width="7.5703125" style="185" customWidth="1"/>
    <col min="23" max="23" width="7.140625" style="185" customWidth="1"/>
    <col min="24" max="24" width="7.5703125" style="185" customWidth="1"/>
    <col min="25" max="25" width="9" style="185" customWidth="1"/>
    <col min="26" max="26" width="7.5703125" style="185" customWidth="1"/>
    <col min="27" max="27" width="7.42578125" style="1215" customWidth="1"/>
    <col min="28" max="30" width="7.5703125" style="185" customWidth="1"/>
    <col min="31" max="31" width="7.140625" style="185" customWidth="1"/>
    <col min="32" max="32" width="7.5703125" style="185" customWidth="1"/>
    <col min="33" max="33" width="9" style="185" customWidth="1"/>
    <col min="34" max="34" width="7.5703125" style="185" customWidth="1"/>
    <col min="35" max="35" width="6.42578125" customWidth="1"/>
  </cols>
  <sheetData>
    <row r="1" spans="1:35" ht="18" x14ac:dyDescent="0.35">
      <c r="A1" s="1376" t="s">
        <v>558</v>
      </c>
      <c r="B1" s="1376"/>
      <c r="C1" s="1376"/>
      <c r="D1" s="1376"/>
      <c r="E1" s="1376"/>
      <c r="F1" s="1376"/>
      <c r="G1" s="1376"/>
      <c r="H1" s="1376"/>
      <c r="I1" s="1376"/>
      <c r="J1" s="1376"/>
      <c r="K1" s="1376"/>
      <c r="L1" s="1376"/>
      <c r="M1" s="1376"/>
      <c r="N1" s="1376"/>
      <c r="O1" s="1376"/>
      <c r="P1" s="1376"/>
      <c r="Q1" s="1376"/>
      <c r="R1" s="1376"/>
      <c r="S1" s="1376"/>
      <c r="T1" s="1376"/>
      <c r="U1" s="1376"/>
      <c r="V1" s="1376"/>
      <c r="W1" s="1376"/>
      <c r="X1" s="1376"/>
      <c r="Y1" s="1376"/>
      <c r="Z1" s="1376"/>
      <c r="AA1" s="1376"/>
      <c r="AB1" s="1376"/>
      <c r="AC1" s="1376"/>
      <c r="AD1" s="1376"/>
      <c r="AE1" s="1376"/>
      <c r="AF1" s="1376"/>
      <c r="AG1" s="1376"/>
      <c r="AH1" s="1376"/>
      <c r="AI1" s="1376"/>
    </row>
    <row r="2" spans="1:35" ht="18" x14ac:dyDescent="0.35">
      <c r="A2" s="1376" t="s">
        <v>197</v>
      </c>
      <c r="B2" s="1376"/>
      <c r="C2" s="1376"/>
      <c r="D2" s="1376"/>
      <c r="E2" s="1376"/>
      <c r="F2" s="1376"/>
      <c r="G2" s="1376"/>
      <c r="H2" s="1376"/>
      <c r="I2" s="1376"/>
      <c r="J2" s="1376"/>
      <c r="K2" s="1376"/>
      <c r="L2" s="1376"/>
      <c r="M2" s="1376"/>
      <c r="N2" s="1376"/>
      <c r="O2" s="1376"/>
      <c r="P2" s="1376"/>
      <c r="Q2" s="1376"/>
      <c r="R2" s="1376"/>
      <c r="S2" s="1376"/>
      <c r="T2" s="1376"/>
      <c r="U2" s="1376"/>
      <c r="V2" s="1376"/>
      <c r="W2" s="1376"/>
      <c r="X2" s="1376"/>
      <c r="Y2" s="1376"/>
      <c r="Z2" s="1376"/>
      <c r="AA2" s="1376"/>
      <c r="AB2" s="1376"/>
      <c r="AC2" s="1376"/>
      <c r="AD2" s="1376"/>
      <c r="AE2" s="1376"/>
      <c r="AF2" s="1376"/>
      <c r="AG2" s="1376"/>
      <c r="AH2" s="1376"/>
      <c r="AI2" s="1376"/>
    </row>
    <row r="3" spans="1:35" x14ac:dyDescent="0.25">
      <c r="A3" s="1080" t="s">
        <v>198</v>
      </c>
    </row>
    <row r="4" spans="1:35" ht="15.75" x14ac:dyDescent="0.25">
      <c r="A4" s="1380" t="s">
        <v>538</v>
      </c>
      <c r="B4" s="1373"/>
      <c r="C4" s="1373"/>
      <c r="D4" s="1373"/>
      <c r="E4" s="1373"/>
      <c r="F4" s="1373"/>
      <c r="G4" s="1373"/>
      <c r="H4" s="1373"/>
      <c r="I4" s="1373"/>
      <c r="J4" s="1373"/>
      <c r="K4" s="1373"/>
      <c r="L4" s="1373"/>
      <c r="M4" s="1373"/>
      <c r="N4" s="1373"/>
      <c r="O4" s="1373"/>
      <c r="P4" s="1373"/>
      <c r="Q4" s="1373"/>
      <c r="R4" s="1373"/>
      <c r="S4" s="1373"/>
      <c r="T4" s="1373"/>
      <c r="U4" s="1373"/>
      <c r="V4" s="1373"/>
      <c r="W4" s="1373"/>
      <c r="X4" s="1373"/>
      <c r="Y4" s="1373"/>
      <c r="Z4" s="1373"/>
      <c r="AA4" s="1373"/>
      <c r="AB4" s="1373"/>
      <c r="AC4" s="1373"/>
      <c r="AD4" s="1373"/>
      <c r="AE4" s="1373"/>
      <c r="AF4" s="1373"/>
      <c r="AG4" s="1373"/>
      <c r="AH4" s="1373"/>
      <c r="AI4" s="1373"/>
    </row>
    <row r="5" spans="1:35" ht="24.75" outlineLevel="1" thickBot="1" x14ac:dyDescent="0.3">
      <c r="A5" s="268" t="s">
        <v>14</v>
      </c>
      <c r="B5" s="186" t="s">
        <v>15</v>
      </c>
      <c r="C5" s="262" t="str">
        <f>'Pque N Mundo I'!C6</f>
        <v>JAN_19</v>
      </c>
      <c r="D5" s="263" t="str">
        <f>'Pque N Mundo I'!D6</f>
        <v>%</v>
      </c>
      <c r="E5" s="262" t="str">
        <f>'Pque N Mundo I'!E6</f>
        <v>FEV_19</v>
      </c>
      <c r="F5" s="263" t="str">
        <f>'Pque N Mundo I'!F6</f>
        <v>%</v>
      </c>
      <c r="G5" s="262" t="str">
        <f>'Pque N Mundo I'!G6</f>
        <v>MAR_19</v>
      </c>
      <c r="H5" s="263" t="str">
        <f>'Pque N Mundo I'!H6</f>
        <v>%</v>
      </c>
      <c r="I5" s="128" t="str">
        <f>'Pque N Mundo I'!I6</f>
        <v>Trimestre</v>
      </c>
      <c r="J5" s="13" t="str">
        <f>'Pque N Mundo I'!J6</f>
        <v>% Trim</v>
      </c>
      <c r="K5" s="262" t="str">
        <f>'Pque N Mundo I'!K6</f>
        <v>ABR_19</v>
      </c>
      <c r="L5" s="263" t="str">
        <f>'Pque N Mundo I'!L6</f>
        <v>%</v>
      </c>
      <c r="M5" s="264" t="str">
        <f>'Pque N Mundo I'!M6</f>
        <v>MAIO_19</v>
      </c>
      <c r="N5" s="265" t="str">
        <f>'Pque N Mundo I'!N6</f>
        <v>%</v>
      </c>
      <c r="O5" s="264" t="str">
        <f>'Pque N Mundo I'!O6</f>
        <v>JUN_19</v>
      </c>
      <c r="P5" s="265" t="str">
        <f>'Pque N Mundo I'!P6</f>
        <v>%</v>
      </c>
      <c r="Q5" s="128" t="str">
        <f>'Pque N Mundo I'!Q6</f>
        <v>Trimestre</v>
      </c>
      <c r="R5" s="13" t="str">
        <f>'Pque N Mundo I'!R6</f>
        <v>% Trim</v>
      </c>
      <c r="S5" s="110" t="str">
        <f>'Pque N Mundo I'!S6</f>
        <v>JUL_19</v>
      </c>
      <c r="T5" s="263" t="str">
        <f>'Pque N Mundo I'!T6</f>
        <v>%</v>
      </c>
      <c r="U5" s="264" t="str">
        <f>'Pque N Mundo I'!U6</f>
        <v>AGO_19</v>
      </c>
      <c r="V5" s="265" t="str">
        <f>'Pque N Mundo I'!V6</f>
        <v>%</v>
      </c>
      <c r="W5" s="264" t="str">
        <f>'Pque N Mundo I'!W6</f>
        <v>SET_19</v>
      </c>
      <c r="X5" s="265" t="str">
        <f>'Pque N Mundo I'!X6</f>
        <v>%</v>
      </c>
      <c r="Y5" s="128" t="str">
        <f>'Pque N Mundo I'!Y6</f>
        <v>Trimestre</v>
      </c>
      <c r="Z5" s="13" t="str">
        <f>'Pque N Mundo I'!Z6</f>
        <v>% Trim</v>
      </c>
      <c r="AA5" s="110" t="str">
        <f>'Pque N Mundo I'!AA6</f>
        <v>OUT_19</v>
      </c>
      <c r="AB5" s="263" t="str">
        <f>'Pque N Mundo I'!AB6</f>
        <v>%</v>
      </c>
      <c r="AC5" s="264" t="str">
        <f>'Pque N Mundo I'!AC6</f>
        <v>NOV_19</v>
      </c>
      <c r="AD5" s="265" t="str">
        <f>'Pque N Mundo I'!AD6</f>
        <v>%</v>
      </c>
      <c r="AE5" s="264" t="str">
        <f>'Pque N Mundo I'!AE6</f>
        <v>DEZ_19</v>
      </c>
      <c r="AF5" s="265" t="str">
        <f>'Pque N Mundo I'!AF6</f>
        <v>%</v>
      </c>
      <c r="AG5" s="128" t="str">
        <f>'Pque N Mundo I'!AG6</f>
        <v>Trimestre</v>
      </c>
      <c r="AH5" s="13" t="str">
        <f>'Pque N Mundo I'!AH6</f>
        <v>% Trim</v>
      </c>
      <c r="AI5" s="14" t="s">
        <v>6</v>
      </c>
    </row>
    <row r="6" spans="1:35" ht="15.75" outlineLevel="1" thickTop="1" x14ac:dyDescent="0.25">
      <c r="A6" s="1051" t="s">
        <v>27</v>
      </c>
      <c r="B6" s="112">
        <f>'Pque N Mundo I'!B7</f>
        <v>6000</v>
      </c>
      <c r="C6" s="133">
        <f>'Pque N Mundo I'!C7</f>
        <v>6362</v>
      </c>
      <c r="D6" s="19">
        <f>C6/$B6</f>
        <v>1.0603333333333333</v>
      </c>
      <c r="E6" s="133">
        <f>'Pque N Mundo I'!E7</f>
        <v>6076</v>
      </c>
      <c r="F6" s="19">
        <f t="shared" ref="F6:F17" si="0">E6/$B6</f>
        <v>1.0126666666666666</v>
      </c>
      <c r="G6" s="133">
        <f>'Pque N Mundo I'!G7</f>
        <v>6288</v>
      </c>
      <c r="H6" s="188">
        <f t="shared" ref="H6:L17" si="1">G6/$B6</f>
        <v>1.048</v>
      </c>
      <c r="I6" s="98">
        <f t="shared" ref="I6:I17" si="2">SUM(C6,E6,G6)</f>
        <v>18726</v>
      </c>
      <c r="J6" s="189">
        <f t="shared" ref="J6:J16" si="3">I6/($B6*3)</f>
        <v>1.0403333333333333</v>
      </c>
      <c r="K6" s="133">
        <f>'Pque N Mundo I'!K7</f>
        <v>5994</v>
      </c>
      <c r="L6" s="188">
        <f t="shared" si="1"/>
        <v>0.999</v>
      </c>
      <c r="M6" s="133">
        <f>'Pque N Mundo I'!M7</f>
        <v>6025</v>
      </c>
      <c r="N6" s="188">
        <f t="shared" ref="N6:N16" si="4">M6/$B6</f>
        <v>1.0041666666666667</v>
      </c>
      <c r="O6" s="133">
        <f>'Pque N Mundo I'!O7</f>
        <v>5424</v>
      </c>
      <c r="P6" s="188">
        <f t="shared" ref="P6:P16" si="5">O6/$B6</f>
        <v>0.90400000000000003</v>
      </c>
      <c r="Q6" s="98">
        <f t="shared" ref="Q6:Q17" si="6">SUM(K6,M6,O6)</f>
        <v>17443</v>
      </c>
      <c r="R6" s="189">
        <f t="shared" ref="R6:R17" si="7">Q6/($B6*3)</f>
        <v>0.96905555555555556</v>
      </c>
      <c r="S6" s="133">
        <f>'Pque N Mundo I'!S7</f>
        <v>5612</v>
      </c>
      <c r="T6" s="188">
        <f t="shared" ref="T6:T16" si="8">S6/$B6</f>
        <v>0.93533333333333335</v>
      </c>
      <c r="U6" s="133">
        <f>'Pque N Mundo I'!U7</f>
        <v>5837</v>
      </c>
      <c r="V6" s="188">
        <f t="shared" ref="V6:V16" si="9">U6/$B6</f>
        <v>0.97283333333333333</v>
      </c>
      <c r="W6" s="133">
        <f>'Pque N Mundo I'!W7</f>
        <v>0</v>
      </c>
      <c r="X6" s="188">
        <f t="shared" ref="X6:X16" si="10">W6/$B6</f>
        <v>0</v>
      </c>
      <c r="Y6" s="98">
        <f t="shared" ref="Y6:Y17" si="11">SUM(S6,U6,W6)</f>
        <v>11449</v>
      </c>
      <c r="Z6" s="189">
        <f t="shared" ref="Z6:Z17" si="12">Y6/($B6*3)</f>
        <v>0.6360555555555556</v>
      </c>
      <c r="AA6" s="133">
        <f>'Pque N Mundo I'!AA7</f>
        <v>0</v>
      </c>
      <c r="AB6" s="188">
        <f t="shared" ref="AB6:AB16" si="13">AA6/$B6</f>
        <v>0</v>
      </c>
      <c r="AC6" s="133">
        <f>'Pque N Mundo I'!AC7</f>
        <v>0</v>
      </c>
      <c r="AD6" s="188">
        <f t="shared" ref="AD6:AD16" si="14">AC6/$B6</f>
        <v>0</v>
      </c>
      <c r="AE6" s="133">
        <f>'Pque N Mundo I'!AE7</f>
        <v>0</v>
      </c>
      <c r="AF6" s="188">
        <f t="shared" ref="AF6:AF16" si="15">AE6/$B6</f>
        <v>0</v>
      </c>
      <c r="AG6" s="98">
        <f t="shared" ref="AG6:AG17" si="16">SUM(AA6,AC6,AE6)</f>
        <v>0</v>
      </c>
      <c r="AH6" s="189">
        <f t="shared" ref="AH6:AH17" si="17">AG6/($B6*3)</f>
        <v>0</v>
      </c>
      <c r="AI6" s="133">
        <f t="shared" ref="AI6:AI17" si="18">SUM(C6,E6,G6,K6,M6,O6)</f>
        <v>36169</v>
      </c>
    </row>
    <row r="7" spans="1:35" outlineLevel="1" x14ac:dyDescent="0.25">
      <c r="A7" s="269" t="s">
        <v>28</v>
      </c>
      <c r="B7" s="114">
        <f>'Pque N Mundo I'!B8</f>
        <v>2080</v>
      </c>
      <c r="C7" s="134">
        <f>'Pque N Mundo I'!C8</f>
        <v>2269</v>
      </c>
      <c r="D7" s="147">
        <f t="shared" ref="D7:D16" si="19">C7/$B7</f>
        <v>1.0908653846153846</v>
      </c>
      <c r="E7" s="134">
        <f>'Pque N Mundo I'!E8</f>
        <v>2219</v>
      </c>
      <c r="F7" s="147">
        <f t="shared" si="0"/>
        <v>1.0668269230769232</v>
      </c>
      <c r="G7" s="134">
        <f>'Pque N Mundo I'!G8</f>
        <v>1876</v>
      </c>
      <c r="H7" s="147">
        <f t="shared" si="1"/>
        <v>0.90192307692307694</v>
      </c>
      <c r="I7" s="136">
        <f t="shared" si="2"/>
        <v>6364</v>
      </c>
      <c r="J7" s="148">
        <f t="shared" si="3"/>
        <v>1.0198717948717948</v>
      </c>
      <c r="K7" s="134">
        <f>'Pque N Mundo I'!K8</f>
        <v>1886</v>
      </c>
      <c r="L7" s="147">
        <f t="shared" si="1"/>
        <v>0.90673076923076923</v>
      </c>
      <c r="M7" s="134">
        <f>'Pque N Mundo I'!M8</f>
        <v>2076</v>
      </c>
      <c r="N7" s="147">
        <f t="shared" si="4"/>
        <v>0.99807692307692308</v>
      </c>
      <c r="O7" s="134">
        <f>'Pque N Mundo I'!O8</f>
        <v>1149</v>
      </c>
      <c r="P7" s="147">
        <f t="shared" si="5"/>
        <v>0.55240384615384619</v>
      </c>
      <c r="Q7" s="136">
        <f t="shared" si="6"/>
        <v>5111</v>
      </c>
      <c r="R7" s="148">
        <f t="shared" si="7"/>
        <v>0.8190705128205128</v>
      </c>
      <c r="S7" s="134">
        <f>'Pque N Mundo I'!S8</f>
        <v>1044</v>
      </c>
      <c r="T7" s="147">
        <f t="shared" si="8"/>
        <v>0.50192307692307692</v>
      </c>
      <c r="U7" s="134">
        <f>'Pque N Mundo I'!U8</f>
        <v>979</v>
      </c>
      <c r="V7" s="147">
        <f t="shared" si="9"/>
        <v>0.47067307692307692</v>
      </c>
      <c r="W7" s="134">
        <f>'Pque N Mundo I'!W8</f>
        <v>0</v>
      </c>
      <c r="X7" s="147">
        <f t="shared" si="10"/>
        <v>0</v>
      </c>
      <c r="Y7" s="136">
        <f t="shared" si="11"/>
        <v>2023</v>
      </c>
      <c r="Z7" s="148">
        <f t="shared" si="12"/>
        <v>0.32419871794871796</v>
      </c>
      <c r="AA7" s="134">
        <f>'Pque N Mundo I'!AA8</f>
        <v>0</v>
      </c>
      <c r="AB7" s="147">
        <f t="shared" si="13"/>
        <v>0</v>
      </c>
      <c r="AC7" s="134">
        <f>'Pque N Mundo I'!AC8</f>
        <v>0</v>
      </c>
      <c r="AD7" s="147">
        <f t="shared" si="14"/>
        <v>0</v>
      </c>
      <c r="AE7" s="134">
        <f>'Pque N Mundo I'!AE8</f>
        <v>0</v>
      </c>
      <c r="AF7" s="147">
        <f t="shared" si="15"/>
        <v>0</v>
      </c>
      <c r="AG7" s="136">
        <f t="shared" si="16"/>
        <v>0</v>
      </c>
      <c r="AH7" s="148">
        <f t="shared" si="17"/>
        <v>0</v>
      </c>
      <c r="AI7" s="134">
        <f t="shared" si="18"/>
        <v>11475</v>
      </c>
    </row>
    <row r="8" spans="1:35" outlineLevel="1" x14ac:dyDescent="0.25">
      <c r="A8" s="269" t="s">
        <v>29</v>
      </c>
      <c r="B8" s="114">
        <f>'Pque N Mundo I'!B9</f>
        <v>780</v>
      </c>
      <c r="C8" s="134">
        <f>'Pque N Mundo I'!C9</f>
        <v>906</v>
      </c>
      <c r="D8" s="147">
        <f t="shared" si="19"/>
        <v>1.1615384615384616</v>
      </c>
      <c r="E8" s="134">
        <f>'Pque N Mundo I'!E9</f>
        <v>904</v>
      </c>
      <c r="F8" s="147">
        <f t="shared" si="0"/>
        <v>1.1589743589743591</v>
      </c>
      <c r="G8" s="134">
        <f>'Pque N Mundo I'!G9</f>
        <v>758</v>
      </c>
      <c r="H8" s="147">
        <f t="shared" si="1"/>
        <v>0.97179487179487178</v>
      </c>
      <c r="I8" s="136">
        <f t="shared" si="2"/>
        <v>2568</v>
      </c>
      <c r="J8" s="148">
        <f t="shared" si="3"/>
        <v>1.0974358974358975</v>
      </c>
      <c r="K8" s="134">
        <f>'Pque N Mundo I'!K9</f>
        <v>686</v>
      </c>
      <c r="L8" s="147">
        <f t="shared" si="1"/>
        <v>0.87948717948717947</v>
      </c>
      <c r="M8" s="134">
        <f>'Pque N Mundo I'!M9</f>
        <v>545</v>
      </c>
      <c r="N8" s="147">
        <f t="shared" si="4"/>
        <v>0.69871794871794868</v>
      </c>
      <c r="O8" s="134">
        <f>'Pque N Mundo I'!O9</f>
        <v>680</v>
      </c>
      <c r="P8" s="147">
        <f t="shared" si="5"/>
        <v>0.87179487179487181</v>
      </c>
      <c r="Q8" s="136">
        <f t="shared" si="6"/>
        <v>1911</v>
      </c>
      <c r="R8" s="148">
        <f t="shared" si="7"/>
        <v>0.81666666666666665</v>
      </c>
      <c r="S8" s="134">
        <f>'Pque N Mundo I'!S9</f>
        <v>645</v>
      </c>
      <c r="T8" s="147">
        <f t="shared" si="8"/>
        <v>0.82692307692307687</v>
      </c>
      <c r="U8" s="134">
        <f>'Pque N Mundo I'!U9</f>
        <v>806</v>
      </c>
      <c r="V8" s="147">
        <f t="shared" si="9"/>
        <v>1.0333333333333334</v>
      </c>
      <c r="W8" s="134">
        <f>'Pque N Mundo I'!W9</f>
        <v>0</v>
      </c>
      <c r="X8" s="147">
        <f t="shared" si="10"/>
        <v>0</v>
      </c>
      <c r="Y8" s="136">
        <f t="shared" si="11"/>
        <v>1451</v>
      </c>
      <c r="Z8" s="148">
        <f t="shared" si="12"/>
        <v>0.6200854700854701</v>
      </c>
      <c r="AA8" s="134">
        <f>'Pque N Mundo I'!AA9</f>
        <v>0</v>
      </c>
      <c r="AB8" s="147">
        <f t="shared" si="13"/>
        <v>0</v>
      </c>
      <c r="AC8" s="134">
        <f>'Pque N Mundo I'!AC9</f>
        <v>0</v>
      </c>
      <c r="AD8" s="147">
        <f t="shared" si="14"/>
        <v>0</v>
      </c>
      <c r="AE8" s="134">
        <f>'Pque N Mundo I'!AE9</f>
        <v>0</v>
      </c>
      <c r="AF8" s="147">
        <f t="shared" si="15"/>
        <v>0</v>
      </c>
      <c r="AG8" s="136">
        <f t="shared" si="16"/>
        <v>0</v>
      </c>
      <c r="AH8" s="148">
        <f t="shared" si="17"/>
        <v>0</v>
      </c>
      <c r="AI8" s="134">
        <f t="shared" si="18"/>
        <v>4479</v>
      </c>
    </row>
    <row r="9" spans="1:35" outlineLevel="1" x14ac:dyDescent="0.25">
      <c r="A9" s="269" t="s">
        <v>409</v>
      </c>
      <c r="B9" s="114">
        <f>'Pque N Mundo I'!B10</f>
        <v>384</v>
      </c>
      <c r="C9" s="134">
        <f>'Pque N Mundo I'!C10</f>
        <v>519</v>
      </c>
      <c r="D9" s="147">
        <f t="shared" ref="D9:D10" si="20">C9/$B9</f>
        <v>1.3515625</v>
      </c>
      <c r="E9" s="134">
        <f>'Pque N Mundo I'!E10</f>
        <v>165</v>
      </c>
      <c r="F9" s="147">
        <f t="shared" ref="F9:F10" si="21">E9/$B9</f>
        <v>0.4296875</v>
      </c>
      <c r="G9" s="134">
        <f>'Pque N Mundo I'!G10</f>
        <v>208</v>
      </c>
      <c r="H9" s="147">
        <f t="shared" ref="H9:H10" si="22">G9/$B9</f>
        <v>0.54166666666666663</v>
      </c>
      <c r="I9" s="136">
        <f t="shared" ref="I9:I10" si="23">SUM(C9,E9,G9)</f>
        <v>892</v>
      </c>
      <c r="J9" s="148">
        <f t="shared" ref="J9:J10" si="24">I9/($B9*3)</f>
        <v>0.77430555555555558</v>
      </c>
      <c r="K9" s="134">
        <f>'Pque N Mundo I'!K10</f>
        <v>381</v>
      </c>
      <c r="L9" s="147">
        <f t="shared" ref="L9:L10" si="25">K9/$B9</f>
        <v>0.9921875</v>
      </c>
      <c r="M9" s="134">
        <f>'Pque N Mundo I'!M10</f>
        <v>454</v>
      </c>
      <c r="N9" s="147">
        <f t="shared" ref="N9:N10" si="26">M9/$B9</f>
        <v>1.1822916666666667</v>
      </c>
      <c r="O9" s="134">
        <f>'Pque N Mundo I'!O10</f>
        <v>410</v>
      </c>
      <c r="P9" s="147">
        <f t="shared" ref="P9:P10" si="27">O9/$B9</f>
        <v>1.0677083333333333</v>
      </c>
      <c r="Q9" s="136">
        <f t="shared" ref="Q9:Q10" si="28">SUM(K9,M9,O9)</f>
        <v>1245</v>
      </c>
      <c r="R9" s="148">
        <f t="shared" ref="R9:R10" si="29">Q9/($B9*3)</f>
        <v>1.0807291666666667</v>
      </c>
      <c r="S9" s="134">
        <f>'Pque N Mundo I'!S10</f>
        <v>403</v>
      </c>
      <c r="T9" s="147">
        <f t="shared" ref="T9:T10" si="30">S9/$B9</f>
        <v>1.0494791666666667</v>
      </c>
      <c r="U9" s="134">
        <f>'Pque N Mundo I'!U10</f>
        <v>619</v>
      </c>
      <c r="V9" s="147">
        <f t="shared" ref="V9:V10" si="31">U9/$B9</f>
        <v>1.6119791666666667</v>
      </c>
      <c r="W9" s="134">
        <f>'Pque N Mundo I'!W10</f>
        <v>0</v>
      </c>
      <c r="X9" s="147">
        <f t="shared" ref="X9:X10" si="32">W9/$B9</f>
        <v>0</v>
      </c>
      <c r="Y9" s="136">
        <f t="shared" ref="Y9:Y10" si="33">SUM(S9,U9,W9)</f>
        <v>1022</v>
      </c>
      <c r="Z9" s="148">
        <f t="shared" ref="Z9:Z10" si="34">Y9/($B9*3)</f>
        <v>0.88715277777777779</v>
      </c>
      <c r="AA9" s="134">
        <f>'Pque N Mundo I'!AA10</f>
        <v>0</v>
      </c>
      <c r="AB9" s="147">
        <f t="shared" ref="AB9:AB10" si="35">AA9/$B9</f>
        <v>0</v>
      </c>
      <c r="AC9" s="134">
        <f>'Pque N Mundo I'!AC10</f>
        <v>0</v>
      </c>
      <c r="AD9" s="147">
        <f t="shared" ref="AD9:AD10" si="36">AC9/$B9</f>
        <v>0</v>
      </c>
      <c r="AE9" s="134">
        <f>'Pque N Mundo I'!AE10</f>
        <v>0</v>
      </c>
      <c r="AF9" s="147">
        <f t="shared" ref="AF9:AF10" si="37">AE9/$B9</f>
        <v>0</v>
      </c>
      <c r="AG9" s="136">
        <f t="shared" ref="AG9:AG10" si="38">SUM(AA9,AC9,AE9)</f>
        <v>0</v>
      </c>
      <c r="AH9" s="148">
        <f t="shared" ref="AH9:AH10" si="39">AG9/($B9*3)</f>
        <v>0</v>
      </c>
      <c r="AI9" s="134">
        <f t="shared" si="18"/>
        <v>2137</v>
      </c>
    </row>
    <row r="10" spans="1:35" outlineLevel="1" x14ac:dyDescent="0.25">
      <c r="A10" s="269" t="s">
        <v>31</v>
      </c>
      <c r="B10" s="114">
        <f>'Pque N Mundo I'!B11</f>
        <v>1344</v>
      </c>
      <c r="C10" s="134">
        <f>'Pque N Mundo I'!C11</f>
        <v>1795</v>
      </c>
      <c r="D10" s="147">
        <f t="shared" si="20"/>
        <v>1.3355654761904763</v>
      </c>
      <c r="E10" s="134">
        <f>'Pque N Mundo I'!E11</f>
        <v>568</v>
      </c>
      <c r="F10" s="147">
        <f t="shared" si="21"/>
        <v>0.42261904761904762</v>
      </c>
      <c r="G10" s="134">
        <f>'Pque N Mundo I'!G11</f>
        <v>754</v>
      </c>
      <c r="H10" s="147">
        <f t="shared" si="22"/>
        <v>0.56101190476190477</v>
      </c>
      <c r="I10" s="136">
        <f t="shared" si="23"/>
        <v>3117</v>
      </c>
      <c r="J10" s="148">
        <f t="shared" si="24"/>
        <v>0.77306547619047616</v>
      </c>
      <c r="K10" s="134">
        <f>'Pque N Mundo I'!K11</f>
        <v>1593</v>
      </c>
      <c r="L10" s="147">
        <f t="shared" si="25"/>
        <v>1.1852678571428572</v>
      </c>
      <c r="M10" s="134">
        <f>'Pque N Mundo I'!M11</f>
        <v>1835</v>
      </c>
      <c r="N10" s="147">
        <f t="shared" si="26"/>
        <v>1.3653273809523809</v>
      </c>
      <c r="O10" s="134">
        <f>'Pque N Mundo I'!O11</f>
        <v>1469</v>
      </c>
      <c r="P10" s="147">
        <f t="shared" si="27"/>
        <v>1.0930059523809523</v>
      </c>
      <c r="Q10" s="136">
        <f t="shared" si="28"/>
        <v>4897</v>
      </c>
      <c r="R10" s="148">
        <f t="shared" si="29"/>
        <v>1.2145337301587302</v>
      </c>
      <c r="S10" s="134">
        <f>'Pque N Mundo I'!S11</f>
        <v>1291</v>
      </c>
      <c r="T10" s="147">
        <f t="shared" si="30"/>
        <v>0.96056547619047616</v>
      </c>
      <c r="U10" s="134">
        <f>'Pque N Mundo I'!U11</f>
        <v>2052</v>
      </c>
      <c r="V10" s="147">
        <f t="shared" si="31"/>
        <v>1.5267857142857142</v>
      </c>
      <c r="W10" s="134">
        <f>'Pque N Mundo I'!W11</f>
        <v>0</v>
      </c>
      <c r="X10" s="147">
        <f t="shared" si="32"/>
        <v>0</v>
      </c>
      <c r="Y10" s="136">
        <f t="shared" si="33"/>
        <v>3343</v>
      </c>
      <c r="Z10" s="148">
        <f t="shared" si="34"/>
        <v>0.82911706349206349</v>
      </c>
      <c r="AA10" s="134">
        <f>'Pque N Mundo I'!AA11</f>
        <v>0</v>
      </c>
      <c r="AB10" s="147">
        <f t="shared" si="35"/>
        <v>0</v>
      </c>
      <c r="AC10" s="134">
        <f>'Pque N Mundo I'!AC11</f>
        <v>0</v>
      </c>
      <c r="AD10" s="147">
        <f t="shared" si="36"/>
        <v>0</v>
      </c>
      <c r="AE10" s="134">
        <f>'Pque N Mundo I'!AE11</f>
        <v>0</v>
      </c>
      <c r="AF10" s="147">
        <f t="shared" si="37"/>
        <v>0</v>
      </c>
      <c r="AG10" s="136">
        <f t="shared" si="38"/>
        <v>0</v>
      </c>
      <c r="AH10" s="148">
        <f t="shared" si="39"/>
        <v>0</v>
      </c>
      <c r="AI10" s="134">
        <f t="shared" si="18"/>
        <v>8014</v>
      </c>
    </row>
    <row r="11" spans="1:35" outlineLevel="1" x14ac:dyDescent="0.25">
      <c r="A11" s="269" t="s">
        <v>408</v>
      </c>
      <c r="B11" s="114">
        <f>'Pque N Mundo I'!B12</f>
        <v>288</v>
      </c>
      <c r="C11" s="134">
        <f>'Pque N Mundo I'!C12</f>
        <v>547</v>
      </c>
      <c r="D11" s="147">
        <f t="shared" si="19"/>
        <v>1.8993055555555556</v>
      </c>
      <c r="E11" s="134">
        <f>'Pque N Mundo I'!E12</f>
        <v>515</v>
      </c>
      <c r="F11" s="147">
        <f t="shared" si="0"/>
        <v>1.7881944444444444</v>
      </c>
      <c r="G11" s="134">
        <f>'Pque N Mundo I'!G12</f>
        <v>525</v>
      </c>
      <c r="H11" s="147">
        <f t="shared" si="1"/>
        <v>1.8229166666666667</v>
      </c>
      <c r="I11" s="136">
        <f t="shared" si="2"/>
        <v>1587</v>
      </c>
      <c r="J11" s="148">
        <f t="shared" si="3"/>
        <v>1.8368055555555556</v>
      </c>
      <c r="K11" s="134">
        <f>'Pque N Mundo I'!K12</f>
        <v>529</v>
      </c>
      <c r="L11" s="147">
        <f t="shared" si="1"/>
        <v>1.8368055555555556</v>
      </c>
      <c r="M11" s="134">
        <f>'Pque N Mundo I'!M12</f>
        <v>528</v>
      </c>
      <c r="N11" s="147">
        <f t="shared" si="4"/>
        <v>1.8333333333333333</v>
      </c>
      <c r="O11" s="134">
        <f>'Pque N Mundo I'!O12</f>
        <v>517</v>
      </c>
      <c r="P11" s="147">
        <f t="shared" si="5"/>
        <v>1.7951388888888888</v>
      </c>
      <c r="Q11" s="136">
        <f t="shared" si="6"/>
        <v>1574</v>
      </c>
      <c r="R11" s="148">
        <f t="shared" si="7"/>
        <v>1.8217592592592593</v>
      </c>
      <c r="S11" s="134">
        <f>'Pque N Mundo I'!S12</f>
        <v>365</v>
      </c>
      <c r="T11" s="147">
        <f t="shared" si="8"/>
        <v>1.2673611111111112</v>
      </c>
      <c r="U11" s="134">
        <f>'Pque N Mundo I'!U12</f>
        <v>317</v>
      </c>
      <c r="V11" s="147">
        <f t="shared" si="9"/>
        <v>1.1006944444444444</v>
      </c>
      <c r="W11" s="134">
        <f>'Pque N Mundo I'!W12</f>
        <v>0</v>
      </c>
      <c r="X11" s="147">
        <f t="shared" si="10"/>
        <v>0</v>
      </c>
      <c r="Y11" s="136">
        <f t="shared" si="11"/>
        <v>682</v>
      </c>
      <c r="Z11" s="148">
        <f t="shared" si="12"/>
        <v>0.78935185185185186</v>
      </c>
      <c r="AA11" s="134">
        <f>'Pque N Mundo I'!AA12</f>
        <v>0</v>
      </c>
      <c r="AB11" s="147">
        <f t="shared" si="13"/>
        <v>0</v>
      </c>
      <c r="AC11" s="134">
        <f>'Pque N Mundo I'!AC12</f>
        <v>0</v>
      </c>
      <c r="AD11" s="147">
        <f t="shared" si="14"/>
        <v>0</v>
      </c>
      <c r="AE11" s="134">
        <f>'Pque N Mundo I'!AE12</f>
        <v>0</v>
      </c>
      <c r="AF11" s="147">
        <f t="shared" si="15"/>
        <v>0</v>
      </c>
      <c r="AG11" s="136">
        <f t="shared" si="16"/>
        <v>0</v>
      </c>
      <c r="AH11" s="148">
        <f t="shared" si="17"/>
        <v>0</v>
      </c>
      <c r="AI11" s="134">
        <f t="shared" si="18"/>
        <v>3161</v>
      </c>
    </row>
    <row r="12" spans="1:35" outlineLevel="1" x14ac:dyDescent="0.25">
      <c r="A12" s="269" t="s">
        <v>9</v>
      </c>
      <c r="B12" s="114">
        <f>'Pque N Mundo I'!B13</f>
        <v>1008</v>
      </c>
      <c r="C12" s="134">
        <f>'Pque N Mundo I'!C13</f>
        <v>1948</v>
      </c>
      <c r="D12" s="147">
        <f t="shared" si="19"/>
        <v>1.9325396825396826</v>
      </c>
      <c r="E12" s="134">
        <f>'Pque N Mundo I'!E13</f>
        <v>1671</v>
      </c>
      <c r="F12" s="147">
        <f t="shared" si="0"/>
        <v>1.6577380952380953</v>
      </c>
      <c r="G12" s="134">
        <f>'Pque N Mundo I'!G13</f>
        <v>2137</v>
      </c>
      <c r="H12" s="147">
        <f t="shared" si="1"/>
        <v>2.1200396825396823</v>
      </c>
      <c r="I12" s="136">
        <f t="shared" si="2"/>
        <v>5756</v>
      </c>
      <c r="J12" s="148">
        <f t="shared" si="3"/>
        <v>1.9034391534391535</v>
      </c>
      <c r="K12" s="134">
        <f>'Pque N Mundo I'!K13</f>
        <v>2526</v>
      </c>
      <c r="L12" s="147">
        <f t="shared" si="1"/>
        <v>2.5059523809523809</v>
      </c>
      <c r="M12" s="134">
        <f>'Pque N Mundo I'!M13</f>
        <v>2278</v>
      </c>
      <c r="N12" s="147">
        <f t="shared" si="4"/>
        <v>2.2599206349206349</v>
      </c>
      <c r="O12" s="134">
        <f>'Pque N Mundo I'!O13</f>
        <v>1807</v>
      </c>
      <c r="P12" s="147">
        <f t="shared" si="5"/>
        <v>1.7926587301587302</v>
      </c>
      <c r="Q12" s="136">
        <f t="shared" si="6"/>
        <v>6611</v>
      </c>
      <c r="R12" s="148">
        <f t="shared" si="7"/>
        <v>2.1861772486772488</v>
      </c>
      <c r="S12" s="134">
        <f>'Pque N Mundo I'!S13</f>
        <v>1147</v>
      </c>
      <c r="T12" s="147">
        <f t="shared" si="8"/>
        <v>1.1378968253968254</v>
      </c>
      <c r="U12" s="134">
        <f>'Pque N Mundo I'!U13</f>
        <v>1192</v>
      </c>
      <c r="V12" s="147">
        <f t="shared" si="9"/>
        <v>1.1825396825396826</v>
      </c>
      <c r="W12" s="134">
        <f>'Pque N Mundo I'!W13</f>
        <v>0</v>
      </c>
      <c r="X12" s="147">
        <f t="shared" si="10"/>
        <v>0</v>
      </c>
      <c r="Y12" s="136">
        <f t="shared" si="11"/>
        <v>2339</v>
      </c>
      <c r="Z12" s="148">
        <f t="shared" si="12"/>
        <v>0.77347883597883593</v>
      </c>
      <c r="AA12" s="134">
        <f>'Pque N Mundo I'!AA13</f>
        <v>0</v>
      </c>
      <c r="AB12" s="147">
        <f t="shared" si="13"/>
        <v>0</v>
      </c>
      <c r="AC12" s="134">
        <f>'Pque N Mundo I'!AC13</f>
        <v>0</v>
      </c>
      <c r="AD12" s="147">
        <f t="shared" si="14"/>
        <v>0</v>
      </c>
      <c r="AE12" s="134">
        <f>'Pque N Mundo I'!AE13</f>
        <v>0</v>
      </c>
      <c r="AF12" s="147">
        <f t="shared" si="15"/>
        <v>0</v>
      </c>
      <c r="AG12" s="136">
        <f t="shared" si="16"/>
        <v>0</v>
      </c>
      <c r="AH12" s="148">
        <f t="shared" si="17"/>
        <v>0</v>
      </c>
      <c r="AI12" s="134">
        <f t="shared" si="18"/>
        <v>12367</v>
      </c>
    </row>
    <row r="13" spans="1:35" outlineLevel="1" x14ac:dyDescent="0.25">
      <c r="A13" s="269" t="s">
        <v>10</v>
      </c>
      <c r="B13" s="114">
        <f>'Pque N Mundo I'!B14</f>
        <v>526</v>
      </c>
      <c r="C13" s="134">
        <f>'Pque N Mundo I'!C14</f>
        <v>538</v>
      </c>
      <c r="D13" s="147">
        <f t="shared" si="19"/>
        <v>1.0228136882129277</v>
      </c>
      <c r="E13" s="134">
        <f>'Pque N Mundo I'!E14</f>
        <v>549</v>
      </c>
      <c r="F13" s="147">
        <f t="shared" si="0"/>
        <v>1.043726235741445</v>
      </c>
      <c r="G13" s="134">
        <f>'Pque N Mundo I'!G14</f>
        <v>561</v>
      </c>
      <c r="H13" s="147">
        <f t="shared" si="1"/>
        <v>1.0665399239543727</v>
      </c>
      <c r="I13" s="136">
        <f t="shared" si="2"/>
        <v>1648</v>
      </c>
      <c r="J13" s="148">
        <f t="shared" si="3"/>
        <v>1.044359949302915</v>
      </c>
      <c r="K13" s="134">
        <f>'Pque N Mundo I'!K14</f>
        <v>513</v>
      </c>
      <c r="L13" s="147">
        <f t="shared" si="1"/>
        <v>0.97528517110266155</v>
      </c>
      <c r="M13" s="134">
        <f>'Pque N Mundo I'!M14</f>
        <v>537</v>
      </c>
      <c r="N13" s="147">
        <f t="shared" si="4"/>
        <v>1.020912547528517</v>
      </c>
      <c r="O13" s="134">
        <f>'Pque N Mundo I'!O14</f>
        <v>355</v>
      </c>
      <c r="P13" s="147">
        <f t="shared" si="5"/>
        <v>0.67490494296577952</v>
      </c>
      <c r="Q13" s="136">
        <f t="shared" si="6"/>
        <v>1405</v>
      </c>
      <c r="R13" s="148">
        <f t="shared" si="7"/>
        <v>0.89036755386565269</v>
      </c>
      <c r="S13" s="134">
        <f>'Pque N Mundo I'!S14</f>
        <v>410</v>
      </c>
      <c r="T13" s="147">
        <f t="shared" si="8"/>
        <v>0.77946768060836502</v>
      </c>
      <c r="U13" s="134">
        <f>'Pque N Mundo I'!U14</f>
        <v>489</v>
      </c>
      <c r="V13" s="147">
        <f t="shared" si="9"/>
        <v>0.92965779467680609</v>
      </c>
      <c r="W13" s="134">
        <f>'Pque N Mundo I'!W14</f>
        <v>0</v>
      </c>
      <c r="X13" s="147">
        <f t="shared" si="10"/>
        <v>0</v>
      </c>
      <c r="Y13" s="136">
        <f t="shared" si="11"/>
        <v>899</v>
      </c>
      <c r="Z13" s="148">
        <f t="shared" si="12"/>
        <v>0.56970849176172367</v>
      </c>
      <c r="AA13" s="134">
        <f>'Pque N Mundo I'!AA14</f>
        <v>0</v>
      </c>
      <c r="AB13" s="147">
        <f t="shared" si="13"/>
        <v>0</v>
      </c>
      <c r="AC13" s="134">
        <f>'Pque N Mundo I'!AC14</f>
        <v>0</v>
      </c>
      <c r="AD13" s="147">
        <f t="shared" si="14"/>
        <v>0</v>
      </c>
      <c r="AE13" s="134">
        <f>'Pque N Mundo I'!AE14</f>
        <v>0</v>
      </c>
      <c r="AF13" s="147">
        <f t="shared" si="15"/>
        <v>0</v>
      </c>
      <c r="AG13" s="136">
        <f t="shared" si="16"/>
        <v>0</v>
      </c>
      <c r="AH13" s="148">
        <f t="shared" si="17"/>
        <v>0</v>
      </c>
      <c r="AI13" s="134">
        <f t="shared" si="18"/>
        <v>3053</v>
      </c>
    </row>
    <row r="14" spans="1:35" outlineLevel="1" x14ac:dyDescent="0.25">
      <c r="A14" s="269" t="s">
        <v>42</v>
      </c>
      <c r="B14" s="114">
        <f>'Pque N Mundo I'!B15</f>
        <v>263</v>
      </c>
      <c r="C14" s="134">
        <f>'Pque N Mundo I'!C15</f>
        <v>395</v>
      </c>
      <c r="D14" s="147">
        <f t="shared" si="19"/>
        <v>1.5019011406844107</v>
      </c>
      <c r="E14" s="134">
        <f>'Pque N Mundo I'!E15</f>
        <v>243</v>
      </c>
      <c r="F14" s="147">
        <f t="shared" si="0"/>
        <v>0.92395437262357416</v>
      </c>
      <c r="G14" s="134">
        <f>'Pque N Mundo I'!G15</f>
        <v>240</v>
      </c>
      <c r="H14" s="147">
        <f t="shared" si="1"/>
        <v>0.9125475285171103</v>
      </c>
      <c r="I14" s="136">
        <f t="shared" si="2"/>
        <v>878</v>
      </c>
      <c r="J14" s="148">
        <f t="shared" si="3"/>
        <v>1.1128010139416984</v>
      </c>
      <c r="K14" s="134">
        <f>'Pque N Mundo I'!K15</f>
        <v>292</v>
      </c>
      <c r="L14" s="147">
        <f t="shared" si="1"/>
        <v>1.1102661596958174</v>
      </c>
      <c r="M14" s="134">
        <f>'Pque N Mundo I'!M15</f>
        <v>273</v>
      </c>
      <c r="N14" s="147">
        <f t="shared" si="4"/>
        <v>1.038022813688213</v>
      </c>
      <c r="O14" s="134">
        <f>'Pque N Mundo I'!O15</f>
        <v>206</v>
      </c>
      <c r="P14" s="147">
        <f t="shared" si="5"/>
        <v>0.78326996197718635</v>
      </c>
      <c r="Q14" s="136">
        <f t="shared" si="6"/>
        <v>771</v>
      </c>
      <c r="R14" s="148">
        <f t="shared" si="7"/>
        <v>0.97718631178707227</v>
      </c>
      <c r="S14" s="134">
        <f>'Pque N Mundo I'!S15</f>
        <v>165</v>
      </c>
      <c r="T14" s="147">
        <f t="shared" si="8"/>
        <v>0.62737642585551334</v>
      </c>
      <c r="U14" s="134">
        <f>'Pque N Mundo I'!U15</f>
        <v>161</v>
      </c>
      <c r="V14" s="147">
        <f t="shared" si="9"/>
        <v>0.61216730038022815</v>
      </c>
      <c r="W14" s="134">
        <f>'Pque N Mundo I'!W15</f>
        <v>0</v>
      </c>
      <c r="X14" s="147">
        <f t="shared" si="10"/>
        <v>0</v>
      </c>
      <c r="Y14" s="136">
        <f t="shared" si="11"/>
        <v>326</v>
      </c>
      <c r="Z14" s="148">
        <f t="shared" si="12"/>
        <v>0.41318124207858048</v>
      </c>
      <c r="AA14" s="134">
        <f>'Pque N Mundo I'!AA15</f>
        <v>0</v>
      </c>
      <c r="AB14" s="147">
        <f t="shared" si="13"/>
        <v>0</v>
      </c>
      <c r="AC14" s="134">
        <f>'Pque N Mundo I'!AC15</f>
        <v>0</v>
      </c>
      <c r="AD14" s="147">
        <f t="shared" si="14"/>
        <v>0</v>
      </c>
      <c r="AE14" s="134">
        <f>'Pque N Mundo I'!AE15</f>
        <v>0</v>
      </c>
      <c r="AF14" s="147">
        <f t="shared" si="15"/>
        <v>0</v>
      </c>
      <c r="AG14" s="136">
        <f t="shared" si="16"/>
        <v>0</v>
      </c>
      <c r="AH14" s="148">
        <f t="shared" si="17"/>
        <v>0</v>
      </c>
      <c r="AI14" s="134">
        <f t="shared" si="18"/>
        <v>1649</v>
      </c>
    </row>
    <row r="15" spans="1:35" outlineLevel="1" x14ac:dyDescent="0.25">
      <c r="A15" s="269" t="s">
        <v>12</v>
      </c>
      <c r="B15" s="114">
        <f>'Pque N Mundo I'!B16</f>
        <v>125</v>
      </c>
      <c r="C15" s="134">
        <f>'Pque N Mundo I'!C16</f>
        <v>192</v>
      </c>
      <c r="D15" s="147">
        <f t="shared" si="19"/>
        <v>1.536</v>
      </c>
      <c r="E15" s="134">
        <f>'Pque N Mundo I'!E16</f>
        <v>170</v>
      </c>
      <c r="F15" s="147">
        <f t="shared" si="0"/>
        <v>1.36</v>
      </c>
      <c r="G15" s="134">
        <f>'Pque N Mundo I'!G16</f>
        <v>156</v>
      </c>
      <c r="H15" s="147">
        <f t="shared" si="1"/>
        <v>1.248</v>
      </c>
      <c r="I15" s="136">
        <f t="shared" si="2"/>
        <v>518</v>
      </c>
      <c r="J15" s="148">
        <f t="shared" si="3"/>
        <v>1.3813333333333333</v>
      </c>
      <c r="K15" s="134">
        <f>'Pque N Mundo I'!K16</f>
        <v>190</v>
      </c>
      <c r="L15" s="147">
        <f t="shared" si="1"/>
        <v>1.52</v>
      </c>
      <c r="M15" s="134">
        <f>'Pque N Mundo I'!M16</f>
        <v>189</v>
      </c>
      <c r="N15" s="147">
        <f t="shared" si="4"/>
        <v>1.512</v>
      </c>
      <c r="O15" s="134">
        <f>'Pque N Mundo I'!O16</f>
        <v>157</v>
      </c>
      <c r="P15" s="147">
        <f t="shared" si="5"/>
        <v>1.256</v>
      </c>
      <c r="Q15" s="136">
        <f t="shared" si="6"/>
        <v>536</v>
      </c>
      <c r="R15" s="148">
        <f t="shared" si="7"/>
        <v>1.4293333333333333</v>
      </c>
      <c r="S15" s="134">
        <f>'Pque N Mundo I'!S16</f>
        <v>191</v>
      </c>
      <c r="T15" s="147">
        <f t="shared" si="8"/>
        <v>1.528</v>
      </c>
      <c r="U15" s="134">
        <f>'Pque N Mundo I'!U16</f>
        <v>36</v>
      </c>
      <c r="V15" s="147">
        <f t="shared" si="9"/>
        <v>0.28799999999999998</v>
      </c>
      <c r="W15" s="134">
        <f>'Pque N Mundo I'!W16</f>
        <v>0</v>
      </c>
      <c r="X15" s="147">
        <f t="shared" si="10"/>
        <v>0</v>
      </c>
      <c r="Y15" s="136">
        <f t="shared" si="11"/>
        <v>227</v>
      </c>
      <c r="Z15" s="148">
        <f t="shared" si="12"/>
        <v>0.60533333333333328</v>
      </c>
      <c r="AA15" s="134">
        <f>'Pque N Mundo I'!AA16</f>
        <v>0</v>
      </c>
      <c r="AB15" s="147">
        <f t="shared" si="13"/>
        <v>0</v>
      </c>
      <c r="AC15" s="134">
        <f>'Pque N Mundo I'!AC16</f>
        <v>0</v>
      </c>
      <c r="AD15" s="147">
        <f t="shared" si="14"/>
        <v>0</v>
      </c>
      <c r="AE15" s="134">
        <f>'Pque N Mundo I'!AE16</f>
        <v>0</v>
      </c>
      <c r="AF15" s="147">
        <f t="shared" si="15"/>
        <v>0</v>
      </c>
      <c r="AG15" s="136">
        <f t="shared" si="16"/>
        <v>0</v>
      </c>
      <c r="AH15" s="148">
        <f t="shared" si="17"/>
        <v>0</v>
      </c>
      <c r="AI15" s="134">
        <f t="shared" si="18"/>
        <v>1054</v>
      </c>
    </row>
    <row r="16" spans="1:35" ht="15.75" outlineLevel="1" thickBot="1" x14ac:dyDescent="0.3">
      <c r="A16" s="1052" t="s">
        <v>13</v>
      </c>
      <c r="B16" s="995">
        <f>'Pque N Mundo I'!B17</f>
        <v>526</v>
      </c>
      <c r="C16" s="996">
        <f>'Pque N Mundo I'!C17</f>
        <v>244</v>
      </c>
      <c r="D16" s="988">
        <f t="shared" si="19"/>
        <v>0.46387832699619774</v>
      </c>
      <c r="E16" s="996">
        <f>'Pque N Mundo I'!E17</f>
        <v>369</v>
      </c>
      <c r="F16" s="988">
        <f t="shared" si="0"/>
        <v>0.70152091254752846</v>
      </c>
      <c r="G16" s="996">
        <f>'Pque N Mundo I'!G17</f>
        <v>368</v>
      </c>
      <c r="H16" s="988">
        <f t="shared" si="1"/>
        <v>0.69961977186311786</v>
      </c>
      <c r="I16" s="997">
        <f t="shared" si="2"/>
        <v>981</v>
      </c>
      <c r="J16" s="998">
        <f t="shared" si="3"/>
        <v>0.62167300380228141</v>
      </c>
      <c r="K16" s="996">
        <f>'Pque N Mundo I'!K17</f>
        <v>363</v>
      </c>
      <c r="L16" s="988">
        <f t="shared" si="1"/>
        <v>0.6901140684410646</v>
      </c>
      <c r="M16" s="996">
        <f>'Pque N Mundo I'!M17</f>
        <v>410</v>
      </c>
      <c r="N16" s="988">
        <f t="shared" si="4"/>
        <v>0.77946768060836502</v>
      </c>
      <c r="O16" s="996">
        <f>'Pque N Mundo I'!O17</f>
        <v>313</v>
      </c>
      <c r="P16" s="988">
        <f t="shared" si="5"/>
        <v>0.59505703422053235</v>
      </c>
      <c r="Q16" s="997">
        <f t="shared" si="6"/>
        <v>1086</v>
      </c>
      <c r="R16" s="998">
        <f t="shared" si="7"/>
        <v>0.68821292775665399</v>
      </c>
      <c r="S16" s="996">
        <f>'Pque N Mundo I'!S17</f>
        <v>228</v>
      </c>
      <c r="T16" s="988">
        <f t="shared" si="8"/>
        <v>0.43346007604562736</v>
      </c>
      <c r="U16" s="996">
        <f>'Pque N Mundo I'!U17</f>
        <v>271</v>
      </c>
      <c r="V16" s="988">
        <f t="shared" si="9"/>
        <v>0.51520912547528519</v>
      </c>
      <c r="W16" s="996">
        <f>'Pque N Mundo I'!W17</f>
        <v>0</v>
      </c>
      <c r="X16" s="988">
        <f t="shared" si="10"/>
        <v>0</v>
      </c>
      <c r="Y16" s="997">
        <f t="shared" si="11"/>
        <v>499</v>
      </c>
      <c r="Z16" s="998">
        <f t="shared" si="12"/>
        <v>0.31622306717363752</v>
      </c>
      <c r="AA16" s="996">
        <f>'Pque N Mundo I'!AA17</f>
        <v>0</v>
      </c>
      <c r="AB16" s="988">
        <f t="shared" si="13"/>
        <v>0</v>
      </c>
      <c r="AC16" s="996">
        <f>'Pque N Mundo I'!AC17</f>
        <v>0</v>
      </c>
      <c r="AD16" s="988">
        <f t="shared" si="14"/>
        <v>0</v>
      </c>
      <c r="AE16" s="996">
        <f>'Pque N Mundo I'!AE17</f>
        <v>0</v>
      </c>
      <c r="AF16" s="988">
        <f t="shared" si="15"/>
        <v>0</v>
      </c>
      <c r="AG16" s="997">
        <f t="shared" si="16"/>
        <v>0</v>
      </c>
      <c r="AH16" s="998">
        <f t="shared" si="17"/>
        <v>0</v>
      </c>
      <c r="AI16" s="996">
        <f t="shared" si="18"/>
        <v>2067</v>
      </c>
    </row>
    <row r="17" spans="1:35" ht="15.75" outlineLevel="1" thickBot="1" x14ac:dyDescent="0.3">
      <c r="A17" s="1081" t="s">
        <v>7</v>
      </c>
      <c r="B17" s="987">
        <f>SUM(B6:B16)</f>
        <v>13324</v>
      </c>
      <c r="C17" s="418">
        <f>SUM(C6:C16)</f>
        <v>15715</v>
      </c>
      <c r="D17" s="278">
        <f>C17/$B17</f>
        <v>1.1794506154308015</v>
      </c>
      <c r="E17" s="418">
        <f>SUM(E6:E16)</f>
        <v>13449</v>
      </c>
      <c r="F17" s="278">
        <f t="shared" si="0"/>
        <v>1.0093815670969679</v>
      </c>
      <c r="G17" s="418">
        <f>SUM(G6:G16)</f>
        <v>13871</v>
      </c>
      <c r="H17" s="278">
        <f t="shared" si="1"/>
        <v>1.0410537376163314</v>
      </c>
      <c r="I17" s="625">
        <f t="shared" si="2"/>
        <v>43035</v>
      </c>
      <c r="J17" s="279">
        <f>I17/($B17*3)</f>
        <v>1.0766286400480336</v>
      </c>
      <c r="K17" s="418">
        <f>SUM(K6:K16)</f>
        <v>14953</v>
      </c>
      <c r="L17" s="278">
        <f>K17/$B17</f>
        <v>1.1222605824076854</v>
      </c>
      <c r="M17" s="418">
        <f t="shared" ref="M17" si="40">SUM(M6:M16)</f>
        <v>15150</v>
      </c>
      <c r="N17" s="278">
        <f>M17/$B17</f>
        <v>1.1370459321525068</v>
      </c>
      <c r="O17" s="418">
        <f t="shared" ref="O17" si="41">SUM(O6:O16)</f>
        <v>12487</v>
      </c>
      <c r="P17" s="278">
        <f>O17/$B17</f>
        <v>0.93718102671870307</v>
      </c>
      <c r="Q17" s="625">
        <f t="shared" si="6"/>
        <v>42590</v>
      </c>
      <c r="R17" s="279">
        <f t="shared" si="7"/>
        <v>1.065495847092965</v>
      </c>
      <c r="S17" s="418">
        <f>SUM(S6:S16)</f>
        <v>11501</v>
      </c>
      <c r="T17" s="278">
        <f>S17/$B17</f>
        <v>0.86317922545782044</v>
      </c>
      <c r="U17" s="418">
        <f t="shared" ref="U17" si="42">SUM(U6:U16)</f>
        <v>12759</v>
      </c>
      <c r="V17" s="278">
        <f>U17/$B17</f>
        <v>0.95759531672170517</v>
      </c>
      <c r="W17" s="418">
        <f t="shared" ref="W17" si="43">SUM(W6:W16)</f>
        <v>0</v>
      </c>
      <c r="X17" s="278">
        <f>W17/$B17</f>
        <v>0</v>
      </c>
      <c r="Y17" s="625">
        <f t="shared" si="11"/>
        <v>24260</v>
      </c>
      <c r="Z17" s="279">
        <f t="shared" si="12"/>
        <v>0.6069248473931752</v>
      </c>
      <c r="AA17" s="418">
        <f>SUM(AA6:AA16)</f>
        <v>0</v>
      </c>
      <c r="AB17" s="278">
        <f>AA17/$B17</f>
        <v>0</v>
      </c>
      <c r="AC17" s="418">
        <f t="shared" ref="AC17" si="44">SUM(AC6:AC16)</f>
        <v>0</v>
      </c>
      <c r="AD17" s="278">
        <f>AC17/$B17</f>
        <v>0</v>
      </c>
      <c r="AE17" s="418">
        <f t="shared" ref="AE17" si="45">SUM(AE6:AE16)</f>
        <v>0</v>
      </c>
      <c r="AF17" s="278">
        <f>AE17/$B17</f>
        <v>0</v>
      </c>
      <c r="AG17" s="625">
        <f t="shared" si="16"/>
        <v>0</v>
      </c>
      <c r="AH17" s="279">
        <f t="shared" si="17"/>
        <v>0</v>
      </c>
      <c r="AI17" s="994">
        <f t="shared" si="18"/>
        <v>85625</v>
      </c>
    </row>
    <row r="19" spans="1:35" x14ac:dyDescent="0.25">
      <c r="A19" s="1386" t="s">
        <v>562</v>
      </c>
      <c r="B19" s="1387"/>
      <c r="C19" s="1387"/>
      <c r="D19" s="1387"/>
      <c r="E19" s="1387"/>
      <c r="F19" s="1387"/>
      <c r="G19" s="1387"/>
      <c r="H19" s="1387"/>
      <c r="I19" s="1387"/>
      <c r="J19" s="1387"/>
      <c r="K19" s="1387"/>
      <c r="L19" s="1387"/>
      <c r="M19" s="1387"/>
      <c r="N19" s="1387"/>
      <c r="O19" s="1387"/>
      <c r="P19" s="1387"/>
      <c r="Q19" s="1387"/>
      <c r="R19" s="1387"/>
      <c r="S19" s="1387"/>
      <c r="T19" s="1387"/>
      <c r="U19" s="1387"/>
      <c r="V19" s="1387"/>
      <c r="W19" s="1387"/>
      <c r="X19" s="1387"/>
      <c r="Y19" s="1387"/>
      <c r="Z19" s="1387"/>
      <c r="AA19" s="1387"/>
      <c r="AB19" s="1387"/>
      <c r="AC19" s="1387"/>
      <c r="AD19" s="1387"/>
      <c r="AE19" s="1387"/>
      <c r="AF19" s="1387"/>
      <c r="AG19" s="1387"/>
      <c r="AH19" s="1387"/>
      <c r="AI19" s="1387"/>
    </row>
    <row r="20" spans="1:35" ht="24.75" outlineLevel="1" thickBot="1" x14ac:dyDescent="0.3">
      <c r="A20" s="268" t="s">
        <v>14</v>
      </c>
      <c r="B20" s="186" t="s">
        <v>15</v>
      </c>
      <c r="C20" s="262" t="str">
        <f>'Pque N Mundo I'!C6</f>
        <v>JAN_19</v>
      </c>
      <c r="D20" s="263" t="str">
        <f>'Pque N Mundo I'!D6</f>
        <v>%</v>
      </c>
      <c r="E20" s="262" t="str">
        <f>'Pque N Mundo I'!E6</f>
        <v>FEV_19</v>
      </c>
      <c r="F20" s="263" t="str">
        <f>'Pque N Mundo I'!F6</f>
        <v>%</v>
      </c>
      <c r="G20" s="262" t="str">
        <f>'Pque N Mundo I'!G6</f>
        <v>MAR_19</v>
      </c>
      <c r="H20" s="263" t="str">
        <f>'Pque N Mundo I'!H6</f>
        <v>%</v>
      </c>
      <c r="I20" s="128" t="str">
        <f>'Pque N Mundo I'!I6</f>
        <v>Trimestre</v>
      </c>
      <c r="J20" s="13" t="str">
        <f>'Pque N Mundo I'!J6</f>
        <v>% Trim</v>
      </c>
      <c r="K20" s="262" t="str">
        <f>'Pque N Mundo I'!K6</f>
        <v>ABR_19</v>
      </c>
      <c r="L20" s="263" t="str">
        <f>'Pque N Mundo I'!L6</f>
        <v>%</v>
      </c>
      <c r="M20" s="264" t="str">
        <f>'Pque N Mundo I'!M6</f>
        <v>MAIO_19</v>
      </c>
      <c r="N20" s="265" t="str">
        <f>'Pque N Mundo I'!N6</f>
        <v>%</v>
      </c>
      <c r="O20" s="264" t="str">
        <f>'Pque N Mundo I'!O6</f>
        <v>JUN_19</v>
      </c>
      <c r="P20" s="265" t="str">
        <f>'Pque N Mundo I'!P6</f>
        <v>%</v>
      </c>
      <c r="Q20" s="128" t="str">
        <f>'Pque N Mundo I'!Q6</f>
        <v>Trimestre</v>
      </c>
      <c r="R20" s="13" t="str">
        <f>'Pque N Mundo I'!R6</f>
        <v>% Trim</v>
      </c>
      <c r="S20" s="110" t="str">
        <f>'Pque N Mundo I'!S6</f>
        <v>JUL_19</v>
      </c>
      <c r="T20" s="263" t="str">
        <f>'Pque N Mundo I'!T6</f>
        <v>%</v>
      </c>
      <c r="U20" s="264" t="str">
        <f>'Pque N Mundo I'!U6</f>
        <v>AGO_19</v>
      </c>
      <c r="V20" s="265" t="str">
        <f>'Pque N Mundo I'!V6</f>
        <v>%</v>
      </c>
      <c r="W20" s="264" t="str">
        <f>'Pque N Mundo I'!W6</f>
        <v>SET_19</v>
      </c>
      <c r="X20" s="265" t="str">
        <f>'Pque N Mundo I'!X6</f>
        <v>%</v>
      </c>
      <c r="Y20" s="128" t="str">
        <f>'Pque N Mundo I'!Y6</f>
        <v>Trimestre</v>
      </c>
      <c r="Z20" s="13" t="str">
        <f>'Pque N Mundo I'!Z6</f>
        <v>% Trim</v>
      </c>
      <c r="AA20" s="110" t="str">
        <f>'Pque N Mundo I'!AA6</f>
        <v>OUT_19</v>
      </c>
      <c r="AB20" s="263" t="str">
        <f>'Pque N Mundo I'!AB6</f>
        <v>%</v>
      </c>
      <c r="AC20" s="264" t="str">
        <f>'Pque N Mundo I'!AC6</f>
        <v>NOV_19</v>
      </c>
      <c r="AD20" s="265" t="str">
        <f>'Pque N Mundo I'!AD6</f>
        <v>%</v>
      </c>
      <c r="AE20" s="264" t="str">
        <f>'Pque N Mundo I'!AE6</f>
        <v>DEZ_19</v>
      </c>
      <c r="AF20" s="265" t="str">
        <f>'Pque N Mundo I'!AF6</f>
        <v>%</v>
      </c>
      <c r="AG20" s="128" t="str">
        <f>'Pque N Mundo I'!AG6</f>
        <v>Trimestre</v>
      </c>
      <c r="AH20" s="13" t="str">
        <f>'Pque N Mundo I'!AH6</f>
        <v>% Trim</v>
      </c>
      <c r="AI20" s="14" t="s">
        <v>6</v>
      </c>
    </row>
    <row r="21" spans="1:35" ht="15.75" outlineLevel="1" thickTop="1" x14ac:dyDescent="0.25">
      <c r="A21" s="1051" t="s">
        <v>27</v>
      </c>
      <c r="B21" s="112">
        <f>'Pque N Mundo II'!B7</f>
        <v>4800</v>
      </c>
      <c r="C21" s="133">
        <f>'Pque N Mundo II'!C7</f>
        <v>4070</v>
      </c>
      <c r="D21" s="19">
        <f t="shared" ref="D21:D31" si="46">C21/$B21</f>
        <v>0.84791666666666665</v>
      </c>
      <c r="E21" s="133">
        <f>'Pque N Mundo II'!E7</f>
        <v>4108</v>
      </c>
      <c r="F21" s="19">
        <f t="shared" ref="F21:F31" si="47">E21/$B21</f>
        <v>0.85583333333333333</v>
      </c>
      <c r="G21" s="133">
        <f>'Pque N Mundo II'!G7</f>
        <v>4367</v>
      </c>
      <c r="H21" s="19">
        <f t="shared" ref="H21:L31" si="48">G21/$B21</f>
        <v>0.90979166666666667</v>
      </c>
      <c r="I21" s="98">
        <f>SUM(C21,E21,G21)</f>
        <v>12545</v>
      </c>
      <c r="J21" s="146">
        <f t="shared" ref="J21:J31" si="49">I21/($B21*3)</f>
        <v>0.87118055555555551</v>
      </c>
      <c r="K21" s="133">
        <f>'Pque N Mundo II'!K7</f>
        <v>4410</v>
      </c>
      <c r="L21" s="19">
        <f t="shared" si="48"/>
        <v>0.91874999999999996</v>
      </c>
      <c r="M21" s="133">
        <f>'Pque N Mundo II'!M7</f>
        <v>3956</v>
      </c>
      <c r="N21" s="19">
        <f t="shared" ref="N21:N31" si="50">M21/$B21</f>
        <v>0.82416666666666671</v>
      </c>
      <c r="O21" s="133">
        <f>'Pque N Mundo II'!O7</f>
        <v>3648</v>
      </c>
      <c r="P21" s="19">
        <f t="shared" ref="P21:P31" si="51">O21/$B21</f>
        <v>0.76</v>
      </c>
      <c r="Q21" s="98">
        <f t="shared" ref="Q21:Q31" si="52">SUM(K21,M21,O21)</f>
        <v>12014</v>
      </c>
      <c r="R21" s="146">
        <f t="shared" ref="R21:R31" si="53">Q21/($B21*3)</f>
        <v>0.83430555555555552</v>
      </c>
      <c r="S21" s="133">
        <f>'Pque N Mundo II'!S7</f>
        <v>3968</v>
      </c>
      <c r="T21" s="19">
        <f t="shared" ref="T21:T31" si="54">S21/$B21</f>
        <v>0.82666666666666666</v>
      </c>
      <c r="U21" s="133">
        <f>'Pque N Mundo II'!U7</f>
        <v>4082</v>
      </c>
      <c r="V21" s="19">
        <f t="shared" ref="V21:V31" si="55">U21/$B21</f>
        <v>0.85041666666666671</v>
      </c>
      <c r="W21" s="133">
        <f>'Pque N Mundo II'!W7</f>
        <v>0</v>
      </c>
      <c r="X21" s="19">
        <f t="shared" ref="X21:X31" si="56">W21/$B21</f>
        <v>0</v>
      </c>
      <c r="Y21" s="98">
        <f t="shared" ref="Y21:Y31" si="57">SUM(S21,U21,W21)</f>
        <v>8050</v>
      </c>
      <c r="Z21" s="146">
        <f t="shared" ref="Z21:Z31" si="58">Y21/($B21*3)</f>
        <v>0.55902777777777779</v>
      </c>
      <c r="AA21" s="133">
        <f>'Pque N Mundo II'!AA7</f>
        <v>0</v>
      </c>
      <c r="AB21" s="19">
        <f t="shared" ref="AB21:AB31" si="59">AA21/$B21</f>
        <v>0</v>
      </c>
      <c r="AC21" s="133">
        <f>'Pque N Mundo II'!AC7</f>
        <v>0</v>
      </c>
      <c r="AD21" s="19">
        <f t="shared" ref="AD21:AD31" si="60">AC21/$B21</f>
        <v>0</v>
      </c>
      <c r="AE21" s="133">
        <f>'Pque N Mundo II'!AE7</f>
        <v>0</v>
      </c>
      <c r="AF21" s="19">
        <f t="shared" ref="AF21:AF31" si="61">AE21/$B21</f>
        <v>0</v>
      </c>
      <c r="AG21" s="98">
        <f t="shared" ref="AG21:AG31" si="62">SUM(AA21,AC21,AE21)</f>
        <v>0</v>
      </c>
      <c r="AH21" s="146">
        <f t="shared" ref="AH21:AH31" si="63">AG21/($B21*3)</f>
        <v>0</v>
      </c>
      <c r="AI21" s="133">
        <f t="shared" ref="AI21:AI31" si="64">SUM(C21,E21,G21,K21,M21,O21)</f>
        <v>24559</v>
      </c>
    </row>
    <row r="22" spans="1:35" outlineLevel="1" x14ac:dyDescent="0.25">
      <c r="A22" s="269" t="s">
        <v>28</v>
      </c>
      <c r="B22" s="114">
        <f>'Pque N Mundo II'!B8</f>
        <v>1664</v>
      </c>
      <c r="C22" s="134">
        <f>'Pque N Mundo II'!C8</f>
        <v>1369</v>
      </c>
      <c r="D22" s="147">
        <f t="shared" si="46"/>
        <v>0.82271634615384615</v>
      </c>
      <c r="E22" s="134">
        <f>'Pque N Mundo II'!E8</f>
        <v>1017</v>
      </c>
      <c r="F22" s="147">
        <f t="shared" si="47"/>
        <v>0.61117788461538458</v>
      </c>
      <c r="G22" s="134">
        <f>'Pque N Mundo II'!G8</f>
        <v>1214</v>
      </c>
      <c r="H22" s="147">
        <f t="shared" si="48"/>
        <v>0.72956730769230771</v>
      </c>
      <c r="I22" s="136">
        <f>SUM(C22,E22,G22)</f>
        <v>3600</v>
      </c>
      <c r="J22" s="148">
        <f t="shared" si="49"/>
        <v>0.72115384615384615</v>
      </c>
      <c r="K22" s="134">
        <f>'Pque N Mundo II'!K8</f>
        <v>1595</v>
      </c>
      <c r="L22" s="147">
        <f t="shared" si="48"/>
        <v>0.95853365384615385</v>
      </c>
      <c r="M22" s="134">
        <f>'Pque N Mundo II'!M8</f>
        <v>1641</v>
      </c>
      <c r="N22" s="147">
        <f t="shared" si="50"/>
        <v>0.98617788461538458</v>
      </c>
      <c r="O22" s="134">
        <f>'Pque N Mundo II'!O8</f>
        <v>1192</v>
      </c>
      <c r="P22" s="147">
        <f t="shared" si="51"/>
        <v>0.71634615384615385</v>
      </c>
      <c r="Q22" s="136">
        <f t="shared" si="52"/>
        <v>4428</v>
      </c>
      <c r="R22" s="148">
        <f t="shared" si="53"/>
        <v>0.88701923076923073</v>
      </c>
      <c r="S22" s="134">
        <f>'Pque N Mundo II'!S8</f>
        <v>1296</v>
      </c>
      <c r="T22" s="147">
        <f t="shared" si="54"/>
        <v>0.77884615384615385</v>
      </c>
      <c r="U22" s="134">
        <f>'Pque N Mundo II'!U8</f>
        <v>1463</v>
      </c>
      <c r="V22" s="147">
        <f t="shared" si="55"/>
        <v>0.87920673076923073</v>
      </c>
      <c r="W22" s="134">
        <f>'Pque N Mundo II'!W8</f>
        <v>0</v>
      </c>
      <c r="X22" s="147">
        <f t="shared" si="56"/>
        <v>0</v>
      </c>
      <c r="Y22" s="136">
        <f t="shared" si="57"/>
        <v>2759</v>
      </c>
      <c r="Z22" s="148">
        <f t="shared" si="58"/>
        <v>0.55268429487179482</v>
      </c>
      <c r="AA22" s="134">
        <f>'Pque N Mundo II'!AA8</f>
        <v>0</v>
      </c>
      <c r="AB22" s="147">
        <f t="shared" si="59"/>
        <v>0</v>
      </c>
      <c r="AC22" s="134">
        <f>'Pque N Mundo II'!AC8</f>
        <v>0</v>
      </c>
      <c r="AD22" s="147">
        <f t="shared" si="60"/>
        <v>0</v>
      </c>
      <c r="AE22" s="134">
        <f>'Pque N Mundo II'!AE8</f>
        <v>0</v>
      </c>
      <c r="AF22" s="147">
        <f t="shared" si="61"/>
        <v>0</v>
      </c>
      <c r="AG22" s="136">
        <f t="shared" si="62"/>
        <v>0</v>
      </c>
      <c r="AH22" s="148">
        <f t="shared" si="63"/>
        <v>0</v>
      </c>
      <c r="AI22" s="134">
        <f t="shared" si="64"/>
        <v>8028</v>
      </c>
    </row>
    <row r="23" spans="1:35" outlineLevel="1" x14ac:dyDescent="0.25">
      <c r="A23" s="269" t="s">
        <v>29</v>
      </c>
      <c r="B23" s="114">
        <f>'Pque N Mundo II'!B9</f>
        <v>624</v>
      </c>
      <c r="C23" s="134">
        <f>'Pque N Mundo II'!C9</f>
        <v>831</v>
      </c>
      <c r="D23" s="147">
        <f t="shared" si="46"/>
        <v>1.3317307692307692</v>
      </c>
      <c r="E23" s="134">
        <f>'Pque N Mundo II'!E9</f>
        <v>466</v>
      </c>
      <c r="F23" s="147">
        <f t="shared" si="47"/>
        <v>0.74679487179487181</v>
      </c>
      <c r="G23" s="134">
        <f>'Pque N Mundo II'!G9</f>
        <v>450</v>
      </c>
      <c r="H23" s="147">
        <f t="shared" si="48"/>
        <v>0.72115384615384615</v>
      </c>
      <c r="I23" s="136">
        <f>SUM(C23,E23,G23)</f>
        <v>1747</v>
      </c>
      <c r="J23" s="148">
        <f t="shared" si="49"/>
        <v>0.93322649572649574</v>
      </c>
      <c r="K23" s="134">
        <f>'Pque N Mundo II'!K9</f>
        <v>597</v>
      </c>
      <c r="L23" s="147">
        <f t="shared" si="48"/>
        <v>0.95673076923076927</v>
      </c>
      <c r="M23" s="134">
        <f>'Pque N Mundo II'!M9</f>
        <v>590</v>
      </c>
      <c r="N23" s="147">
        <f t="shared" si="50"/>
        <v>0.94551282051282048</v>
      </c>
      <c r="O23" s="134">
        <f>'Pque N Mundo II'!O9</f>
        <v>572</v>
      </c>
      <c r="P23" s="147">
        <f t="shared" si="51"/>
        <v>0.91666666666666663</v>
      </c>
      <c r="Q23" s="136">
        <f t="shared" si="52"/>
        <v>1759</v>
      </c>
      <c r="R23" s="148">
        <f t="shared" si="53"/>
        <v>0.93963675213675213</v>
      </c>
      <c r="S23" s="134">
        <f>'Pque N Mundo II'!S9</f>
        <v>483</v>
      </c>
      <c r="T23" s="147">
        <f t="shared" si="54"/>
        <v>0.77403846153846156</v>
      </c>
      <c r="U23" s="134">
        <f>'Pque N Mundo II'!U9</f>
        <v>633</v>
      </c>
      <c r="V23" s="147">
        <f t="shared" si="55"/>
        <v>1.0144230769230769</v>
      </c>
      <c r="W23" s="134">
        <f>'Pque N Mundo II'!W9</f>
        <v>0</v>
      </c>
      <c r="X23" s="147">
        <f t="shared" si="56"/>
        <v>0</v>
      </c>
      <c r="Y23" s="136">
        <f t="shared" si="57"/>
        <v>1116</v>
      </c>
      <c r="Z23" s="148">
        <f t="shared" si="58"/>
        <v>0.59615384615384615</v>
      </c>
      <c r="AA23" s="134">
        <f>'Pque N Mundo II'!AA9</f>
        <v>0</v>
      </c>
      <c r="AB23" s="147">
        <f t="shared" si="59"/>
        <v>0</v>
      </c>
      <c r="AC23" s="134">
        <f>'Pque N Mundo II'!AC9</f>
        <v>0</v>
      </c>
      <c r="AD23" s="147">
        <f t="shared" si="60"/>
        <v>0</v>
      </c>
      <c r="AE23" s="134">
        <f>'Pque N Mundo II'!AE9</f>
        <v>0</v>
      </c>
      <c r="AF23" s="147">
        <f t="shared" si="61"/>
        <v>0</v>
      </c>
      <c r="AG23" s="136">
        <f t="shared" si="62"/>
        <v>0</v>
      </c>
      <c r="AH23" s="148">
        <f t="shared" si="63"/>
        <v>0</v>
      </c>
      <c r="AI23" s="134">
        <f t="shared" si="64"/>
        <v>3506</v>
      </c>
    </row>
    <row r="24" spans="1:35" outlineLevel="1" x14ac:dyDescent="0.25">
      <c r="A24" s="269" t="s">
        <v>409</v>
      </c>
      <c r="B24" s="114">
        <f>'Pque N Mundo II'!B10</f>
        <v>384</v>
      </c>
      <c r="C24" s="134">
        <f>'Pque N Mundo II'!C10</f>
        <v>302</v>
      </c>
      <c r="D24" s="147">
        <f t="shared" si="46"/>
        <v>0.78645833333333337</v>
      </c>
      <c r="E24" s="134">
        <f>'Pque N Mundo II'!E10</f>
        <v>472</v>
      </c>
      <c r="F24" s="147">
        <f t="shared" si="47"/>
        <v>1.2291666666666667</v>
      </c>
      <c r="G24" s="134">
        <f>'Pque N Mundo II'!G10</f>
        <v>473</v>
      </c>
      <c r="H24" s="147">
        <f t="shared" si="48"/>
        <v>1.2317708333333333</v>
      </c>
      <c r="I24" s="136">
        <f t="shared" ref="I24:I31" si="65">SUM(C24,E24,G24)</f>
        <v>1247</v>
      </c>
      <c r="J24" s="148">
        <f t="shared" si="49"/>
        <v>1.0824652777777777</v>
      </c>
      <c r="K24" s="134">
        <f>'Pque N Mundo II'!K10</f>
        <v>498</v>
      </c>
      <c r="L24" s="147">
        <f t="shared" si="48"/>
        <v>1.296875</v>
      </c>
      <c r="M24" s="134">
        <f>'Pque N Mundo II'!M10</f>
        <v>499</v>
      </c>
      <c r="N24" s="147">
        <f t="shared" si="50"/>
        <v>1.2994791666666667</v>
      </c>
      <c r="O24" s="134">
        <f>'Pque N Mundo II'!O10</f>
        <v>346</v>
      </c>
      <c r="P24" s="147">
        <f t="shared" si="51"/>
        <v>0.90104166666666663</v>
      </c>
      <c r="Q24" s="136">
        <f t="shared" si="52"/>
        <v>1343</v>
      </c>
      <c r="R24" s="148">
        <f t="shared" si="53"/>
        <v>1.1657986111111112</v>
      </c>
      <c r="S24" s="134">
        <f>'Pque N Mundo II'!S10</f>
        <v>381</v>
      </c>
      <c r="T24" s="147">
        <f t="shared" si="54"/>
        <v>0.9921875</v>
      </c>
      <c r="U24" s="134">
        <f>'Pque N Mundo II'!U10</f>
        <v>467</v>
      </c>
      <c r="V24" s="147">
        <f t="shared" si="55"/>
        <v>1.2161458333333333</v>
      </c>
      <c r="W24" s="134">
        <f>'Pque N Mundo II'!W10</f>
        <v>0</v>
      </c>
      <c r="X24" s="147">
        <f t="shared" si="56"/>
        <v>0</v>
      </c>
      <c r="Y24" s="136">
        <f t="shared" si="57"/>
        <v>848</v>
      </c>
      <c r="Z24" s="148">
        <f t="shared" si="58"/>
        <v>0.73611111111111116</v>
      </c>
      <c r="AA24" s="134">
        <f>'Pque N Mundo II'!AA10</f>
        <v>0</v>
      </c>
      <c r="AB24" s="147">
        <f t="shared" si="59"/>
        <v>0</v>
      </c>
      <c r="AC24" s="134">
        <f>'Pque N Mundo II'!AC10</f>
        <v>0</v>
      </c>
      <c r="AD24" s="147">
        <f t="shared" si="60"/>
        <v>0</v>
      </c>
      <c r="AE24" s="134">
        <f>'Pque N Mundo II'!AE10</f>
        <v>0</v>
      </c>
      <c r="AF24" s="147">
        <f t="shared" si="61"/>
        <v>0</v>
      </c>
      <c r="AG24" s="136">
        <f t="shared" si="62"/>
        <v>0</v>
      </c>
      <c r="AH24" s="148">
        <f t="shared" si="63"/>
        <v>0</v>
      </c>
      <c r="AI24" s="134">
        <f t="shared" si="64"/>
        <v>2590</v>
      </c>
    </row>
    <row r="25" spans="1:35" outlineLevel="1" x14ac:dyDescent="0.25">
      <c r="A25" s="269" t="s">
        <v>31</v>
      </c>
      <c r="B25" s="114">
        <f>'Pque N Mundo II'!B11</f>
        <v>1344</v>
      </c>
      <c r="C25" s="134">
        <f>'Pque N Mundo II'!C11</f>
        <v>1163</v>
      </c>
      <c r="D25" s="147">
        <f t="shared" si="46"/>
        <v>0.86532738095238093</v>
      </c>
      <c r="E25" s="134">
        <f>'Pque N Mundo II'!E11</f>
        <v>1476</v>
      </c>
      <c r="F25" s="147">
        <f t="shared" si="47"/>
        <v>1.0982142857142858</v>
      </c>
      <c r="G25" s="134">
        <f>'Pque N Mundo II'!G11</f>
        <v>1108</v>
      </c>
      <c r="H25" s="147">
        <f t="shared" si="48"/>
        <v>0.82440476190476186</v>
      </c>
      <c r="I25" s="136">
        <f t="shared" si="65"/>
        <v>3747</v>
      </c>
      <c r="J25" s="148">
        <f t="shared" si="49"/>
        <v>0.92931547619047616</v>
      </c>
      <c r="K25" s="134">
        <f>'Pque N Mundo II'!K11</f>
        <v>1524</v>
      </c>
      <c r="L25" s="147">
        <f t="shared" si="48"/>
        <v>1.1339285714285714</v>
      </c>
      <c r="M25" s="134">
        <f>'Pque N Mundo II'!M11</f>
        <v>1594</v>
      </c>
      <c r="N25" s="147">
        <f t="shared" si="50"/>
        <v>1.1860119047619047</v>
      </c>
      <c r="O25" s="134">
        <f>'Pque N Mundo II'!O11</f>
        <v>1019</v>
      </c>
      <c r="P25" s="147">
        <f t="shared" si="51"/>
        <v>0.75818452380952384</v>
      </c>
      <c r="Q25" s="136">
        <f t="shared" si="52"/>
        <v>4137</v>
      </c>
      <c r="R25" s="148">
        <f t="shared" si="53"/>
        <v>1.0260416666666667</v>
      </c>
      <c r="S25" s="134">
        <f>'Pque N Mundo II'!S11</f>
        <v>1078</v>
      </c>
      <c r="T25" s="147">
        <f t="shared" si="54"/>
        <v>0.80208333333333337</v>
      </c>
      <c r="U25" s="134">
        <f>'Pque N Mundo II'!U11</f>
        <v>1550</v>
      </c>
      <c r="V25" s="147">
        <f t="shared" si="55"/>
        <v>1.1532738095238095</v>
      </c>
      <c r="W25" s="134">
        <f>'Pque N Mundo II'!W11</f>
        <v>0</v>
      </c>
      <c r="X25" s="147">
        <f t="shared" si="56"/>
        <v>0</v>
      </c>
      <c r="Y25" s="136">
        <f t="shared" si="57"/>
        <v>2628</v>
      </c>
      <c r="Z25" s="148">
        <f t="shared" si="58"/>
        <v>0.6517857142857143</v>
      </c>
      <c r="AA25" s="134">
        <f>'Pque N Mundo II'!AA11</f>
        <v>0</v>
      </c>
      <c r="AB25" s="147">
        <f t="shared" si="59"/>
        <v>0</v>
      </c>
      <c r="AC25" s="134">
        <f>'Pque N Mundo II'!AC11</f>
        <v>0</v>
      </c>
      <c r="AD25" s="147">
        <f t="shared" si="60"/>
        <v>0</v>
      </c>
      <c r="AE25" s="134">
        <f>'Pque N Mundo II'!AE11</f>
        <v>0</v>
      </c>
      <c r="AF25" s="147">
        <f t="shared" si="61"/>
        <v>0</v>
      </c>
      <c r="AG25" s="136">
        <f t="shared" si="62"/>
        <v>0</v>
      </c>
      <c r="AH25" s="148">
        <f t="shared" si="63"/>
        <v>0</v>
      </c>
      <c r="AI25" s="134">
        <f t="shared" si="64"/>
        <v>7884</v>
      </c>
    </row>
    <row r="26" spans="1:35" outlineLevel="1" x14ac:dyDescent="0.25">
      <c r="A26" s="269" t="s">
        <v>408</v>
      </c>
      <c r="B26" s="114">
        <f>'Pque N Mundo II'!B12</f>
        <v>192</v>
      </c>
      <c r="C26" s="134">
        <f>'Pque N Mundo II'!C12</f>
        <v>231</v>
      </c>
      <c r="D26" s="147">
        <f t="shared" si="46"/>
        <v>1.203125</v>
      </c>
      <c r="E26" s="134">
        <f>'Pque N Mundo II'!E12</f>
        <v>285</v>
      </c>
      <c r="F26" s="147">
        <f t="shared" si="47"/>
        <v>1.484375</v>
      </c>
      <c r="G26" s="134">
        <f>'Pque N Mundo II'!G12</f>
        <v>248</v>
      </c>
      <c r="H26" s="147">
        <f t="shared" si="48"/>
        <v>1.2916666666666667</v>
      </c>
      <c r="I26" s="136">
        <f t="shared" si="65"/>
        <v>764</v>
      </c>
      <c r="J26" s="148">
        <f t="shared" si="49"/>
        <v>1.3263888888888888</v>
      </c>
      <c r="K26" s="134">
        <f>'Pque N Mundo II'!K12</f>
        <v>248</v>
      </c>
      <c r="L26" s="147">
        <f t="shared" si="48"/>
        <v>1.2916666666666667</v>
      </c>
      <c r="M26" s="134">
        <f>'Pque N Mundo II'!M12</f>
        <v>166</v>
      </c>
      <c r="N26" s="147">
        <f t="shared" si="50"/>
        <v>0.86458333333333337</v>
      </c>
      <c r="O26" s="134">
        <f>'Pque N Mundo II'!O12</f>
        <v>247</v>
      </c>
      <c r="P26" s="147">
        <f t="shared" si="51"/>
        <v>1.2864583333333333</v>
      </c>
      <c r="Q26" s="136">
        <f t="shared" si="52"/>
        <v>661</v>
      </c>
      <c r="R26" s="148">
        <f t="shared" si="53"/>
        <v>1.1475694444444444</v>
      </c>
      <c r="S26" s="134">
        <f>'Pque N Mundo II'!S12</f>
        <v>306</v>
      </c>
      <c r="T26" s="147">
        <f t="shared" si="54"/>
        <v>1.59375</v>
      </c>
      <c r="U26" s="134">
        <f>'Pque N Mundo II'!U12</f>
        <v>322</v>
      </c>
      <c r="V26" s="147">
        <f t="shared" si="55"/>
        <v>1.6770833333333333</v>
      </c>
      <c r="W26" s="134">
        <f>'Pque N Mundo II'!W12</f>
        <v>0</v>
      </c>
      <c r="X26" s="147">
        <f t="shared" si="56"/>
        <v>0</v>
      </c>
      <c r="Y26" s="136">
        <f t="shared" si="57"/>
        <v>628</v>
      </c>
      <c r="Z26" s="148">
        <f t="shared" si="58"/>
        <v>1.0902777777777777</v>
      </c>
      <c r="AA26" s="134">
        <f>'Pque N Mundo II'!AA12</f>
        <v>0</v>
      </c>
      <c r="AB26" s="147">
        <f t="shared" si="59"/>
        <v>0</v>
      </c>
      <c r="AC26" s="134">
        <f>'Pque N Mundo II'!AC12</f>
        <v>0</v>
      </c>
      <c r="AD26" s="147">
        <f t="shared" si="60"/>
        <v>0</v>
      </c>
      <c r="AE26" s="134">
        <f>'Pque N Mundo II'!AE12</f>
        <v>0</v>
      </c>
      <c r="AF26" s="147">
        <f t="shared" si="61"/>
        <v>0</v>
      </c>
      <c r="AG26" s="136">
        <f t="shared" si="62"/>
        <v>0</v>
      </c>
      <c r="AH26" s="148">
        <f t="shared" si="63"/>
        <v>0</v>
      </c>
      <c r="AI26" s="134">
        <f t="shared" si="64"/>
        <v>1425</v>
      </c>
    </row>
    <row r="27" spans="1:35" outlineLevel="1" x14ac:dyDescent="0.25">
      <c r="A27" s="269" t="s">
        <v>9</v>
      </c>
      <c r="B27" s="114">
        <f>'Pque N Mundo II'!B13</f>
        <v>672</v>
      </c>
      <c r="C27" s="134">
        <f>'Pque N Mundo II'!C13</f>
        <v>1007</v>
      </c>
      <c r="D27" s="147">
        <f t="shared" si="46"/>
        <v>1.4985119047619047</v>
      </c>
      <c r="E27" s="134">
        <f>'Pque N Mundo II'!E13</f>
        <v>976</v>
      </c>
      <c r="F27" s="147">
        <f t="shared" si="47"/>
        <v>1.4523809523809523</v>
      </c>
      <c r="G27" s="134">
        <f>'Pque N Mundo II'!G13</f>
        <v>866</v>
      </c>
      <c r="H27" s="147">
        <f t="shared" si="48"/>
        <v>1.2886904761904763</v>
      </c>
      <c r="I27" s="136">
        <f t="shared" si="65"/>
        <v>2849</v>
      </c>
      <c r="J27" s="148">
        <f t="shared" si="49"/>
        <v>1.4131944444444444</v>
      </c>
      <c r="K27" s="134">
        <f>'Pque N Mundo II'!K13</f>
        <v>998</v>
      </c>
      <c r="L27" s="147">
        <f t="shared" si="48"/>
        <v>1.4851190476190477</v>
      </c>
      <c r="M27" s="134">
        <f>'Pque N Mundo II'!M13</f>
        <v>548</v>
      </c>
      <c r="N27" s="147">
        <f t="shared" si="50"/>
        <v>0.81547619047619047</v>
      </c>
      <c r="O27" s="134">
        <f>'Pque N Mundo II'!O13</f>
        <v>819</v>
      </c>
      <c r="P27" s="147">
        <f t="shared" si="51"/>
        <v>1.21875</v>
      </c>
      <c r="Q27" s="136">
        <f t="shared" si="52"/>
        <v>2365</v>
      </c>
      <c r="R27" s="148">
        <f t="shared" si="53"/>
        <v>1.1731150793650793</v>
      </c>
      <c r="S27" s="134">
        <f>'Pque N Mundo II'!S13</f>
        <v>947</v>
      </c>
      <c r="T27" s="147">
        <f t="shared" si="54"/>
        <v>1.4092261904761905</v>
      </c>
      <c r="U27" s="134">
        <f>'Pque N Mundo II'!U13</f>
        <v>1113</v>
      </c>
      <c r="V27" s="147">
        <f t="shared" si="55"/>
        <v>1.65625</v>
      </c>
      <c r="W27" s="134">
        <f>'Pque N Mundo II'!W13</f>
        <v>0</v>
      </c>
      <c r="X27" s="147">
        <f t="shared" si="56"/>
        <v>0</v>
      </c>
      <c r="Y27" s="136">
        <f t="shared" si="57"/>
        <v>2060</v>
      </c>
      <c r="Z27" s="148">
        <f t="shared" si="58"/>
        <v>1.0218253968253967</v>
      </c>
      <c r="AA27" s="134">
        <f>'Pque N Mundo II'!AA13</f>
        <v>0</v>
      </c>
      <c r="AB27" s="147">
        <f t="shared" si="59"/>
        <v>0</v>
      </c>
      <c r="AC27" s="134">
        <f>'Pque N Mundo II'!AC13</f>
        <v>0</v>
      </c>
      <c r="AD27" s="147">
        <f t="shared" si="60"/>
        <v>0</v>
      </c>
      <c r="AE27" s="134">
        <f>'Pque N Mundo II'!AE13</f>
        <v>0</v>
      </c>
      <c r="AF27" s="147">
        <f t="shared" si="61"/>
        <v>0</v>
      </c>
      <c r="AG27" s="136">
        <f t="shared" si="62"/>
        <v>0</v>
      </c>
      <c r="AH27" s="148">
        <f t="shared" si="63"/>
        <v>0</v>
      </c>
      <c r="AI27" s="134">
        <f t="shared" si="64"/>
        <v>5214</v>
      </c>
    </row>
    <row r="28" spans="1:35" outlineLevel="1" x14ac:dyDescent="0.25">
      <c r="A28" s="269" t="s">
        <v>10</v>
      </c>
      <c r="B28" s="114">
        <f>'Pque N Mundo II'!B14</f>
        <v>526</v>
      </c>
      <c r="C28" s="134">
        <f>'Pque N Mundo II'!C14</f>
        <v>307</v>
      </c>
      <c r="D28" s="147">
        <f t="shared" si="46"/>
        <v>0.58365019011406849</v>
      </c>
      <c r="E28" s="134">
        <f>'Pque N Mundo II'!E14</f>
        <v>366</v>
      </c>
      <c r="F28" s="147">
        <f t="shared" si="47"/>
        <v>0.69581749049429653</v>
      </c>
      <c r="G28" s="134">
        <f>'Pque N Mundo II'!G14</f>
        <v>449</v>
      </c>
      <c r="H28" s="147">
        <f t="shared" si="48"/>
        <v>0.85361216730038025</v>
      </c>
      <c r="I28" s="136">
        <f t="shared" si="65"/>
        <v>1122</v>
      </c>
      <c r="J28" s="148">
        <f t="shared" si="49"/>
        <v>0.71102661596958172</v>
      </c>
      <c r="K28" s="134">
        <f>'Pque N Mundo II'!K14</f>
        <v>538</v>
      </c>
      <c r="L28" s="147">
        <f t="shared" si="48"/>
        <v>1.0228136882129277</v>
      </c>
      <c r="M28" s="134">
        <f>'Pque N Mundo II'!M14</f>
        <v>566</v>
      </c>
      <c r="N28" s="147">
        <f t="shared" si="50"/>
        <v>1.0760456273764258</v>
      </c>
      <c r="O28" s="134">
        <f>'Pque N Mundo II'!O14</f>
        <v>385</v>
      </c>
      <c r="P28" s="147">
        <f t="shared" si="51"/>
        <v>0.73193916349809884</v>
      </c>
      <c r="Q28" s="136">
        <f t="shared" si="52"/>
        <v>1489</v>
      </c>
      <c r="R28" s="148">
        <f t="shared" si="53"/>
        <v>0.9435994930291508</v>
      </c>
      <c r="S28" s="134">
        <f>'Pque N Mundo II'!S14</f>
        <v>559</v>
      </c>
      <c r="T28" s="147">
        <f t="shared" si="54"/>
        <v>1.0627376425855513</v>
      </c>
      <c r="U28" s="134">
        <f>'Pque N Mundo II'!U14</f>
        <v>426</v>
      </c>
      <c r="V28" s="147">
        <f t="shared" si="55"/>
        <v>0.8098859315589354</v>
      </c>
      <c r="W28" s="134">
        <f>'Pque N Mundo II'!W14</f>
        <v>0</v>
      </c>
      <c r="X28" s="147">
        <f t="shared" si="56"/>
        <v>0</v>
      </c>
      <c r="Y28" s="136">
        <f t="shared" si="57"/>
        <v>985</v>
      </c>
      <c r="Z28" s="148">
        <f t="shared" si="58"/>
        <v>0.62420785804816226</v>
      </c>
      <c r="AA28" s="134">
        <f>'Pque N Mundo II'!AA14</f>
        <v>0</v>
      </c>
      <c r="AB28" s="147">
        <f t="shared" si="59"/>
        <v>0</v>
      </c>
      <c r="AC28" s="134">
        <f>'Pque N Mundo II'!AC14</f>
        <v>0</v>
      </c>
      <c r="AD28" s="147">
        <f t="shared" si="60"/>
        <v>0</v>
      </c>
      <c r="AE28" s="134">
        <f>'Pque N Mundo II'!AE14</f>
        <v>0</v>
      </c>
      <c r="AF28" s="147">
        <f t="shared" si="61"/>
        <v>0</v>
      </c>
      <c r="AG28" s="136">
        <f t="shared" si="62"/>
        <v>0</v>
      </c>
      <c r="AH28" s="148">
        <f t="shared" si="63"/>
        <v>0</v>
      </c>
      <c r="AI28" s="134">
        <f t="shared" si="64"/>
        <v>2611</v>
      </c>
    </row>
    <row r="29" spans="1:35" outlineLevel="1" x14ac:dyDescent="0.25">
      <c r="A29" s="269" t="s">
        <v>42</v>
      </c>
      <c r="B29" s="114">
        <f>'Pque N Mundo II'!B15</f>
        <v>263</v>
      </c>
      <c r="C29" s="134">
        <f>'Pque N Mundo II'!C15</f>
        <v>248</v>
      </c>
      <c r="D29" s="147">
        <f t="shared" si="46"/>
        <v>0.94296577946768056</v>
      </c>
      <c r="E29" s="134">
        <f>'Pque N Mundo II'!E15</f>
        <v>234</v>
      </c>
      <c r="F29" s="147">
        <f t="shared" si="47"/>
        <v>0.88973384030418246</v>
      </c>
      <c r="G29" s="134">
        <f>'Pque N Mundo II'!G15</f>
        <v>65</v>
      </c>
      <c r="H29" s="147">
        <f t="shared" si="48"/>
        <v>0.24714828897338403</v>
      </c>
      <c r="I29" s="136">
        <f t="shared" si="65"/>
        <v>547</v>
      </c>
      <c r="J29" s="148">
        <f t="shared" si="49"/>
        <v>0.69328263624841568</v>
      </c>
      <c r="K29" s="134">
        <f>'Pque N Mundo II'!K15</f>
        <v>268</v>
      </c>
      <c r="L29" s="147">
        <f t="shared" si="48"/>
        <v>1.0190114068441065</v>
      </c>
      <c r="M29" s="134">
        <f>'Pque N Mundo II'!M15</f>
        <v>247</v>
      </c>
      <c r="N29" s="147">
        <f t="shared" si="50"/>
        <v>0.93916349809885935</v>
      </c>
      <c r="O29" s="134">
        <f>'Pque N Mundo II'!O15</f>
        <v>219</v>
      </c>
      <c r="P29" s="147">
        <f t="shared" si="51"/>
        <v>0.83269961977186313</v>
      </c>
      <c r="Q29" s="136">
        <f t="shared" si="52"/>
        <v>734</v>
      </c>
      <c r="R29" s="148">
        <f t="shared" si="53"/>
        <v>0.93029150823827633</v>
      </c>
      <c r="S29" s="134">
        <f>'Pque N Mundo II'!S15</f>
        <v>230</v>
      </c>
      <c r="T29" s="147">
        <f t="shared" si="54"/>
        <v>0.87452471482889738</v>
      </c>
      <c r="U29" s="134">
        <f>'Pque N Mundo II'!U15</f>
        <v>249</v>
      </c>
      <c r="V29" s="147">
        <f t="shared" si="55"/>
        <v>0.94676806083650189</v>
      </c>
      <c r="W29" s="134">
        <f>'Pque N Mundo II'!W15</f>
        <v>0</v>
      </c>
      <c r="X29" s="147">
        <f t="shared" si="56"/>
        <v>0</v>
      </c>
      <c r="Y29" s="136">
        <f t="shared" si="57"/>
        <v>479</v>
      </c>
      <c r="Z29" s="148">
        <f t="shared" si="58"/>
        <v>0.60709759188846646</v>
      </c>
      <c r="AA29" s="134">
        <f>'Pque N Mundo II'!AA15</f>
        <v>0</v>
      </c>
      <c r="AB29" s="147">
        <f t="shared" si="59"/>
        <v>0</v>
      </c>
      <c r="AC29" s="134">
        <f>'Pque N Mundo II'!AC15</f>
        <v>0</v>
      </c>
      <c r="AD29" s="147">
        <f t="shared" si="60"/>
        <v>0</v>
      </c>
      <c r="AE29" s="134">
        <f>'Pque N Mundo II'!AE15</f>
        <v>0</v>
      </c>
      <c r="AF29" s="147">
        <f t="shared" si="61"/>
        <v>0</v>
      </c>
      <c r="AG29" s="136">
        <f t="shared" si="62"/>
        <v>0</v>
      </c>
      <c r="AH29" s="148">
        <f t="shared" si="63"/>
        <v>0</v>
      </c>
      <c r="AI29" s="134">
        <f t="shared" si="64"/>
        <v>1281</v>
      </c>
    </row>
    <row r="30" spans="1:35" ht="15.75" outlineLevel="1" thickBot="1" x14ac:dyDescent="0.3">
      <c r="A30" s="1052" t="s">
        <v>13</v>
      </c>
      <c r="B30" s="995">
        <f>'Pque N Mundo II'!B16</f>
        <v>526</v>
      </c>
      <c r="C30" s="996">
        <f>'Pque N Mundo II'!C16</f>
        <v>285</v>
      </c>
      <c r="D30" s="988">
        <f t="shared" si="46"/>
        <v>0.54182509505703425</v>
      </c>
      <c r="E30" s="996">
        <f>'Pque N Mundo II'!E16</f>
        <v>476</v>
      </c>
      <c r="F30" s="988">
        <f t="shared" si="47"/>
        <v>0.90494296577946765</v>
      </c>
      <c r="G30" s="996">
        <f>'Pque N Mundo II'!G16</f>
        <v>250</v>
      </c>
      <c r="H30" s="988">
        <f t="shared" si="48"/>
        <v>0.47528517110266161</v>
      </c>
      <c r="I30" s="997">
        <f t="shared" si="65"/>
        <v>1011</v>
      </c>
      <c r="J30" s="998">
        <f t="shared" si="49"/>
        <v>0.64068441064638781</v>
      </c>
      <c r="K30" s="996">
        <f>'Pque N Mundo II'!K16</f>
        <v>422</v>
      </c>
      <c r="L30" s="988">
        <f t="shared" si="48"/>
        <v>0.80228136882129275</v>
      </c>
      <c r="M30" s="996">
        <f>'Pque N Mundo II'!M16</f>
        <v>426</v>
      </c>
      <c r="N30" s="988">
        <f t="shared" si="50"/>
        <v>0.8098859315589354</v>
      </c>
      <c r="O30" s="996">
        <f>'Pque N Mundo II'!O16</f>
        <v>404</v>
      </c>
      <c r="P30" s="988">
        <f t="shared" si="51"/>
        <v>0.76806083650190116</v>
      </c>
      <c r="Q30" s="997">
        <f t="shared" si="52"/>
        <v>1252</v>
      </c>
      <c r="R30" s="998">
        <f t="shared" si="53"/>
        <v>0.79340937896070973</v>
      </c>
      <c r="S30" s="996">
        <f>'Pque N Mundo II'!S16</f>
        <v>408</v>
      </c>
      <c r="T30" s="988">
        <f t="shared" si="54"/>
        <v>0.7756653992395437</v>
      </c>
      <c r="U30" s="996">
        <f>'Pque N Mundo II'!U16</f>
        <v>466</v>
      </c>
      <c r="V30" s="988">
        <f t="shared" si="55"/>
        <v>0.88593155893536124</v>
      </c>
      <c r="W30" s="996">
        <f>'Pque N Mundo II'!W16</f>
        <v>0</v>
      </c>
      <c r="X30" s="988">
        <f t="shared" si="56"/>
        <v>0</v>
      </c>
      <c r="Y30" s="997">
        <f t="shared" si="57"/>
        <v>874</v>
      </c>
      <c r="Z30" s="998">
        <f t="shared" si="58"/>
        <v>0.55386565272496835</v>
      </c>
      <c r="AA30" s="996">
        <f>'Pque N Mundo II'!AA16</f>
        <v>0</v>
      </c>
      <c r="AB30" s="988">
        <f t="shared" si="59"/>
        <v>0</v>
      </c>
      <c r="AC30" s="996">
        <f>'Pque N Mundo II'!AC16</f>
        <v>0</v>
      </c>
      <c r="AD30" s="988">
        <f t="shared" si="60"/>
        <v>0</v>
      </c>
      <c r="AE30" s="996">
        <f>'Pque N Mundo II'!AE16</f>
        <v>0</v>
      </c>
      <c r="AF30" s="988">
        <f t="shared" si="61"/>
        <v>0</v>
      </c>
      <c r="AG30" s="997">
        <f t="shared" si="62"/>
        <v>0</v>
      </c>
      <c r="AH30" s="998">
        <f t="shared" si="63"/>
        <v>0</v>
      </c>
      <c r="AI30" s="996">
        <f t="shared" si="64"/>
        <v>2263</v>
      </c>
    </row>
    <row r="31" spans="1:35" ht="15.75" outlineLevel="1" thickBot="1" x14ac:dyDescent="0.3">
      <c r="A31" s="1081" t="s">
        <v>7</v>
      </c>
      <c r="B31" s="987">
        <f>SUM(B21:B30)</f>
        <v>10995</v>
      </c>
      <c r="C31" s="418">
        <f>SUM(C21:C30)</f>
        <v>9813</v>
      </c>
      <c r="D31" s="278">
        <f t="shared" si="46"/>
        <v>0.8924965893587995</v>
      </c>
      <c r="E31" s="418">
        <f>SUM(E21:E30)</f>
        <v>9876</v>
      </c>
      <c r="F31" s="278">
        <f t="shared" si="47"/>
        <v>0.89822646657571625</v>
      </c>
      <c r="G31" s="418">
        <f>SUM(G21:G30)</f>
        <v>9490</v>
      </c>
      <c r="H31" s="278">
        <f t="shared" si="48"/>
        <v>0.86311959981809916</v>
      </c>
      <c r="I31" s="625">
        <f t="shared" si="65"/>
        <v>29179</v>
      </c>
      <c r="J31" s="279">
        <f t="shared" si="49"/>
        <v>0.88461421858420497</v>
      </c>
      <c r="K31" s="418">
        <f>SUM(K21:K30)</f>
        <v>11098</v>
      </c>
      <c r="L31" s="278">
        <f t="shared" si="48"/>
        <v>1.0093678944974989</v>
      </c>
      <c r="M31" s="418">
        <f t="shared" ref="M31" si="66">SUM(M21:M30)</f>
        <v>10233</v>
      </c>
      <c r="N31" s="278">
        <f t="shared" si="50"/>
        <v>0.93069577080491128</v>
      </c>
      <c r="O31" s="418">
        <f t="shared" ref="O31" si="67">SUM(O21:O30)</f>
        <v>8851</v>
      </c>
      <c r="P31" s="278">
        <f t="shared" si="51"/>
        <v>0.80500227376080036</v>
      </c>
      <c r="Q31" s="625">
        <f t="shared" si="52"/>
        <v>30182</v>
      </c>
      <c r="R31" s="279">
        <f t="shared" si="53"/>
        <v>0.9150219796877368</v>
      </c>
      <c r="S31" s="418">
        <f>SUM(S21:S30)</f>
        <v>9656</v>
      </c>
      <c r="T31" s="278">
        <f t="shared" si="54"/>
        <v>0.87821737153251478</v>
      </c>
      <c r="U31" s="418">
        <f t="shared" ref="U31" si="68">SUM(U21:U30)</f>
        <v>10771</v>
      </c>
      <c r="V31" s="278">
        <f t="shared" si="55"/>
        <v>0.97962710322874036</v>
      </c>
      <c r="W31" s="418">
        <f t="shared" ref="W31" si="69">SUM(W21:W30)</f>
        <v>0</v>
      </c>
      <c r="X31" s="278">
        <f t="shared" si="56"/>
        <v>0</v>
      </c>
      <c r="Y31" s="625">
        <f t="shared" si="57"/>
        <v>20427</v>
      </c>
      <c r="Z31" s="279">
        <f t="shared" si="58"/>
        <v>0.61928149158708501</v>
      </c>
      <c r="AA31" s="418">
        <f>SUM(AA21:AA30)</f>
        <v>0</v>
      </c>
      <c r="AB31" s="278">
        <f t="shared" si="59"/>
        <v>0</v>
      </c>
      <c r="AC31" s="418">
        <f t="shared" ref="AC31" si="70">SUM(AC21:AC30)</f>
        <v>0</v>
      </c>
      <c r="AD31" s="278">
        <f t="shared" si="60"/>
        <v>0</v>
      </c>
      <c r="AE31" s="418">
        <f t="shared" ref="AE31" si="71">SUM(AE21:AE30)</f>
        <v>0</v>
      </c>
      <c r="AF31" s="278">
        <f t="shared" si="61"/>
        <v>0</v>
      </c>
      <c r="AG31" s="625">
        <f t="shared" si="62"/>
        <v>0</v>
      </c>
      <c r="AH31" s="279">
        <f t="shared" si="63"/>
        <v>0</v>
      </c>
      <c r="AI31" s="994">
        <f t="shared" si="64"/>
        <v>59361</v>
      </c>
    </row>
    <row r="33" spans="1:35" ht="15.75" x14ac:dyDescent="0.25">
      <c r="A33" s="1380" t="s">
        <v>540</v>
      </c>
      <c r="B33" s="1373"/>
      <c r="C33" s="1373"/>
      <c r="D33" s="1373"/>
      <c r="E33" s="1373"/>
      <c r="F33" s="1373"/>
      <c r="G33" s="1373"/>
      <c r="H33" s="1373"/>
      <c r="I33" s="1373"/>
      <c r="J33" s="1373"/>
      <c r="K33" s="1373"/>
      <c r="L33" s="1373"/>
      <c r="M33" s="1373"/>
      <c r="N33" s="1373"/>
      <c r="O33" s="1373"/>
      <c r="P33" s="1373"/>
      <c r="Q33" s="1373"/>
      <c r="R33" s="1373"/>
      <c r="S33" s="1373"/>
      <c r="T33" s="1373"/>
      <c r="U33" s="1373"/>
      <c r="V33" s="1373"/>
      <c r="W33" s="1373"/>
      <c r="X33" s="1373"/>
      <c r="Y33" s="1373"/>
      <c r="Z33" s="1373"/>
      <c r="AA33" s="1373"/>
      <c r="AB33" s="1373"/>
      <c r="AC33" s="1373"/>
      <c r="AD33" s="1373"/>
      <c r="AE33" s="1373"/>
      <c r="AF33" s="1373"/>
      <c r="AG33" s="1373"/>
      <c r="AH33" s="1373"/>
      <c r="AI33" s="1373"/>
    </row>
    <row r="34" spans="1:35" ht="24" outlineLevel="1" x14ac:dyDescent="0.25">
      <c r="A34" s="1136" t="s">
        <v>14</v>
      </c>
      <c r="B34" s="1137" t="s">
        <v>15</v>
      </c>
      <c r="C34" s="1138" t="str">
        <f>'Pque N Mundo I'!C6</f>
        <v>JAN_19</v>
      </c>
      <c r="D34" s="1139" t="str">
        <f>'Pque N Mundo I'!D6</f>
        <v>%</v>
      </c>
      <c r="E34" s="1138" t="str">
        <f>'Pque N Mundo I'!E6</f>
        <v>FEV_19</v>
      </c>
      <c r="F34" s="1139" t="str">
        <f>'Pque N Mundo I'!F6</f>
        <v>%</v>
      </c>
      <c r="G34" s="1138" t="str">
        <f>'Pque N Mundo I'!G6</f>
        <v>MAR_19</v>
      </c>
      <c r="H34" s="1139" t="str">
        <f>'Pque N Mundo I'!H6</f>
        <v>%</v>
      </c>
      <c r="I34" s="1126" t="str">
        <f>'Pque N Mundo I'!I6</f>
        <v>Trimestre</v>
      </c>
      <c r="J34" s="1145" t="str">
        <f>'Pque N Mundo I'!J6</f>
        <v>% Trim</v>
      </c>
      <c r="K34" s="1146" t="str">
        <f>'Pque N Mundo I'!K6</f>
        <v>ABR_19</v>
      </c>
      <c r="L34" s="1133" t="str">
        <f>'Pque N Mundo I'!L6</f>
        <v>%</v>
      </c>
      <c r="M34" s="1132" t="str">
        <f>'Pque N Mundo I'!M6</f>
        <v>MAIO_19</v>
      </c>
      <c r="N34" s="1133" t="str">
        <f>'Pque N Mundo I'!N6</f>
        <v>%</v>
      </c>
      <c r="O34" s="1132" t="str">
        <f>'Pque N Mundo I'!O6</f>
        <v>JUN_19</v>
      </c>
      <c r="P34" s="1133" t="str">
        <f>'Pque N Mundo I'!P6</f>
        <v>%</v>
      </c>
      <c r="Q34" s="1119" t="str">
        <f>'Pque N Mundo I'!Q6</f>
        <v>Trimestre</v>
      </c>
      <c r="R34" s="1120" t="str">
        <f>'Pque N Mundo I'!R6</f>
        <v>% Trim</v>
      </c>
      <c r="S34" s="1216" t="str">
        <f>'Pque N Mundo I'!S6</f>
        <v>JUL_19</v>
      </c>
      <c r="T34" s="1133" t="str">
        <f>'Pque N Mundo I'!T6</f>
        <v>%</v>
      </c>
      <c r="U34" s="1132" t="str">
        <f>'Pque N Mundo I'!U6</f>
        <v>AGO_19</v>
      </c>
      <c r="V34" s="1133" t="str">
        <f>'Pque N Mundo I'!V6</f>
        <v>%</v>
      </c>
      <c r="W34" s="1132" t="str">
        <f>'Pque N Mundo I'!W6</f>
        <v>SET_19</v>
      </c>
      <c r="X34" s="1133" t="str">
        <f>'Pque N Mundo I'!X6</f>
        <v>%</v>
      </c>
      <c r="Y34" s="1119" t="str">
        <f>'Pque N Mundo I'!Y6</f>
        <v>Trimestre</v>
      </c>
      <c r="Z34" s="1120" t="str">
        <f>'Pque N Mundo I'!Z6</f>
        <v>% Trim</v>
      </c>
      <c r="AA34" s="1216" t="str">
        <f>'Pque N Mundo I'!AA6</f>
        <v>OUT_19</v>
      </c>
      <c r="AB34" s="1133" t="str">
        <f>'Pque N Mundo I'!AB6</f>
        <v>%</v>
      </c>
      <c r="AC34" s="1132" t="str">
        <f>'Pque N Mundo I'!AC6</f>
        <v>NOV_19</v>
      </c>
      <c r="AD34" s="1133" t="str">
        <f>'Pque N Mundo I'!AD6</f>
        <v>%</v>
      </c>
      <c r="AE34" s="1132" t="str">
        <f>'Pque N Mundo I'!AE6</f>
        <v>DEZ_19</v>
      </c>
      <c r="AF34" s="1133" t="str">
        <f>'Pque N Mundo I'!AF6</f>
        <v>%</v>
      </c>
      <c r="AG34" s="1119" t="str">
        <f>'Pque N Mundo I'!AG6</f>
        <v>Trimestre</v>
      </c>
      <c r="AH34" s="1120" t="str">
        <f>'Pque N Mundo I'!AH6</f>
        <v>% Trim</v>
      </c>
      <c r="AI34" s="1118" t="s">
        <v>6</v>
      </c>
    </row>
    <row r="35" spans="1:35" outlineLevel="1" x14ac:dyDescent="0.25">
      <c r="A35" s="1268" t="s">
        <v>27</v>
      </c>
      <c r="B35" s="1107">
        <f>'AMA_UBS J Brasil'!B7</f>
        <v>6000</v>
      </c>
      <c r="C35" s="1140">
        <f>'AMA_UBS J Brasil'!C7</f>
        <v>7020</v>
      </c>
      <c r="D35" s="968">
        <f t="shared" ref="D35:D37" si="72">C35/$B35</f>
        <v>1.17</v>
      </c>
      <c r="E35" s="1140">
        <f>'AMA_UBS J Brasil'!E7</f>
        <v>6359</v>
      </c>
      <c r="F35" s="968">
        <f t="shared" ref="F35:F37" si="73">E35/$B35</f>
        <v>1.0598333333333334</v>
      </c>
      <c r="G35" s="1140">
        <f>'AMA_UBS J Brasil'!G7</f>
        <v>6357</v>
      </c>
      <c r="H35" s="968">
        <f t="shared" ref="H35:H37" si="74">G35/$B35</f>
        <v>1.0595000000000001</v>
      </c>
      <c r="I35" s="970">
        <f t="shared" ref="I35:I37" si="75">SUM(C35,E35,G35)</f>
        <v>19736</v>
      </c>
      <c r="J35" s="971">
        <f t="shared" ref="J35:J37" si="76">I35/($B35*3)</f>
        <v>1.0964444444444446</v>
      </c>
      <c r="K35" s="1140">
        <f>'AMA_UBS J Brasil'!K7</f>
        <v>6096</v>
      </c>
      <c r="L35" s="968">
        <f t="shared" ref="L35:L37" si="77">K35/$B35</f>
        <v>1.016</v>
      </c>
      <c r="M35" s="1140">
        <f>'AMA_UBS J Brasil'!M7</f>
        <v>6581</v>
      </c>
      <c r="N35" s="968">
        <f t="shared" ref="N35:N37" si="78">M35/$B35</f>
        <v>1.0968333333333333</v>
      </c>
      <c r="O35" s="1140">
        <f>'AMA_UBS J Brasil'!O7</f>
        <v>6068</v>
      </c>
      <c r="P35" s="968">
        <f t="shared" ref="P35:P37" si="79">O35/$B35</f>
        <v>1.0113333333333334</v>
      </c>
      <c r="Q35" s="970">
        <f t="shared" ref="Q35:Q37" si="80">SUM(K35,M35,O35)</f>
        <v>18745</v>
      </c>
      <c r="R35" s="971">
        <f t="shared" ref="R35:R37" si="81">Q35/($B35*3)</f>
        <v>1.0413888888888889</v>
      </c>
      <c r="S35" s="1140">
        <f>'AMA_UBS J Brasil'!S7</f>
        <v>5925</v>
      </c>
      <c r="T35" s="968">
        <f t="shared" ref="T35:T48" si="82">S35/$B35</f>
        <v>0.98750000000000004</v>
      </c>
      <c r="U35" s="1140">
        <f>'AMA_UBS J Brasil'!U7</f>
        <v>5847</v>
      </c>
      <c r="V35" s="968">
        <f t="shared" ref="V35:V48" si="83">U35/$B35</f>
        <v>0.97450000000000003</v>
      </c>
      <c r="W35" s="1140">
        <f>'AMA_UBS J Brasil'!W7</f>
        <v>0</v>
      </c>
      <c r="X35" s="968">
        <f t="shared" ref="X35:X48" si="84">W35/$B35</f>
        <v>0</v>
      </c>
      <c r="Y35" s="970">
        <f t="shared" ref="Y35:Y48" si="85">SUM(S35,U35,W35)</f>
        <v>11772</v>
      </c>
      <c r="Z35" s="971">
        <f t="shared" ref="Z35:Z48" si="86">Y35/($B35*3)</f>
        <v>0.65400000000000003</v>
      </c>
      <c r="AA35" s="1140">
        <f>'AMA_UBS J Brasil'!AA7</f>
        <v>0</v>
      </c>
      <c r="AB35" s="968">
        <f t="shared" ref="AB35:AB48" si="87">AA35/$B35</f>
        <v>0</v>
      </c>
      <c r="AC35" s="1140">
        <f>'AMA_UBS J Brasil'!AC7</f>
        <v>0</v>
      </c>
      <c r="AD35" s="968">
        <f t="shared" ref="AD35:AD48" si="88">AC35/$B35</f>
        <v>0</v>
      </c>
      <c r="AE35" s="1140">
        <f>'AMA_UBS J Brasil'!AE7</f>
        <v>0</v>
      </c>
      <c r="AF35" s="968">
        <f t="shared" ref="AF35:AF48" si="89">AE35/$B35</f>
        <v>0</v>
      </c>
      <c r="AG35" s="970">
        <f t="shared" ref="AG35:AG48" si="90">SUM(AA35,AC35,AE35)</f>
        <v>0</v>
      </c>
      <c r="AH35" s="971">
        <f t="shared" ref="AH35:AH48" si="91">AG35/($B35*3)</f>
        <v>0</v>
      </c>
      <c r="AI35" s="1140">
        <f t="shared" ref="AI35:AI48" si="92">SUM(C35,E35,G35,K35,M35,O35)</f>
        <v>38481</v>
      </c>
    </row>
    <row r="36" spans="1:35" outlineLevel="1" x14ac:dyDescent="0.25">
      <c r="A36" s="1134" t="s">
        <v>28</v>
      </c>
      <c r="B36" s="1107">
        <f>'AMA_UBS J Brasil'!B8</f>
        <v>2080</v>
      </c>
      <c r="C36" s="1140">
        <f>'AMA_UBS J Brasil'!C8</f>
        <v>1508</v>
      </c>
      <c r="D36" s="968">
        <f t="shared" si="72"/>
        <v>0.72499999999999998</v>
      </c>
      <c r="E36" s="1140">
        <f>'AMA_UBS J Brasil'!E8</f>
        <v>1561</v>
      </c>
      <c r="F36" s="968">
        <f t="shared" si="73"/>
        <v>0.75048076923076923</v>
      </c>
      <c r="G36" s="1140">
        <f>'AMA_UBS J Brasil'!G8</f>
        <v>1829</v>
      </c>
      <c r="H36" s="968">
        <f t="shared" si="74"/>
        <v>0.87932692307692306</v>
      </c>
      <c r="I36" s="970">
        <f t="shared" si="75"/>
        <v>4898</v>
      </c>
      <c r="J36" s="971">
        <f t="shared" si="76"/>
        <v>0.78493589743589742</v>
      </c>
      <c r="K36" s="133">
        <f>'AMA_UBS J Brasil'!K8</f>
        <v>2294</v>
      </c>
      <c r="L36" s="19">
        <f t="shared" si="77"/>
        <v>1.1028846153846155</v>
      </c>
      <c r="M36" s="133">
        <f>'AMA_UBS J Brasil'!M8</f>
        <v>1917</v>
      </c>
      <c r="N36" s="19">
        <f t="shared" si="78"/>
        <v>0.92163461538461533</v>
      </c>
      <c r="O36" s="133">
        <f>'AMA_UBS J Brasil'!O8</f>
        <v>1647</v>
      </c>
      <c r="P36" s="19">
        <f t="shared" si="79"/>
        <v>0.79182692307692304</v>
      </c>
      <c r="Q36" s="98">
        <f t="shared" si="80"/>
        <v>5858</v>
      </c>
      <c r="R36" s="146">
        <f t="shared" si="81"/>
        <v>0.93878205128205128</v>
      </c>
      <c r="S36" s="133">
        <f>'AMA_UBS J Brasil'!S8</f>
        <v>1594</v>
      </c>
      <c r="T36" s="19">
        <f t="shared" si="82"/>
        <v>0.7663461538461539</v>
      </c>
      <c r="U36" s="133">
        <f>'AMA_UBS J Brasil'!U8</f>
        <v>1947</v>
      </c>
      <c r="V36" s="19">
        <f t="shared" si="83"/>
        <v>0.93605769230769231</v>
      </c>
      <c r="W36" s="133">
        <f>'AMA_UBS J Brasil'!W8</f>
        <v>0</v>
      </c>
      <c r="X36" s="19">
        <f t="shared" si="84"/>
        <v>0</v>
      </c>
      <c r="Y36" s="98">
        <f t="shared" si="85"/>
        <v>3541</v>
      </c>
      <c r="Z36" s="146">
        <f t="shared" si="86"/>
        <v>0.5674679487179487</v>
      </c>
      <c r="AA36" s="133">
        <f>'AMA_UBS J Brasil'!AA8</f>
        <v>0</v>
      </c>
      <c r="AB36" s="19">
        <f t="shared" si="87"/>
        <v>0</v>
      </c>
      <c r="AC36" s="133">
        <f>'AMA_UBS J Brasil'!AC8</f>
        <v>0</v>
      </c>
      <c r="AD36" s="19">
        <f t="shared" si="88"/>
        <v>0</v>
      </c>
      <c r="AE36" s="133">
        <f>'AMA_UBS J Brasil'!AE8</f>
        <v>0</v>
      </c>
      <c r="AF36" s="19">
        <f t="shared" si="89"/>
        <v>0</v>
      </c>
      <c r="AG36" s="98">
        <f t="shared" si="90"/>
        <v>0</v>
      </c>
      <c r="AH36" s="146">
        <f t="shared" si="91"/>
        <v>0</v>
      </c>
      <c r="AI36" s="133">
        <f t="shared" si="92"/>
        <v>10756</v>
      </c>
    </row>
    <row r="37" spans="1:35" outlineLevel="1" x14ac:dyDescent="0.25">
      <c r="A37" s="1063" t="s">
        <v>29</v>
      </c>
      <c r="B37" s="1107">
        <f>'AMA_UBS J Brasil'!B9</f>
        <v>780</v>
      </c>
      <c r="C37" s="1140">
        <f>'AMA_UBS J Brasil'!C9</f>
        <v>860</v>
      </c>
      <c r="D37" s="968">
        <f t="shared" si="72"/>
        <v>1.1025641025641026</v>
      </c>
      <c r="E37" s="1140">
        <f>'AMA_UBS J Brasil'!E9</f>
        <v>861</v>
      </c>
      <c r="F37" s="968">
        <f t="shared" si="73"/>
        <v>1.1038461538461539</v>
      </c>
      <c r="G37" s="1140">
        <f>'AMA_UBS J Brasil'!G9</f>
        <v>911</v>
      </c>
      <c r="H37" s="968">
        <f t="shared" si="74"/>
        <v>1.167948717948718</v>
      </c>
      <c r="I37" s="970">
        <f t="shared" si="75"/>
        <v>2632</v>
      </c>
      <c r="J37" s="1147">
        <f t="shared" si="76"/>
        <v>1.1247863247863248</v>
      </c>
      <c r="K37" s="133">
        <f>'AMA_UBS J Brasil'!K9</f>
        <v>768</v>
      </c>
      <c r="L37" s="19">
        <f t="shared" si="77"/>
        <v>0.98461538461538467</v>
      </c>
      <c r="M37" s="133">
        <f>'AMA_UBS J Brasil'!M9</f>
        <v>1157</v>
      </c>
      <c r="N37" s="19">
        <f t="shared" si="78"/>
        <v>1.4833333333333334</v>
      </c>
      <c r="O37" s="133">
        <f>'AMA_UBS J Brasil'!O9</f>
        <v>703</v>
      </c>
      <c r="P37" s="19">
        <f t="shared" si="79"/>
        <v>0.9012820512820513</v>
      </c>
      <c r="Q37" s="98">
        <f t="shared" si="80"/>
        <v>2628</v>
      </c>
      <c r="R37" s="146">
        <f t="shared" si="81"/>
        <v>1.1230769230769231</v>
      </c>
      <c r="S37" s="133">
        <f>'AMA_UBS J Brasil'!S9</f>
        <v>882</v>
      </c>
      <c r="T37" s="19">
        <f t="shared" si="82"/>
        <v>1.1307692307692307</v>
      </c>
      <c r="U37" s="133">
        <f>'AMA_UBS J Brasil'!U9</f>
        <v>906</v>
      </c>
      <c r="V37" s="19">
        <f t="shared" si="83"/>
        <v>1.1615384615384616</v>
      </c>
      <c r="W37" s="133">
        <f>'AMA_UBS J Brasil'!W9</f>
        <v>0</v>
      </c>
      <c r="X37" s="19">
        <f t="shared" si="84"/>
        <v>0</v>
      </c>
      <c r="Y37" s="98">
        <f t="shared" si="85"/>
        <v>1788</v>
      </c>
      <c r="Z37" s="146">
        <f t="shared" si="86"/>
        <v>0.76410256410256405</v>
      </c>
      <c r="AA37" s="133">
        <f>'AMA_UBS J Brasil'!AA9</f>
        <v>0</v>
      </c>
      <c r="AB37" s="19">
        <f t="shared" si="87"/>
        <v>0</v>
      </c>
      <c r="AC37" s="133">
        <f>'AMA_UBS J Brasil'!AC9</f>
        <v>0</v>
      </c>
      <c r="AD37" s="19">
        <f t="shared" si="88"/>
        <v>0</v>
      </c>
      <c r="AE37" s="133">
        <f>'AMA_UBS J Brasil'!AE9</f>
        <v>0</v>
      </c>
      <c r="AF37" s="19">
        <f t="shared" si="89"/>
        <v>0</v>
      </c>
      <c r="AG37" s="98">
        <f t="shared" si="90"/>
        <v>0</v>
      </c>
      <c r="AH37" s="146">
        <f t="shared" si="91"/>
        <v>0</v>
      </c>
      <c r="AI37" s="133">
        <f t="shared" si="92"/>
        <v>5260</v>
      </c>
    </row>
    <row r="38" spans="1:35" outlineLevel="1" x14ac:dyDescent="0.25">
      <c r="A38" s="1134" t="s">
        <v>498</v>
      </c>
      <c r="B38" s="1107">
        <f>'AMA_UBS J Brasil'!B10</f>
        <v>192</v>
      </c>
      <c r="C38" s="1140">
        <f>'AMA_UBS J Brasil'!C10</f>
        <v>219</v>
      </c>
      <c r="D38" s="968">
        <f t="shared" ref="D38:D39" si="93">C38/$B38</f>
        <v>1.140625</v>
      </c>
      <c r="E38" s="1140">
        <f>'AMA_UBS J Brasil'!E10</f>
        <v>162</v>
      </c>
      <c r="F38" s="968">
        <f t="shared" ref="F38:F39" si="94">E38/$B38</f>
        <v>0.84375</v>
      </c>
      <c r="G38" s="1140">
        <f>'AMA_UBS J Brasil'!G10</f>
        <v>186</v>
      </c>
      <c r="H38" s="968">
        <f t="shared" ref="H38:H39" si="95">G38/$B38</f>
        <v>0.96875</v>
      </c>
      <c r="I38" s="970">
        <f t="shared" ref="I38:I39" si="96">SUM(C38,E38,G38)</f>
        <v>567</v>
      </c>
      <c r="J38" s="1147">
        <f t="shared" ref="J38:J39" si="97">I38/($B38*3)</f>
        <v>0.984375</v>
      </c>
      <c r="K38" s="133">
        <f>'AMA_UBS J Brasil'!K10</f>
        <v>218</v>
      </c>
      <c r="L38" s="19">
        <f t="shared" ref="L38:L39" si="98">K38/$B38</f>
        <v>1.1354166666666667</v>
      </c>
      <c r="M38" s="133">
        <f>'AMA_UBS J Brasil'!M10</f>
        <v>222</v>
      </c>
      <c r="N38" s="19">
        <f t="shared" ref="N38:N39" si="99">M38/$B38</f>
        <v>1.15625</v>
      </c>
      <c r="O38" s="133">
        <f>'AMA_UBS J Brasil'!O10</f>
        <v>119</v>
      </c>
      <c r="P38" s="19">
        <f t="shared" ref="P38:P39" si="100">O38/$B38</f>
        <v>0.61979166666666663</v>
      </c>
      <c r="Q38" s="98">
        <f t="shared" ref="Q38:Q39" si="101">SUM(K38,M38,O38)</f>
        <v>559</v>
      </c>
      <c r="R38" s="146">
        <f t="shared" ref="R38:R39" si="102">Q38/($B38*3)</f>
        <v>0.97048611111111116</v>
      </c>
      <c r="S38" s="133">
        <f>'AMA_UBS J Brasil'!S10</f>
        <v>39</v>
      </c>
      <c r="T38" s="19">
        <f t="shared" si="82"/>
        <v>0.203125</v>
      </c>
      <c r="U38" s="133">
        <f>'AMA_UBS J Brasil'!U10</f>
        <v>216</v>
      </c>
      <c r="V38" s="19">
        <f t="shared" si="83"/>
        <v>1.125</v>
      </c>
      <c r="W38" s="133">
        <f>'AMA_UBS J Brasil'!W10</f>
        <v>0</v>
      </c>
      <c r="X38" s="19">
        <f t="shared" si="84"/>
        <v>0</v>
      </c>
      <c r="Y38" s="98">
        <f t="shared" si="85"/>
        <v>255</v>
      </c>
      <c r="Z38" s="146">
        <f t="shared" si="86"/>
        <v>0.44270833333333331</v>
      </c>
      <c r="AA38" s="133">
        <f>'AMA_UBS J Brasil'!AA10</f>
        <v>0</v>
      </c>
      <c r="AB38" s="19">
        <f t="shared" si="87"/>
        <v>0</v>
      </c>
      <c r="AC38" s="133">
        <f>'AMA_UBS J Brasil'!AC10</f>
        <v>0</v>
      </c>
      <c r="AD38" s="19">
        <f t="shared" si="88"/>
        <v>0</v>
      </c>
      <c r="AE38" s="133">
        <f>'AMA_UBS J Brasil'!AE10</f>
        <v>0</v>
      </c>
      <c r="AF38" s="19">
        <f t="shared" si="89"/>
        <v>0</v>
      </c>
      <c r="AG38" s="98">
        <f t="shared" si="90"/>
        <v>0</v>
      </c>
      <c r="AH38" s="146">
        <f t="shared" si="91"/>
        <v>0</v>
      </c>
      <c r="AI38" s="133">
        <f t="shared" si="92"/>
        <v>1126</v>
      </c>
    </row>
    <row r="39" spans="1:35" outlineLevel="1" x14ac:dyDescent="0.25">
      <c r="A39" s="269" t="s">
        <v>497</v>
      </c>
      <c r="B39" s="1107">
        <f>'AMA_UBS J Brasil'!B11</f>
        <v>672</v>
      </c>
      <c r="C39" s="1140">
        <f>'AMA_UBS J Brasil'!C11</f>
        <v>936</v>
      </c>
      <c r="D39" s="968">
        <f t="shared" si="93"/>
        <v>1.3928571428571428</v>
      </c>
      <c r="E39" s="1140">
        <f>'AMA_UBS J Brasil'!E11</f>
        <v>758</v>
      </c>
      <c r="F39" s="968">
        <f t="shared" si="94"/>
        <v>1.1279761904761905</v>
      </c>
      <c r="G39" s="1140">
        <f>'AMA_UBS J Brasil'!G11</f>
        <v>634</v>
      </c>
      <c r="H39" s="968">
        <f t="shared" si="95"/>
        <v>0.94345238095238093</v>
      </c>
      <c r="I39" s="970">
        <f t="shared" si="96"/>
        <v>2328</v>
      </c>
      <c r="J39" s="1147">
        <f t="shared" si="97"/>
        <v>1.1547619047619047</v>
      </c>
      <c r="K39" s="133">
        <f>'AMA_UBS J Brasil'!K11</f>
        <v>987</v>
      </c>
      <c r="L39" s="19">
        <f t="shared" si="98"/>
        <v>1.46875</v>
      </c>
      <c r="M39" s="133">
        <f>'AMA_UBS J Brasil'!M11</f>
        <v>1011</v>
      </c>
      <c r="N39" s="19">
        <f t="shared" si="99"/>
        <v>1.5044642857142858</v>
      </c>
      <c r="O39" s="133">
        <f>'AMA_UBS J Brasil'!O11</f>
        <v>547</v>
      </c>
      <c r="P39" s="19">
        <f t="shared" si="100"/>
        <v>0.81398809523809523</v>
      </c>
      <c r="Q39" s="98">
        <f t="shared" si="101"/>
        <v>2545</v>
      </c>
      <c r="R39" s="146">
        <f t="shared" si="102"/>
        <v>1.2624007936507937</v>
      </c>
      <c r="S39" s="133">
        <f>'AMA_UBS J Brasil'!S11</f>
        <v>164</v>
      </c>
      <c r="T39" s="19">
        <f t="shared" si="82"/>
        <v>0.24404761904761904</v>
      </c>
      <c r="U39" s="133">
        <f>'AMA_UBS J Brasil'!U11</f>
        <v>634</v>
      </c>
      <c r="V39" s="19">
        <f t="shared" si="83"/>
        <v>0.94345238095238093</v>
      </c>
      <c r="W39" s="133">
        <f>'AMA_UBS J Brasil'!W11</f>
        <v>0</v>
      </c>
      <c r="X39" s="19">
        <f t="shared" si="84"/>
        <v>0</v>
      </c>
      <c r="Y39" s="98">
        <f t="shared" si="85"/>
        <v>798</v>
      </c>
      <c r="Z39" s="146">
        <f t="shared" si="86"/>
        <v>0.39583333333333331</v>
      </c>
      <c r="AA39" s="133">
        <f>'AMA_UBS J Brasil'!AA11</f>
        <v>0</v>
      </c>
      <c r="AB39" s="19">
        <f t="shared" si="87"/>
        <v>0</v>
      </c>
      <c r="AC39" s="133">
        <f>'AMA_UBS J Brasil'!AC11</f>
        <v>0</v>
      </c>
      <c r="AD39" s="19">
        <f t="shared" si="88"/>
        <v>0</v>
      </c>
      <c r="AE39" s="133">
        <f>'AMA_UBS J Brasil'!AE11</f>
        <v>0</v>
      </c>
      <c r="AF39" s="19">
        <f t="shared" si="89"/>
        <v>0</v>
      </c>
      <c r="AG39" s="98">
        <f t="shared" si="90"/>
        <v>0</v>
      </c>
      <c r="AH39" s="146">
        <f t="shared" si="91"/>
        <v>0</v>
      </c>
      <c r="AI39" s="133">
        <f t="shared" si="92"/>
        <v>4873</v>
      </c>
    </row>
    <row r="40" spans="1:35" outlineLevel="1" x14ac:dyDescent="0.25">
      <c r="A40" s="1134" t="s">
        <v>408</v>
      </c>
      <c r="B40" s="1135">
        <f>'AMA_UBS J Brasil'!B12</f>
        <v>384</v>
      </c>
      <c r="C40" s="1128">
        <f>'AMA_UBS J Brasil'!C12</f>
        <v>475</v>
      </c>
      <c r="D40" s="1123">
        <f t="shared" ref="D40:D48" si="103">C40/$B40</f>
        <v>1.2369791666666667</v>
      </c>
      <c r="E40" s="1128">
        <f>'AMA_UBS J Brasil'!E12</f>
        <v>452</v>
      </c>
      <c r="F40" s="1123">
        <f t="shared" ref="F40:F48" si="104">E40/$B40</f>
        <v>1.1770833333333333</v>
      </c>
      <c r="G40" s="1128">
        <f>'AMA_UBS J Brasil'!G12</f>
        <v>401</v>
      </c>
      <c r="H40" s="1123">
        <f t="shared" ref="H40:L48" si="105">G40/$B40</f>
        <v>1.0442708333333333</v>
      </c>
      <c r="I40" s="1124">
        <f t="shared" ref="I40:I48" si="106">SUM(C40,E40,G40)</f>
        <v>1328</v>
      </c>
      <c r="J40" s="1125">
        <f t="shared" ref="J40:J48" si="107">I40/($B40*3)</f>
        <v>1.1527777777777777</v>
      </c>
      <c r="K40" s="133">
        <f>'AMA_UBS J Brasil'!K12</f>
        <v>395</v>
      </c>
      <c r="L40" s="19">
        <f t="shared" si="105"/>
        <v>1.0286458333333333</v>
      </c>
      <c r="M40" s="133">
        <f>'AMA_UBS J Brasil'!M12</f>
        <v>483</v>
      </c>
      <c r="N40" s="19">
        <f t="shared" ref="N40:N48" si="108">M40/$B40</f>
        <v>1.2578125</v>
      </c>
      <c r="O40" s="133">
        <f>'AMA_UBS J Brasil'!O12</f>
        <v>381</v>
      </c>
      <c r="P40" s="19">
        <f t="shared" ref="P40:P48" si="109">O40/$B40</f>
        <v>0.9921875</v>
      </c>
      <c r="Q40" s="98">
        <f t="shared" ref="Q40:Q48" si="110">SUM(K40,M40,O40)</f>
        <v>1259</v>
      </c>
      <c r="R40" s="146">
        <f t="shared" ref="R40:R48" si="111">Q40/($B40*3)</f>
        <v>1.0928819444444444</v>
      </c>
      <c r="S40" s="133">
        <f>'AMA_UBS J Brasil'!S12</f>
        <v>537</v>
      </c>
      <c r="T40" s="19">
        <f t="shared" si="82"/>
        <v>1.3984375</v>
      </c>
      <c r="U40" s="133">
        <f>'AMA_UBS J Brasil'!U12</f>
        <v>413</v>
      </c>
      <c r="V40" s="19">
        <f t="shared" si="83"/>
        <v>1.0755208333333333</v>
      </c>
      <c r="W40" s="133">
        <f>'AMA_UBS J Brasil'!W12</f>
        <v>0</v>
      </c>
      <c r="X40" s="19">
        <f t="shared" si="84"/>
        <v>0</v>
      </c>
      <c r="Y40" s="98">
        <f t="shared" si="85"/>
        <v>950</v>
      </c>
      <c r="Z40" s="146">
        <f t="shared" si="86"/>
        <v>0.82465277777777779</v>
      </c>
      <c r="AA40" s="133">
        <f>'AMA_UBS J Brasil'!AA12</f>
        <v>0</v>
      </c>
      <c r="AB40" s="19">
        <f t="shared" si="87"/>
        <v>0</v>
      </c>
      <c r="AC40" s="133">
        <f>'AMA_UBS J Brasil'!AC12</f>
        <v>0</v>
      </c>
      <c r="AD40" s="19">
        <f t="shared" si="88"/>
        <v>0</v>
      </c>
      <c r="AE40" s="133">
        <f>'AMA_UBS J Brasil'!AE12</f>
        <v>0</v>
      </c>
      <c r="AF40" s="19">
        <f t="shared" si="89"/>
        <v>0</v>
      </c>
      <c r="AG40" s="98">
        <f t="shared" si="90"/>
        <v>0</v>
      </c>
      <c r="AH40" s="146">
        <f t="shared" si="91"/>
        <v>0</v>
      </c>
      <c r="AI40" s="133">
        <f t="shared" si="92"/>
        <v>2587</v>
      </c>
    </row>
    <row r="41" spans="1:35" outlineLevel="1" x14ac:dyDescent="0.25">
      <c r="A41" s="269" t="s">
        <v>9</v>
      </c>
      <c r="B41" s="114">
        <f>'AMA_UBS J Brasil'!B13</f>
        <v>1344</v>
      </c>
      <c r="C41" s="134">
        <f>'AMA_UBS J Brasil'!C13</f>
        <v>1439</v>
      </c>
      <c r="D41" s="147">
        <f t="shared" si="103"/>
        <v>1.0706845238095237</v>
      </c>
      <c r="E41" s="134">
        <f>'AMA_UBS J Brasil'!E13</f>
        <v>1301</v>
      </c>
      <c r="F41" s="147">
        <f t="shared" si="104"/>
        <v>0.96800595238095233</v>
      </c>
      <c r="G41" s="134">
        <f>'AMA_UBS J Brasil'!G13</f>
        <v>1224</v>
      </c>
      <c r="H41" s="147">
        <f t="shared" si="105"/>
        <v>0.9107142857142857</v>
      </c>
      <c r="I41" s="136">
        <f t="shared" si="106"/>
        <v>3964</v>
      </c>
      <c r="J41" s="148">
        <f t="shared" si="107"/>
        <v>0.98313492063492058</v>
      </c>
      <c r="K41" s="134">
        <f>'AMA_UBS J Brasil'!K13</f>
        <v>2045</v>
      </c>
      <c r="L41" s="147">
        <f t="shared" si="105"/>
        <v>1.5215773809523809</v>
      </c>
      <c r="M41" s="134">
        <f>'AMA_UBS J Brasil'!M13</f>
        <v>1651</v>
      </c>
      <c r="N41" s="147">
        <f t="shared" si="108"/>
        <v>1.2284226190476191</v>
      </c>
      <c r="O41" s="134">
        <f>'AMA_UBS J Brasil'!O13</f>
        <v>1293</v>
      </c>
      <c r="P41" s="147">
        <f t="shared" si="109"/>
        <v>0.9620535714285714</v>
      </c>
      <c r="Q41" s="136">
        <f t="shared" si="110"/>
        <v>4989</v>
      </c>
      <c r="R41" s="148">
        <f t="shared" si="111"/>
        <v>1.2373511904761905</v>
      </c>
      <c r="S41" s="134">
        <f>'AMA_UBS J Brasil'!S13</f>
        <v>1516</v>
      </c>
      <c r="T41" s="147">
        <f t="shared" si="82"/>
        <v>1.1279761904761905</v>
      </c>
      <c r="U41" s="134">
        <f>'AMA_UBS J Brasil'!U13</f>
        <v>1145</v>
      </c>
      <c r="V41" s="147">
        <f t="shared" si="83"/>
        <v>0.85193452380952384</v>
      </c>
      <c r="W41" s="134">
        <f>'AMA_UBS J Brasil'!W13</f>
        <v>0</v>
      </c>
      <c r="X41" s="147">
        <f t="shared" si="84"/>
        <v>0</v>
      </c>
      <c r="Y41" s="136">
        <f t="shared" si="85"/>
        <v>2661</v>
      </c>
      <c r="Z41" s="148">
        <f t="shared" si="86"/>
        <v>0.65997023809523814</v>
      </c>
      <c r="AA41" s="134">
        <f>'AMA_UBS J Brasil'!AA13</f>
        <v>0</v>
      </c>
      <c r="AB41" s="147">
        <f t="shared" si="87"/>
        <v>0</v>
      </c>
      <c r="AC41" s="134">
        <f>'AMA_UBS J Brasil'!AC13</f>
        <v>0</v>
      </c>
      <c r="AD41" s="147">
        <f t="shared" si="88"/>
        <v>0</v>
      </c>
      <c r="AE41" s="134">
        <f>'AMA_UBS J Brasil'!AE13</f>
        <v>0</v>
      </c>
      <c r="AF41" s="147">
        <f t="shared" si="89"/>
        <v>0</v>
      </c>
      <c r="AG41" s="136">
        <f t="shared" si="90"/>
        <v>0</v>
      </c>
      <c r="AH41" s="148">
        <f t="shared" si="91"/>
        <v>0</v>
      </c>
      <c r="AI41" s="134">
        <f t="shared" si="92"/>
        <v>8953</v>
      </c>
    </row>
    <row r="42" spans="1:35" outlineLevel="1" x14ac:dyDescent="0.25">
      <c r="A42" s="269" t="s">
        <v>10</v>
      </c>
      <c r="B42" s="114">
        <f>'AMA_UBS J Brasil'!B14</f>
        <v>789</v>
      </c>
      <c r="C42" s="134">
        <f>'AMA_UBS J Brasil'!C14</f>
        <v>930</v>
      </c>
      <c r="D42" s="147">
        <f t="shared" si="103"/>
        <v>1.1787072243346008</v>
      </c>
      <c r="E42" s="134">
        <f>'AMA_UBS J Brasil'!E14</f>
        <v>809</v>
      </c>
      <c r="F42" s="147">
        <f t="shared" si="104"/>
        <v>1.0253485424588087</v>
      </c>
      <c r="G42" s="134">
        <f>'AMA_UBS J Brasil'!G14</f>
        <v>1024</v>
      </c>
      <c r="H42" s="147">
        <f t="shared" si="105"/>
        <v>1.2978453738910012</v>
      </c>
      <c r="I42" s="136">
        <f t="shared" si="106"/>
        <v>2763</v>
      </c>
      <c r="J42" s="148">
        <f t="shared" si="107"/>
        <v>1.167300380228137</v>
      </c>
      <c r="K42" s="134">
        <f>'AMA_UBS J Brasil'!K14</f>
        <v>807</v>
      </c>
      <c r="L42" s="147">
        <f t="shared" si="105"/>
        <v>1.0228136882129277</v>
      </c>
      <c r="M42" s="134">
        <f>'AMA_UBS J Brasil'!M14</f>
        <v>855</v>
      </c>
      <c r="N42" s="147">
        <f t="shared" si="108"/>
        <v>1.0836501901140685</v>
      </c>
      <c r="O42" s="134">
        <f>'AMA_UBS J Brasil'!O14</f>
        <v>731</v>
      </c>
      <c r="P42" s="147">
        <f t="shared" si="109"/>
        <v>0.92648922686945501</v>
      </c>
      <c r="Q42" s="136">
        <f t="shared" si="110"/>
        <v>2393</v>
      </c>
      <c r="R42" s="148">
        <f t="shared" si="111"/>
        <v>1.0109843683988171</v>
      </c>
      <c r="S42" s="134">
        <f>'AMA_UBS J Brasil'!S14</f>
        <v>830</v>
      </c>
      <c r="T42" s="147">
        <f t="shared" si="82"/>
        <v>1.0519645120405576</v>
      </c>
      <c r="U42" s="134">
        <f>'AMA_UBS J Brasil'!U14</f>
        <v>1102</v>
      </c>
      <c r="V42" s="147">
        <f t="shared" si="83"/>
        <v>1.396704689480355</v>
      </c>
      <c r="W42" s="134">
        <f>'AMA_UBS J Brasil'!W14</f>
        <v>0</v>
      </c>
      <c r="X42" s="147">
        <f t="shared" si="84"/>
        <v>0</v>
      </c>
      <c r="Y42" s="136">
        <f t="shared" si="85"/>
        <v>1932</v>
      </c>
      <c r="Z42" s="148">
        <f t="shared" si="86"/>
        <v>0.81622306717363746</v>
      </c>
      <c r="AA42" s="134">
        <f>'AMA_UBS J Brasil'!AA14</f>
        <v>0</v>
      </c>
      <c r="AB42" s="147">
        <f t="shared" si="87"/>
        <v>0</v>
      </c>
      <c r="AC42" s="134">
        <f>'AMA_UBS J Brasil'!AC14</f>
        <v>0</v>
      </c>
      <c r="AD42" s="147">
        <f t="shared" si="88"/>
        <v>0</v>
      </c>
      <c r="AE42" s="134">
        <f>'AMA_UBS J Brasil'!AE14</f>
        <v>0</v>
      </c>
      <c r="AF42" s="147">
        <f t="shared" si="89"/>
        <v>0</v>
      </c>
      <c r="AG42" s="136">
        <f t="shared" si="90"/>
        <v>0</v>
      </c>
      <c r="AH42" s="148">
        <f t="shared" si="91"/>
        <v>0</v>
      </c>
      <c r="AI42" s="134">
        <f t="shared" si="92"/>
        <v>5156</v>
      </c>
    </row>
    <row r="43" spans="1:35" outlineLevel="1" x14ac:dyDescent="0.25">
      <c r="A43" s="1063" t="s">
        <v>502</v>
      </c>
      <c r="B43" s="114">
        <f>'AMA_UBS J Brasil'!B15</f>
        <v>0</v>
      </c>
      <c r="C43" s="134">
        <f>'AMA_UBS J Brasil'!C15</f>
        <v>943</v>
      </c>
      <c r="D43" s="147" t="e">
        <f t="shared" ref="D43" si="112">C43/$B43</f>
        <v>#DIV/0!</v>
      </c>
      <c r="E43" s="134">
        <f>'AMA_UBS J Brasil'!E15</f>
        <v>985</v>
      </c>
      <c r="F43" s="147" t="e">
        <f t="shared" ref="F43" si="113">E43/$B43</f>
        <v>#DIV/0!</v>
      </c>
      <c r="G43" s="134">
        <f>'AMA_UBS J Brasil'!G15</f>
        <v>1157</v>
      </c>
      <c r="H43" s="147" t="e">
        <f t="shared" ref="H43" si="114">G43/$B43</f>
        <v>#DIV/0!</v>
      </c>
      <c r="I43" s="136">
        <f t="shared" ref="I43" si="115">SUM(C43,E43,G43)</f>
        <v>3085</v>
      </c>
      <c r="J43" s="148" t="e">
        <f t="shared" ref="J43" si="116">I43/($B43*3)</f>
        <v>#DIV/0!</v>
      </c>
      <c r="K43" s="134">
        <f>'AMA_UBS J Brasil'!K15</f>
        <v>840</v>
      </c>
      <c r="L43" s="147" t="e">
        <f t="shared" ref="L43" si="117">K43/$B43</f>
        <v>#DIV/0!</v>
      </c>
      <c r="M43" s="134">
        <f>'AMA_UBS J Brasil'!M15</f>
        <v>1441</v>
      </c>
      <c r="N43" s="147" t="e">
        <f t="shared" ref="N43" si="118">M43/$B43</f>
        <v>#DIV/0!</v>
      </c>
      <c r="O43" s="134">
        <f>'AMA_UBS J Brasil'!O15</f>
        <v>1449</v>
      </c>
      <c r="P43" s="147" t="e">
        <f t="shared" ref="P43" si="119">O43/$B43</f>
        <v>#DIV/0!</v>
      </c>
      <c r="Q43" s="136">
        <f t="shared" ref="Q43" si="120">SUM(K43,M43,O43)</f>
        <v>3730</v>
      </c>
      <c r="R43" s="148" t="e">
        <f t="shared" ref="R43" si="121">Q43/($B43*3)</f>
        <v>#DIV/0!</v>
      </c>
      <c r="S43" s="134">
        <f>'AMA_UBS J Brasil'!S15</f>
        <v>1501</v>
      </c>
      <c r="T43" s="147" t="e">
        <f t="shared" ref="T43" si="122">S43/$B43</f>
        <v>#DIV/0!</v>
      </c>
      <c r="U43" s="134">
        <f>'AMA_UBS J Brasil'!U15</f>
        <v>1347</v>
      </c>
      <c r="V43" s="147" t="e">
        <f t="shared" ref="V43" si="123">U43/$B43</f>
        <v>#DIV/0!</v>
      </c>
      <c r="W43" s="134">
        <f>'AMA_UBS J Brasil'!W15</f>
        <v>0</v>
      </c>
      <c r="X43" s="147" t="e">
        <f t="shared" ref="X43" si="124">W43/$B43</f>
        <v>#DIV/0!</v>
      </c>
      <c r="Y43" s="136">
        <f t="shared" si="85"/>
        <v>2848</v>
      </c>
      <c r="Z43" s="148" t="e">
        <f t="shared" ref="Z43" si="125">Y43/($B43*3)</f>
        <v>#DIV/0!</v>
      </c>
      <c r="AA43" s="134">
        <f>'AMA_UBS J Brasil'!AA15</f>
        <v>0</v>
      </c>
      <c r="AB43" s="147" t="e">
        <f t="shared" si="87"/>
        <v>#DIV/0!</v>
      </c>
      <c r="AC43" s="134">
        <f>'AMA_UBS J Brasil'!AC15</f>
        <v>0</v>
      </c>
      <c r="AD43" s="147" t="e">
        <f t="shared" si="88"/>
        <v>#DIV/0!</v>
      </c>
      <c r="AE43" s="134">
        <f>'AMA_UBS J Brasil'!AE15</f>
        <v>0</v>
      </c>
      <c r="AF43" s="147" t="e">
        <f t="shared" si="89"/>
        <v>#DIV/0!</v>
      </c>
      <c r="AG43" s="136">
        <f t="shared" si="90"/>
        <v>0</v>
      </c>
      <c r="AH43" s="148" t="e">
        <f t="shared" si="91"/>
        <v>#DIV/0!</v>
      </c>
      <c r="AI43" s="134">
        <f t="shared" si="92"/>
        <v>6815</v>
      </c>
    </row>
    <row r="44" spans="1:35" outlineLevel="1" x14ac:dyDescent="0.25">
      <c r="A44" s="269" t="s">
        <v>42</v>
      </c>
      <c r="B44" s="114">
        <f>'AMA_UBS J Brasil'!B16</f>
        <v>789</v>
      </c>
      <c r="C44" s="134">
        <f>'AMA_UBS J Brasil'!C16</f>
        <v>440</v>
      </c>
      <c r="D44" s="147">
        <f t="shared" si="103"/>
        <v>0.55766793409378956</v>
      </c>
      <c r="E44" s="134">
        <f>'AMA_UBS J Brasil'!E16</f>
        <v>400</v>
      </c>
      <c r="F44" s="147">
        <f t="shared" si="104"/>
        <v>0.50697084917617241</v>
      </c>
      <c r="G44" s="134">
        <f>'AMA_UBS J Brasil'!G16</f>
        <v>369</v>
      </c>
      <c r="H44" s="147">
        <f t="shared" si="105"/>
        <v>0.46768060836501901</v>
      </c>
      <c r="I44" s="136">
        <f t="shared" si="106"/>
        <v>1209</v>
      </c>
      <c r="J44" s="148">
        <f t="shared" si="107"/>
        <v>0.51077313054499363</v>
      </c>
      <c r="K44" s="134">
        <f>'AMA_UBS J Brasil'!K16</f>
        <v>501</v>
      </c>
      <c r="L44" s="147">
        <f t="shared" si="105"/>
        <v>0.63498098859315588</v>
      </c>
      <c r="M44" s="134">
        <f>'AMA_UBS J Brasil'!M16</f>
        <v>800</v>
      </c>
      <c r="N44" s="147">
        <f t="shared" si="108"/>
        <v>1.0139416983523448</v>
      </c>
      <c r="O44" s="134">
        <f>'AMA_UBS J Brasil'!O16</f>
        <v>681</v>
      </c>
      <c r="P44" s="147">
        <f t="shared" si="109"/>
        <v>0.86311787072243351</v>
      </c>
      <c r="Q44" s="136">
        <f t="shared" si="110"/>
        <v>1982</v>
      </c>
      <c r="R44" s="148">
        <f t="shared" si="111"/>
        <v>0.83734685255597807</v>
      </c>
      <c r="S44" s="134">
        <f>'AMA_UBS J Brasil'!S16</f>
        <v>419</v>
      </c>
      <c r="T44" s="147">
        <f t="shared" si="82"/>
        <v>0.53105196451204051</v>
      </c>
      <c r="U44" s="134">
        <f>'AMA_UBS J Brasil'!U16</f>
        <v>423</v>
      </c>
      <c r="V44" s="147">
        <f t="shared" si="83"/>
        <v>0.53612167300380231</v>
      </c>
      <c r="W44" s="134">
        <f>'AMA_UBS J Brasil'!W16</f>
        <v>0</v>
      </c>
      <c r="X44" s="147">
        <f t="shared" si="84"/>
        <v>0</v>
      </c>
      <c r="Y44" s="136">
        <f t="shared" si="85"/>
        <v>842</v>
      </c>
      <c r="Z44" s="148">
        <f t="shared" si="86"/>
        <v>0.35572454583861429</v>
      </c>
      <c r="AA44" s="134">
        <f>'AMA_UBS J Brasil'!AA16</f>
        <v>0</v>
      </c>
      <c r="AB44" s="147">
        <f t="shared" si="87"/>
        <v>0</v>
      </c>
      <c r="AC44" s="134">
        <f>'AMA_UBS J Brasil'!AC16</f>
        <v>0</v>
      </c>
      <c r="AD44" s="147">
        <f t="shared" si="88"/>
        <v>0</v>
      </c>
      <c r="AE44" s="134">
        <f>'AMA_UBS J Brasil'!AE16</f>
        <v>0</v>
      </c>
      <c r="AF44" s="147">
        <f t="shared" si="89"/>
        <v>0</v>
      </c>
      <c r="AG44" s="136">
        <f t="shared" si="90"/>
        <v>0</v>
      </c>
      <c r="AH44" s="148">
        <f t="shared" si="91"/>
        <v>0</v>
      </c>
      <c r="AI44" s="134">
        <f t="shared" si="92"/>
        <v>3191</v>
      </c>
    </row>
    <row r="45" spans="1:35" outlineLevel="1" x14ac:dyDescent="0.25">
      <c r="A45" s="1063" t="s">
        <v>503</v>
      </c>
      <c r="B45" s="114">
        <f>'AMA_UBS J Brasil'!B17</f>
        <v>0</v>
      </c>
      <c r="C45" s="134">
        <f>'AMA_UBS J Brasil'!C17</f>
        <v>479</v>
      </c>
      <c r="D45" s="147" t="e">
        <f t="shared" ref="D45" si="126">C45/$B45</f>
        <v>#DIV/0!</v>
      </c>
      <c r="E45" s="134">
        <f>'AMA_UBS J Brasil'!E17</f>
        <v>437</v>
      </c>
      <c r="F45" s="147" t="e">
        <f t="shared" ref="F45" si="127">E45/$B45</f>
        <v>#DIV/0!</v>
      </c>
      <c r="G45" s="134">
        <f>'AMA_UBS J Brasil'!G17</f>
        <v>421</v>
      </c>
      <c r="H45" s="147" t="e">
        <f t="shared" ref="H45" si="128">G45/$B45</f>
        <v>#DIV/0!</v>
      </c>
      <c r="I45" s="136">
        <f t="shared" ref="I45" si="129">SUM(C45,E45,G45)</f>
        <v>1337</v>
      </c>
      <c r="J45" s="148" t="e">
        <f t="shared" ref="J45" si="130">I45/($B45*3)</f>
        <v>#DIV/0!</v>
      </c>
      <c r="K45" s="134">
        <f>'AMA_UBS J Brasil'!K17</f>
        <v>851</v>
      </c>
      <c r="L45" s="147" t="e">
        <f t="shared" ref="L45" si="131">K45/$B45</f>
        <v>#DIV/0!</v>
      </c>
      <c r="M45" s="134">
        <f>'AMA_UBS J Brasil'!M17</f>
        <v>503</v>
      </c>
      <c r="N45" s="147" t="e">
        <f t="shared" ref="N45" si="132">M45/$B45</f>
        <v>#DIV/0!</v>
      </c>
      <c r="O45" s="134">
        <f>'AMA_UBS J Brasil'!O17</f>
        <v>464</v>
      </c>
      <c r="P45" s="147" t="e">
        <f t="shared" ref="P45" si="133">O45/$B45</f>
        <v>#DIV/0!</v>
      </c>
      <c r="Q45" s="136">
        <f t="shared" ref="Q45" si="134">SUM(K45,M45,O45)</f>
        <v>1818</v>
      </c>
      <c r="R45" s="148" t="e">
        <f t="shared" ref="R45" si="135">Q45/($B45*3)</f>
        <v>#DIV/0!</v>
      </c>
      <c r="S45" s="134">
        <f>'AMA_UBS J Brasil'!S17</f>
        <v>195</v>
      </c>
      <c r="T45" s="147" t="e">
        <f t="shared" ref="T45" si="136">S45/$B45</f>
        <v>#DIV/0!</v>
      </c>
      <c r="U45" s="134">
        <f>'AMA_UBS J Brasil'!U17</f>
        <v>377</v>
      </c>
      <c r="V45" s="147" t="e">
        <f t="shared" ref="V45" si="137">U45/$B45</f>
        <v>#DIV/0!</v>
      </c>
      <c r="W45" s="134">
        <f>'AMA_UBS J Brasil'!W17</f>
        <v>0</v>
      </c>
      <c r="X45" s="147" t="e">
        <f t="shared" ref="X45" si="138">W45/$B45</f>
        <v>#DIV/0!</v>
      </c>
      <c r="Y45" s="136">
        <f t="shared" si="85"/>
        <v>572</v>
      </c>
      <c r="Z45" s="148" t="e">
        <f t="shared" ref="Z45" si="139">Y45/($B45*3)</f>
        <v>#DIV/0!</v>
      </c>
      <c r="AA45" s="134">
        <f>'AMA_UBS J Brasil'!AA17</f>
        <v>0</v>
      </c>
      <c r="AB45" s="147" t="e">
        <f t="shared" si="87"/>
        <v>#DIV/0!</v>
      </c>
      <c r="AC45" s="134">
        <f>'AMA_UBS J Brasil'!AC17</f>
        <v>0</v>
      </c>
      <c r="AD45" s="147" t="e">
        <f t="shared" si="88"/>
        <v>#DIV/0!</v>
      </c>
      <c r="AE45" s="134">
        <f>'AMA_UBS J Brasil'!AE17</f>
        <v>0</v>
      </c>
      <c r="AF45" s="147" t="e">
        <f t="shared" si="89"/>
        <v>#DIV/0!</v>
      </c>
      <c r="AG45" s="136">
        <f t="shared" si="90"/>
        <v>0</v>
      </c>
      <c r="AH45" s="148" t="e">
        <f t="shared" si="91"/>
        <v>#DIV/0!</v>
      </c>
      <c r="AI45" s="134">
        <f t="shared" si="92"/>
        <v>3155</v>
      </c>
    </row>
    <row r="46" spans="1:35" outlineLevel="1" x14ac:dyDescent="0.25">
      <c r="A46" s="269" t="s">
        <v>12</v>
      </c>
      <c r="B46" s="114">
        <f>'AMA_UBS J Brasil'!B18</f>
        <v>125</v>
      </c>
      <c r="C46" s="134">
        <f>'AMA_UBS J Brasil'!C18</f>
        <v>0</v>
      </c>
      <c r="D46" s="147">
        <f t="shared" si="103"/>
        <v>0</v>
      </c>
      <c r="E46" s="134">
        <f>'AMA_UBS J Brasil'!E18</f>
        <v>0</v>
      </c>
      <c r="F46" s="147">
        <f t="shared" si="104"/>
        <v>0</v>
      </c>
      <c r="G46" s="134">
        <f>'AMA_UBS J Brasil'!G18</f>
        <v>83</v>
      </c>
      <c r="H46" s="147">
        <f t="shared" si="105"/>
        <v>0.66400000000000003</v>
      </c>
      <c r="I46" s="136">
        <f t="shared" si="106"/>
        <v>83</v>
      </c>
      <c r="J46" s="148">
        <f t="shared" si="107"/>
        <v>0.22133333333333333</v>
      </c>
      <c r="K46" s="134">
        <f>'AMA_UBS J Brasil'!K18</f>
        <v>94</v>
      </c>
      <c r="L46" s="147">
        <f t="shared" si="105"/>
        <v>0.752</v>
      </c>
      <c r="M46" s="134">
        <f>'AMA_UBS J Brasil'!M18</f>
        <v>82</v>
      </c>
      <c r="N46" s="147">
        <f t="shared" si="108"/>
        <v>0.65600000000000003</v>
      </c>
      <c r="O46" s="134">
        <f>'AMA_UBS J Brasil'!O18</f>
        <v>103</v>
      </c>
      <c r="P46" s="147">
        <f t="shared" si="109"/>
        <v>0.82399999999999995</v>
      </c>
      <c r="Q46" s="136">
        <f t="shared" si="110"/>
        <v>279</v>
      </c>
      <c r="R46" s="148">
        <f t="shared" si="111"/>
        <v>0.74399999999999999</v>
      </c>
      <c r="S46" s="134">
        <f>'AMA_UBS J Brasil'!S18</f>
        <v>169</v>
      </c>
      <c r="T46" s="147">
        <f t="shared" si="82"/>
        <v>1.3520000000000001</v>
      </c>
      <c r="U46" s="134">
        <f>'AMA_UBS J Brasil'!U18</f>
        <v>140</v>
      </c>
      <c r="V46" s="147">
        <f t="shared" si="83"/>
        <v>1.1200000000000001</v>
      </c>
      <c r="W46" s="134">
        <f>'AMA_UBS J Brasil'!W18</f>
        <v>0</v>
      </c>
      <c r="X46" s="147">
        <f t="shared" si="84"/>
        <v>0</v>
      </c>
      <c r="Y46" s="136">
        <f t="shared" si="85"/>
        <v>309</v>
      </c>
      <c r="Z46" s="148">
        <f t="shared" si="86"/>
        <v>0.82399999999999995</v>
      </c>
      <c r="AA46" s="134">
        <f>'AMA_UBS J Brasil'!AA18</f>
        <v>0</v>
      </c>
      <c r="AB46" s="147">
        <f t="shared" si="87"/>
        <v>0</v>
      </c>
      <c r="AC46" s="134">
        <f>'AMA_UBS J Brasil'!AC18</f>
        <v>0</v>
      </c>
      <c r="AD46" s="147">
        <f t="shared" si="88"/>
        <v>0</v>
      </c>
      <c r="AE46" s="134">
        <f>'AMA_UBS J Brasil'!AE18</f>
        <v>0</v>
      </c>
      <c r="AF46" s="147">
        <f t="shared" si="89"/>
        <v>0</v>
      </c>
      <c r="AG46" s="136">
        <f t="shared" si="90"/>
        <v>0</v>
      </c>
      <c r="AH46" s="148">
        <f t="shared" si="91"/>
        <v>0</v>
      </c>
      <c r="AI46" s="134">
        <f t="shared" si="92"/>
        <v>362</v>
      </c>
    </row>
    <row r="47" spans="1:35" ht="15.75" outlineLevel="1" thickBot="1" x14ac:dyDescent="0.3">
      <c r="A47" s="1052" t="s">
        <v>13</v>
      </c>
      <c r="B47" s="995">
        <f>'AMA_UBS J Brasil'!B19</f>
        <v>789</v>
      </c>
      <c r="C47" s="996">
        <f>'AMA_UBS J Brasil'!C19</f>
        <v>604</v>
      </c>
      <c r="D47" s="988">
        <f t="shared" si="103"/>
        <v>0.76552598225602031</v>
      </c>
      <c r="E47" s="996">
        <f>'AMA_UBS J Brasil'!E19</f>
        <v>836</v>
      </c>
      <c r="F47" s="988">
        <f t="shared" si="104"/>
        <v>1.0595690747782003</v>
      </c>
      <c r="G47" s="996">
        <f>'AMA_UBS J Brasil'!G19</f>
        <v>522</v>
      </c>
      <c r="H47" s="988">
        <f t="shared" si="105"/>
        <v>0.66159695817490494</v>
      </c>
      <c r="I47" s="997">
        <f t="shared" si="106"/>
        <v>1962</v>
      </c>
      <c r="J47" s="998">
        <f t="shared" si="107"/>
        <v>0.82889733840304181</v>
      </c>
      <c r="K47" s="996">
        <f>'AMA_UBS J Brasil'!K19</f>
        <v>753</v>
      </c>
      <c r="L47" s="988">
        <f t="shared" si="105"/>
        <v>0.95437262357414454</v>
      </c>
      <c r="M47" s="996">
        <f>'AMA_UBS J Brasil'!M19</f>
        <v>739</v>
      </c>
      <c r="N47" s="988">
        <f t="shared" si="108"/>
        <v>0.9366286438529785</v>
      </c>
      <c r="O47" s="996">
        <f>'AMA_UBS J Brasil'!O19</f>
        <v>495</v>
      </c>
      <c r="P47" s="988">
        <f t="shared" si="109"/>
        <v>0.62737642585551334</v>
      </c>
      <c r="Q47" s="997">
        <f t="shared" si="110"/>
        <v>1987</v>
      </c>
      <c r="R47" s="998">
        <f t="shared" si="111"/>
        <v>0.83945923109421205</v>
      </c>
      <c r="S47" s="996">
        <f>'AMA_UBS J Brasil'!S19</f>
        <v>594</v>
      </c>
      <c r="T47" s="988">
        <f t="shared" si="82"/>
        <v>0.75285171102661597</v>
      </c>
      <c r="U47" s="996">
        <f>'AMA_UBS J Brasil'!U19</f>
        <v>640</v>
      </c>
      <c r="V47" s="988">
        <f t="shared" si="83"/>
        <v>0.81115335868187577</v>
      </c>
      <c r="W47" s="996">
        <f>'AMA_UBS J Brasil'!W19</f>
        <v>0</v>
      </c>
      <c r="X47" s="988">
        <f t="shared" si="84"/>
        <v>0</v>
      </c>
      <c r="Y47" s="997">
        <f t="shared" si="85"/>
        <v>1234</v>
      </c>
      <c r="Z47" s="998">
        <f t="shared" si="86"/>
        <v>0.52133502323616387</v>
      </c>
      <c r="AA47" s="996">
        <f>'AMA_UBS J Brasil'!AA19</f>
        <v>0</v>
      </c>
      <c r="AB47" s="988">
        <f t="shared" si="87"/>
        <v>0</v>
      </c>
      <c r="AC47" s="996">
        <f>'AMA_UBS J Brasil'!AC19</f>
        <v>0</v>
      </c>
      <c r="AD47" s="988">
        <f t="shared" si="88"/>
        <v>0</v>
      </c>
      <c r="AE47" s="996">
        <f>'AMA_UBS J Brasil'!AE19</f>
        <v>0</v>
      </c>
      <c r="AF47" s="988">
        <f t="shared" si="89"/>
        <v>0</v>
      </c>
      <c r="AG47" s="997">
        <f t="shared" si="90"/>
        <v>0</v>
      </c>
      <c r="AH47" s="998">
        <f t="shared" si="91"/>
        <v>0</v>
      </c>
      <c r="AI47" s="996">
        <f t="shared" si="92"/>
        <v>3949</v>
      </c>
    </row>
    <row r="48" spans="1:35" ht="15.75" outlineLevel="1" thickBot="1" x14ac:dyDescent="0.3">
      <c r="A48" s="1081" t="s">
        <v>7</v>
      </c>
      <c r="B48" s="987">
        <f>SUM(B35:B47)</f>
        <v>13944</v>
      </c>
      <c r="C48" s="418">
        <f>SUM(C35:C47)</f>
        <v>15853</v>
      </c>
      <c r="D48" s="278">
        <f t="shared" si="103"/>
        <v>1.1369047619047619</v>
      </c>
      <c r="E48" s="418">
        <f>SUM(E35:E47)</f>
        <v>14921</v>
      </c>
      <c r="F48" s="278">
        <f t="shared" si="104"/>
        <v>1.0700659781985082</v>
      </c>
      <c r="G48" s="418">
        <f>SUM(G35:G47)</f>
        <v>15118</v>
      </c>
      <c r="H48" s="278">
        <f t="shared" si="105"/>
        <v>1.0841939185312679</v>
      </c>
      <c r="I48" s="625">
        <f t="shared" si="106"/>
        <v>45892</v>
      </c>
      <c r="J48" s="279">
        <f t="shared" si="107"/>
        <v>1.0970548862115128</v>
      </c>
      <c r="K48" s="418">
        <f>SUM(K35:K47)</f>
        <v>16649</v>
      </c>
      <c r="L48" s="278">
        <f t="shared" si="105"/>
        <v>1.1939902467010901</v>
      </c>
      <c r="M48" s="418">
        <f>SUM(M35:M47)</f>
        <v>17442</v>
      </c>
      <c r="N48" s="278">
        <f t="shared" si="108"/>
        <v>1.2508605851979346</v>
      </c>
      <c r="O48" s="418">
        <f>SUM(O35:O47)</f>
        <v>14681</v>
      </c>
      <c r="P48" s="278">
        <f t="shared" si="109"/>
        <v>1.0528542742398164</v>
      </c>
      <c r="Q48" s="625">
        <f t="shared" si="110"/>
        <v>48772</v>
      </c>
      <c r="R48" s="279">
        <f t="shared" si="111"/>
        <v>1.1659017020462803</v>
      </c>
      <c r="S48" s="418">
        <f>SUM(S35:S47)</f>
        <v>14365</v>
      </c>
      <c r="T48" s="278">
        <f t="shared" si="82"/>
        <v>1.0301921973608721</v>
      </c>
      <c r="U48" s="418">
        <f>SUM(U35:U47)</f>
        <v>15137</v>
      </c>
      <c r="V48" s="278">
        <f t="shared" si="83"/>
        <v>1.0855565117613311</v>
      </c>
      <c r="W48" s="418">
        <f>SUM(W35:W47)</f>
        <v>0</v>
      </c>
      <c r="X48" s="278">
        <f t="shared" si="84"/>
        <v>0</v>
      </c>
      <c r="Y48" s="625">
        <f t="shared" si="85"/>
        <v>29502</v>
      </c>
      <c r="Z48" s="279">
        <f t="shared" si="86"/>
        <v>0.70524956970740105</v>
      </c>
      <c r="AA48" s="418">
        <f>SUM(AA35:AA47)</f>
        <v>0</v>
      </c>
      <c r="AB48" s="278">
        <f t="shared" si="87"/>
        <v>0</v>
      </c>
      <c r="AC48" s="418">
        <f>SUM(AC35:AC47)</f>
        <v>0</v>
      </c>
      <c r="AD48" s="278">
        <f t="shared" si="88"/>
        <v>0</v>
      </c>
      <c r="AE48" s="418">
        <f>SUM(AE35:AE47)</f>
        <v>0</v>
      </c>
      <c r="AF48" s="278">
        <f t="shared" si="89"/>
        <v>0</v>
      </c>
      <c r="AG48" s="625">
        <f t="shared" si="90"/>
        <v>0</v>
      </c>
      <c r="AH48" s="279">
        <f t="shared" si="91"/>
        <v>0</v>
      </c>
      <c r="AI48" s="994">
        <f t="shared" si="92"/>
        <v>94664</v>
      </c>
    </row>
    <row r="50" spans="1:35" ht="15.75" x14ac:dyDescent="0.25">
      <c r="A50" s="1380" t="s">
        <v>563</v>
      </c>
      <c r="B50" s="1373"/>
      <c r="C50" s="1373"/>
      <c r="D50" s="1373"/>
      <c r="E50" s="1373"/>
      <c r="F50" s="1373"/>
      <c r="G50" s="1373"/>
      <c r="H50" s="1373"/>
      <c r="I50" s="1373"/>
      <c r="J50" s="1373"/>
      <c r="K50" s="1373"/>
      <c r="L50" s="1373"/>
      <c r="M50" s="1373"/>
      <c r="N50" s="1373"/>
      <c r="O50" s="1373"/>
      <c r="P50" s="1373"/>
      <c r="Q50" s="1373"/>
      <c r="R50" s="1373"/>
      <c r="S50" s="1373"/>
      <c r="T50" s="1373"/>
      <c r="U50" s="1373"/>
      <c r="V50" s="1373"/>
      <c r="W50" s="1373"/>
      <c r="X50" s="1373"/>
      <c r="Y50" s="1373"/>
      <c r="Z50" s="1373"/>
      <c r="AA50" s="1373"/>
      <c r="AB50" s="1373"/>
      <c r="AC50" s="1373"/>
      <c r="AD50" s="1373"/>
      <c r="AE50" s="1373"/>
      <c r="AF50" s="1373"/>
      <c r="AG50" s="1373"/>
      <c r="AH50" s="1373"/>
      <c r="AI50" s="1373"/>
    </row>
    <row r="51" spans="1:35" ht="24.75" outlineLevel="1" thickBot="1" x14ac:dyDescent="0.3">
      <c r="A51" s="268" t="s">
        <v>14</v>
      </c>
      <c r="B51" s="186" t="s">
        <v>15</v>
      </c>
      <c r="C51" s="262" t="str">
        <f>'Pque N Mundo I'!C6</f>
        <v>JAN_19</v>
      </c>
      <c r="D51" s="263" t="str">
        <f>'Pque N Mundo I'!D6</f>
        <v>%</v>
      </c>
      <c r="E51" s="262" t="str">
        <f>'Pque N Mundo I'!E6</f>
        <v>FEV_19</v>
      </c>
      <c r="F51" s="263" t="str">
        <f>'Pque N Mundo I'!F6</f>
        <v>%</v>
      </c>
      <c r="G51" s="262" t="str">
        <f>'Pque N Mundo I'!G6</f>
        <v>MAR_19</v>
      </c>
      <c r="H51" s="263" t="str">
        <f>'Pque N Mundo I'!H6</f>
        <v>%</v>
      </c>
      <c r="I51" s="128" t="str">
        <f>'Pque N Mundo I'!I6</f>
        <v>Trimestre</v>
      </c>
      <c r="J51" s="13" t="str">
        <f>'Pque N Mundo I'!J6</f>
        <v>% Trim</v>
      </c>
      <c r="K51" s="262" t="str">
        <f>'Pque N Mundo I'!K6</f>
        <v>ABR_19</v>
      </c>
      <c r="L51" s="263" t="str">
        <f>'Pque N Mundo I'!L6</f>
        <v>%</v>
      </c>
      <c r="M51" s="264" t="str">
        <f>'Pque N Mundo I'!M6</f>
        <v>MAIO_19</v>
      </c>
      <c r="N51" s="265" t="str">
        <f>'Pque N Mundo I'!N6</f>
        <v>%</v>
      </c>
      <c r="O51" s="264" t="str">
        <f>'Pque N Mundo I'!O6</f>
        <v>JUN_19</v>
      </c>
      <c r="P51" s="265" t="str">
        <f>'Pque N Mundo I'!P6</f>
        <v>%</v>
      </c>
      <c r="Q51" s="128" t="str">
        <f>'Pque N Mundo I'!Q6</f>
        <v>Trimestre</v>
      </c>
      <c r="R51" s="13" t="str">
        <f>'Pque N Mundo I'!R6</f>
        <v>% Trim</v>
      </c>
      <c r="S51" s="110" t="str">
        <f>'Pque N Mundo I'!S6</f>
        <v>JUL_19</v>
      </c>
      <c r="T51" s="263" t="str">
        <f>'Pque N Mundo I'!T6</f>
        <v>%</v>
      </c>
      <c r="U51" s="264" t="str">
        <f>'Pque N Mundo I'!U6</f>
        <v>AGO_19</v>
      </c>
      <c r="V51" s="265" t="str">
        <f>'Pque N Mundo I'!V6</f>
        <v>%</v>
      </c>
      <c r="W51" s="264" t="str">
        <f>'Pque N Mundo I'!W6</f>
        <v>SET_19</v>
      </c>
      <c r="X51" s="265" t="str">
        <f>'Pque N Mundo I'!X6</f>
        <v>%</v>
      </c>
      <c r="Y51" s="128" t="str">
        <f>'Pque N Mundo I'!Y6</f>
        <v>Trimestre</v>
      </c>
      <c r="Z51" s="13" t="str">
        <f>'Pque N Mundo I'!Z6</f>
        <v>% Trim</v>
      </c>
      <c r="AA51" s="110" t="str">
        <f>'Pque N Mundo I'!AA6</f>
        <v>OUT_19</v>
      </c>
      <c r="AB51" s="263" t="str">
        <f>'Pque N Mundo I'!AB6</f>
        <v>%</v>
      </c>
      <c r="AC51" s="264" t="str">
        <f>'Pque N Mundo I'!AC6</f>
        <v>NOV_19</v>
      </c>
      <c r="AD51" s="265" t="str">
        <f>'Pque N Mundo I'!AD6</f>
        <v>%</v>
      </c>
      <c r="AE51" s="264" t="str">
        <f>'Pque N Mundo I'!AE6</f>
        <v>DEZ_19</v>
      </c>
      <c r="AF51" s="265" t="str">
        <f>'Pque N Mundo I'!AF6</f>
        <v>%</v>
      </c>
      <c r="AG51" s="128" t="str">
        <f>'Pque N Mundo I'!AG6</f>
        <v>Trimestre</v>
      </c>
      <c r="AH51" s="13" t="str">
        <f>'Pque N Mundo I'!AH6</f>
        <v>% Trim</v>
      </c>
      <c r="AI51" s="14" t="s">
        <v>6</v>
      </c>
    </row>
    <row r="52" spans="1:35" ht="15.75" outlineLevel="1" thickTop="1" x14ac:dyDescent="0.25">
      <c r="A52" s="1053" t="s">
        <v>8</v>
      </c>
      <c r="B52" s="114">
        <f>'AMA_UBS V Guilherme'!B7</f>
        <v>384</v>
      </c>
      <c r="C52" s="134">
        <f>'AMA_UBS V Guilherme'!C7</f>
        <v>353</v>
      </c>
      <c r="D52" s="147">
        <f t="shared" ref="D52:D53" si="140">C52/$B52</f>
        <v>0.91927083333333337</v>
      </c>
      <c r="E52" s="134">
        <f>'AMA_UBS V Guilherme'!E7</f>
        <v>342</v>
      </c>
      <c r="F52" s="147">
        <f t="shared" ref="F52:F53" si="141">E52/$B52</f>
        <v>0.890625</v>
      </c>
      <c r="G52" s="134">
        <f>'AMA_UBS V Guilherme'!G7</f>
        <v>330</v>
      </c>
      <c r="H52" s="147">
        <f t="shared" ref="H52:H53" si="142">G52/$B52</f>
        <v>0.859375</v>
      </c>
      <c r="I52" s="136">
        <f t="shared" ref="I52:I53" si="143">SUM(C52,E52,G52)</f>
        <v>1025</v>
      </c>
      <c r="J52" s="148">
        <f t="shared" ref="J52:J53" si="144">I52/($B52*3)</f>
        <v>0.88975694444444442</v>
      </c>
      <c r="K52" s="134">
        <f>'AMA_UBS V Guilherme'!K7</f>
        <v>393</v>
      </c>
      <c r="L52" s="147">
        <f t="shared" ref="L52:L53" si="145">K52/$B52</f>
        <v>1.0234375</v>
      </c>
      <c r="M52" s="134">
        <f>'AMA_UBS V Guilherme'!M7</f>
        <v>508</v>
      </c>
      <c r="N52" s="147">
        <f t="shared" ref="N52:N53" si="146">M52/$B52</f>
        <v>1.3229166666666667</v>
      </c>
      <c r="O52" s="134">
        <f>'AMA_UBS V Guilherme'!O7</f>
        <v>412</v>
      </c>
      <c r="P52" s="147">
        <f t="shared" ref="P52:P53" si="147">O52/$B52</f>
        <v>1.0729166666666667</v>
      </c>
      <c r="Q52" s="136">
        <f t="shared" ref="Q52:Q60" si="148">SUM(K52,M52,O52)</f>
        <v>1313</v>
      </c>
      <c r="R52" s="148">
        <f t="shared" ref="R52:R60" si="149">Q52/($B52*3)</f>
        <v>1.1397569444444444</v>
      </c>
      <c r="S52" s="134">
        <f>'AMA_UBS V Guilherme'!S7</f>
        <v>709</v>
      </c>
      <c r="T52" s="147">
        <f t="shared" ref="T52:T54" si="150">S52/$B52</f>
        <v>1.8463541666666667</v>
      </c>
      <c r="U52" s="134">
        <f>'AMA_UBS V Guilherme'!U7</f>
        <v>657</v>
      </c>
      <c r="V52" s="147">
        <f t="shared" ref="V52:V60" si="151">U52/$B52</f>
        <v>1.7109375</v>
      </c>
      <c r="W52" s="134">
        <f>'AMA_UBS V Guilherme'!W7</f>
        <v>0</v>
      </c>
      <c r="X52" s="147">
        <f t="shared" ref="X52:X60" si="152">W52/$B52</f>
        <v>0</v>
      </c>
      <c r="Y52" s="136">
        <f t="shared" ref="Y52:Y60" si="153">SUM(S52,U52,W52)</f>
        <v>1366</v>
      </c>
      <c r="Z52" s="148">
        <f t="shared" ref="Z52:Z60" si="154">Y52/($B52*3)</f>
        <v>1.1857638888888888</v>
      </c>
      <c r="AA52" s="134">
        <f>'AMA_UBS V Guilherme'!AA7</f>
        <v>0</v>
      </c>
      <c r="AB52" s="147">
        <f t="shared" ref="AB52:AB55" si="155">AA52/$B52</f>
        <v>0</v>
      </c>
      <c r="AC52" s="134">
        <f>'AMA_UBS V Guilherme'!AC7</f>
        <v>0</v>
      </c>
      <c r="AD52" s="147">
        <f t="shared" ref="AD52:AD60" si="156">AC52/$B52</f>
        <v>0</v>
      </c>
      <c r="AE52" s="134">
        <f>'AMA_UBS V Guilherme'!AE7</f>
        <v>0</v>
      </c>
      <c r="AF52" s="147">
        <f t="shared" ref="AF52:AF60" si="157">AE52/$B52</f>
        <v>0</v>
      </c>
      <c r="AG52" s="136">
        <f t="shared" ref="AG52:AG60" si="158">SUM(AA52,AC52,AE52)</f>
        <v>0</v>
      </c>
      <c r="AH52" s="148">
        <f t="shared" ref="AH52:AH60" si="159">AG52/($B52*3)</f>
        <v>0</v>
      </c>
      <c r="AI52" s="134">
        <f t="shared" ref="AI52:AI60" si="160">SUM(C52,E52,G52,K52,M52,O52)</f>
        <v>2338</v>
      </c>
    </row>
    <row r="53" spans="1:35" outlineLevel="1" x14ac:dyDescent="0.25">
      <c r="A53" s="1053" t="s">
        <v>9</v>
      </c>
      <c r="B53" s="114">
        <f>'AMA_UBS V Guilherme'!B8</f>
        <v>1344</v>
      </c>
      <c r="C53" s="134">
        <f>'AMA_UBS V Guilherme'!C8</f>
        <v>1300</v>
      </c>
      <c r="D53" s="147">
        <f t="shared" si="140"/>
        <v>0.96726190476190477</v>
      </c>
      <c r="E53" s="134">
        <f>'AMA_UBS V Guilherme'!E8</f>
        <v>1499</v>
      </c>
      <c r="F53" s="147">
        <f t="shared" si="141"/>
        <v>1.1153273809523809</v>
      </c>
      <c r="G53" s="134">
        <f>'AMA_UBS V Guilherme'!G8</f>
        <v>1217</v>
      </c>
      <c r="H53" s="147">
        <f t="shared" si="142"/>
        <v>0.90550595238095233</v>
      </c>
      <c r="I53" s="136">
        <f t="shared" si="143"/>
        <v>4016</v>
      </c>
      <c r="J53" s="148">
        <f t="shared" si="144"/>
        <v>0.99603174603174605</v>
      </c>
      <c r="K53" s="134">
        <f>'AMA_UBS V Guilherme'!K8</f>
        <v>2453</v>
      </c>
      <c r="L53" s="147">
        <f t="shared" si="145"/>
        <v>1.8251488095238095</v>
      </c>
      <c r="M53" s="134">
        <f>'AMA_UBS V Guilherme'!M8</f>
        <v>2521</v>
      </c>
      <c r="N53" s="147">
        <f t="shared" si="146"/>
        <v>1.8757440476190477</v>
      </c>
      <c r="O53" s="134">
        <f>'AMA_UBS V Guilherme'!O8</f>
        <v>1550</v>
      </c>
      <c r="P53" s="147">
        <f t="shared" si="147"/>
        <v>1.1532738095238095</v>
      </c>
      <c r="Q53" s="136">
        <f t="shared" si="148"/>
        <v>6524</v>
      </c>
      <c r="R53" s="148">
        <f t="shared" si="149"/>
        <v>1.6180555555555556</v>
      </c>
      <c r="S53" s="134">
        <f>'AMA_UBS V Guilherme'!S8</f>
        <v>2900</v>
      </c>
      <c r="T53" s="147">
        <f t="shared" si="150"/>
        <v>2.1577380952380953</v>
      </c>
      <c r="U53" s="134">
        <f>'AMA_UBS V Guilherme'!U8</f>
        <v>2378</v>
      </c>
      <c r="V53" s="147">
        <f t="shared" si="151"/>
        <v>1.7693452380952381</v>
      </c>
      <c r="W53" s="134">
        <f>'AMA_UBS V Guilherme'!W8</f>
        <v>0</v>
      </c>
      <c r="X53" s="147">
        <f t="shared" si="152"/>
        <v>0</v>
      </c>
      <c r="Y53" s="136">
        <f t="shared" si="153"/>
        <v>5278</v>
      </c>
      <c r="Z53" s="148">
        <f t="shared" si="154"/>
        <v>1.3090277777777777</v>
      </c>
      <c r="AA53" s="134">
        <f>'AMA_UBS V Guilherme'!AA8</f>
        <v>0</v>
      </c>
      <c r="AB53" s="147">
        <f t="shared" si="155"/>
        <v>0</v>
      </c>
      <c r="AC53" s="134">
        <f>'AMA_UBS V Guilherme'!AC8</f>
        <v>0</v>
      </c>
      <c r="AD53" s="147">
        <f t="shared" si="156"/>
        <v>0</v>
      </c>
      <c r="AE53" s="134">
        <f>'AMA_UBS V Guilherme'!AE8</f>
        <v>0</v>
      </c>
      <c r="AF53" s="147">
        <f t="shared" si="157"/>
        <v>0</v>
      </c>
      <c r="AG53" s="136">
        <f t="shared" si="158"/>
        <v>0</v>
      </c>
      <c r="AH53" s="148">
        <f t="shared" si="159"/>
        <v>0</v>
      </c>
      <c r="AI53" s="134">
        <f t="shared" si="160"/>
        <v>10540</v>
      </c>
    </row>
    <row r="54" spans="1:35" outlineLevel="1" x14ac:dyDescent="0.25">
      <c r="A54" s="269" t="s">
        <v>10</v>
      </c>
      <c r="B54" s="114">
        <f>'AMA_UBS V Guilherme'!B9</f>
        <v>789</v>
      </c>
      <c r="C54" s="134">
        <f>'AMA_UBS V Guilherme'!C9</f>
        <v>579</v>
      </c>
      <c r="D54" s="147">
        <f t="shared" ref="D54:D60" si="161">C54/$B54</f>
        <v>0.73384030418250945</v>
      </c>
      <c r="E54" s="134">
        <f>'AMA_UBS V Guilherme'!E9</f>
        <v>265</v>
      </c>
      <c r="F54" s="147">
        <f t="shared" ref="F54:F60" si="162">E54/$B54</f>
        <v>0.33586818757921422</v>
      </c>
      <c r="G54" s="134">
        <f>'AMA_UBS V Guilherme'!G9</f>
        <v>448</v>
      </c>
      <c r="H54" s="147">
        <f t="shared" ref="H54:L60" si="163">G54/$B54</f>
        <v>0.56780735107731306</v>
      </c>
      <c r="I54" s="136">
        <f t="shared" ref="I54:I60" si="164">SUM(C54,E54,G54)</f>
        <v>1292</v>
      </c>
      <c r="J54" s="148">
        <f t="shared" ref="J54:J60" si="165">I54/($B54*3)</f>
        <v>0.54583861427967895</v>
      </c>
      <c r="K54" s="134">
        <f>'AMA_UBS V Guilherme'!K9</f>
        <v>577</v>
      </c>
      <c r="L54" s="147">
        <f t="shared" si="163"/>
        <v>0.7313054499366286</v>
      </c>
      <c r="M54" s="134">
        <f>'AMA_UBS V Guilherme'!M9</f>
        <v>525</v>
      </c>
      <c r="N54" s="147">
        <f t="shared" ref="N54:N60" si="166">M54/$B54</f>
        <v>0.66539923954372626</v>
      </c>
      <c r="O54" s="134">
        <f>'AMA_UBS V Guilherme'!O9</f>
        <v>418</v>
      </c>
      <c r="P54" s="147">
        <f t="shared" ref="P54:P60" si="167">O54/$B54</f>
        <v>0.52978453738910014</v>
      </c>
      <c r="Q54" s="136">
        <f t="shared" si="148"/>
        <v>1520</v>
      </c>
      <c r="R54" s="148">
        <f t="shared" si="149"/>
        <v>0.64216307562315167</v>
      </c>
      <c r="S54" s="134">
        <f>'AMA_UBS V Guilherme'!S9</f>
        <v>273</v>
      </c>
      <c r="T54" s="147">
        <f t="shared" si="150"/>
        <v>0.34600760456273766</v>
      </c>
      <c r="U54" s="134">
        <f>'AMA_UBS V Guilherme'!U9</f>
        <v>514</v>
      </c>
      <c r="V54" s="147">
        <f t="shared" si="151"/>
        <v>0.65145754119138155</v>
      </c>
      <c r="W54" s="134">
        <f>'AMA_UBS V Guilherme'!W9</f>
        <v>0</v>
      </c>
      <c r="X54" s="147">
        <f t="shared" si="152"/>
        <v>0</v>
      </c>
      <c r="Y54" s="136">
        <f t="shared" si="153"/>
        <v>787</v>
      </c>
      <c r="Z54" s="148">
        <f t="shared" si="154"/>
        <v>0.3324883819180397</v>
      </c>
      <c r="AA54" s="134">
        <f>'AMA_UBS V Guilherme'!AA9</f>
        <v>0</v>
      </c>
      <c r="AB54" s="147">
        <f t="shared" si="155"/>
        <v>0</v>
      </c>
      <c r="AC54" s="134">
        <f>'AMA_UBS V Guilherme'!AC9</f>
        <v>0</v>
      </c>
      <c r="AD54" s="147">
        <f t="shared" si="156"/>
        <v>0</v>
      </c>
      <c r="AE54" s="134">
        <f>'AMA_UBS V Guilherme'!AE9</f>
        <v>0</v>
      </c>
      <c r="AF54" s="147">
        <f t="shared" si="157"/>
        <v>0</v>
      </c>
      <c r="AG54" s="136">
        <f t="shared" si="158"/>
        <v>0</v>
      </c>
      <c r="AH54" s="148">
        <f t="shared" si="159"/>
        <v>0</v>
      </c>
      <c r="AI54" s="134">
        <f t="shared" si="160"/>
        <v>2812</v>
      </c>
    </row>
    <row r="55" spans="1:35" outlineLevel="1" x14ac:dyDescent="0.25">
      <c r="A55" s="1063" t="s">
        <v>502</v>
      </c>
      <c r="B55" s="114">
        <f>'AMA_UBS V Guilherme'!B10</f>
        <v>0</v>
      </c>
      <c r="C55" s="134">
        <f>'AMA_UBS V Guilherme'!C10</f>
        <v>990</v>
      </c>
      <c r="D55" s="147" t="e">
        <f t="shared" ref="D55" si="168">C55/$B55</f>
        <v>#DIV/0!</v>
      </c>
      <c r="E55" s="134">
        <f>'AMA_UBS V Guilherme'!E10</f>
        <v>960</v>
      </c>
      <c r="F55" s="147" t="e">
        <f t="shared" ref="F55" si="169">E55/$B55</f>
        <v>#DIV/0!</v>
      </c>
      <c r="G55" s="134">
        <f>'AMA_UBS V Guilherme'!G10</f>
        <v>1080</v>
      </c>
      <c r="H55" s="147" t="e">
        <f t="shared" ref="H55" si="170">G55/$B55</f>
        <v>#DIV/0!</v>
      </c>
      <c r="I55" s="136">
        <f t="shared" si="164"/>
        <v>3030</v>
      </c>
      <c r="J55" s="148" t="e">
        <f t="shared" si="165"/>
        <v>#DIV/0!</v>
      </c>
      <c r="K55" s="134">
        <f>'AMA_UBS V Guilherme'!K10</f>
        <v>1183</v>
      </c>
      <c r="L55" s="147" t="e">
        <f t="shared" ref="L55" si="171">K55/$B55</f>
        <v>#DIV/0!</v>
      </c>
      <c r="M55" s="134">
        <f>'AMA_UBS V Guilherme'!M10</f>
        <v>1344</v>
      </c>
      <c r="N55" s="147" t="e">
        <f t="shared" ref="N55" si="172">M55/$B55</f>
        <v>#DIV/0!</v>
      </c>
      <c r="O55" s="134">
        <f>'AMA_UBS V Guilherme'!O10</f>
        <v>1111</v>
      </c>
      <c r="P55" s="147" t="e">
        <f t="shared" ref="P55" si="173">O55/$B55</f>
        <v>#DIV/0!</v>
      </c>
      <c r="Q55" s="136">
        <f t="shared" ref="Q55" si="174">SUM(K55,M55,O55)</f>
        <v>3638</v>
      </c>
      <c r="R55" s="148" t="e">
        <f t="shared" ref="R55" si="175">Q55/($B55*3)</f>
        <v>#DIV/0!</v>
      </c>
      <c r="S55" s="134">
        <f>'AMA_UBS V Guilherme'!S10</f>
        <v>1201</v>
      </c>
      <c r="T55" s="147" t="e">
        <f t="shared" ref="T55" si="176">S55/$B55</f>
        <v>#DIV/0!</v>
      </c>
      <c r="U55" s="134">
        <f>'AMA_UBS V Guilherme'!U10</f>
        <v>1253</v>
      </c>
      <c r="V55" s="147" t="e">
        <f t="shared" ref="V55" si="177">U55/$B55</f>
        <v>#DIV/0!</v>
      </c>
      <c r="W55" s="134">
        <f>'AMA_UBS V Guilherme'!W10</f>
        <v>0</v>
      </c>
      <c r="X55" s="147" t="e">
        <f t="shared" ref="X55" si="178">W55/$B55</f>
        <v>#DIV/0!</v>
      </c>
      <c r="Y55" s="136">
        <f t="shared" si="153"/>
        <v>2454</v>
      </c>
      <c r="Z55" s="148" t="e">
        <f t="shared" ref="Z55" si="179">Y55/($B55*3)</f>
        <v>#DIV/0!</v>
      </c>
      <c r="AA55" s="134">
        <f>'AMA_UBS V Guilherme'!AA10</f>
        <v>0</v>
      </c>
      <c r="AB55" s="147" t="e">
        <f t="shared" si="155"/>
        <v>#DIV/0!</v>
      </c>
      <c r="AC55" s="134">
        <f>'AMA_UBS V Guilherme'!AC10</f>
        <v>0</v>
      </c>
      <c r="AD55" s="147" t="e">
        <f t="shared" si="156"/>
        <v>#DIV/0!</v>
      </c>
      <c r="AE55" s="134">
        <f>'AMA_UBS V Guilherme'!AE10</f>
        <v>0</v>
      </c>
      <c r="AF55" s="147" t="e">
        <f t="shared" si="157"/>
        <v>#DIV/0!</v>
      </c>
      <c r="AG55" s="136">
        <f t="shared" si="158"/>
        <v>0</v>
      </c>
      <c r="AH55" s="148" t="e">
        <f t="shared" si="159"/>
        <v>#DIV/0!</v>
      </c>
      <c r="AI55" s="134">
        <f t="shared" si="160"/>
        <v>6668</v>
      </c>
    </row>
    <row r="56" spans="1:35" outlineLevel="1" x14ac:dyDescent="0.25">
      <c r="A56" s="269" t="s">
        <v>42</v>
      </c>
      <c r="B56" s="114">
        <f>'AMA_UBS V Guilherme'!B11</f>
        <v>526</v>
      </c>
      <c r="C56" s="134">
        <f>'AMA_UBS V Guilherme'!C11</f>
        <v>337</v>
      </c>
      <c r="D56" s="147">
        <f>C56/$B56</f>
        <v>0.64068441064638781</v>
      </c>
      <c r="E56" s="134">
        <f>'AMA_UBS V Guilherme'!E11</f>
        <v>341</v>
      </c>
      <c r="F56" s="147">
        <f>E56/$B56</f>
        <v>0.64828897338403046</v>
      </c>
      <c r="G56" s="134">
        <f>'AMA_UBS V Guilherme'!G11</f>
        <v>459</v>
      </c>
      <c r="H56" s="147">
        <f>G56/$B56</f>
        <v>0.87262357414448666</v>
      </c>
      <c r="I56" s="136">
        <f t="shared" si="164"/>
        <v>1137</v>
      </c>
      <c r="J56" s="148">
        <f t="shared" si="165"/>
        <v>0.72053231939163498</v>
      </c>
      <c r="K56" s="134">
        <f>'AMA_UBS V Guilherme'!K11</f>
        <v>497</v>
      </c>
      <c r="L56" s="147">
        <f>K56/$B56</f>
        <v>0.94486692015209128</v>
      </c>
      <c r="M56" s="134">
        <f>'AMA_UBS V Guilherme'!M11</f>
        <v>461</v>
      </c>
      <c r="N56" s="147">
        <f t="shared" si="166"/>
        <v>0.87642585551330798</v>
      </c>
      <c r="O56" s="134">
        <f>'AMA_UBS V Guilherme'!O11</f>
        <v>334</v>
      </c>
      <c r="P56" s="147">
        <f t="shared" si="167"/>
        <v>0.63498098859315588</v>
      </c>
      <c r="Q56" s="136">
        <f t="shared" si="148"/>
        <v>1292</v>
      </c>
      <c r="R56" s="148">
        <f t="shared" si="149"/>
        <v>0.81875792141951842</v>
      </c>
      <c r="S56" s="134">
        <f>'AMA_UBS V Guilherme'!S11</f>
        <v>361</v>
      </c>
      <c r="T56" s="147">
        <f>S56/$B56</f>
        <v>0.68631178707224338</v>
      </c>
      <c r="U56" s="134">
        <f>'AMA_UBS V Guilherme'!U11</f>
        <v>367</v>
      </c>
      <c r="V56" s="147">
        <f t="shared" si="151"/>
        <v>0.69771863117870725</v>
      </c>
      <c r="W56" s="134">
        <f>'AMA_UBS V Guilherme'!W11</f>
        <v>0</v>
      </c>
      <c r="X56" s="147">
        <f t="shared" si="152"/>
        <v>0</v>
      </c>
      <c r="Y56" s="136">
        <f t="shared" si="153"/>
        <v>728</v>
      </c>
      <c r="Z56" s="148">
        <f t="shared" si="154"/>
        <v>0.46134347275031684</v>
      </c>
      <c r="AA56" s="134">
        <f>'AMA_UBS V Guilherme'!AA11</f>
        <v>0</v>
      </c>
      <c r="AB56" s="147">
        <f>AA56/$B56</f>
        <v>0</v>
      </c>
      <c r="AC56" s="134">
        <f>'AMA_UBS V Guilherme'!AC11</f>
        <v>0</v>
      </c>
      <c r="AD56" s="147">
        <f t="shared" si="156"/>
        <v>0</v>
      </c>
      <c r="AE56" s="134">
        <f>'AMA_UBS V Guilherme'!AE11</f>
        <v>0</v>
      </c>
      <c r="AF56" s="147">
        <f t="shared" si="157"/>
        <v>0</v>
      </c>
      <c r="AG56" s="136">
        <f t="shared" si="158"/>
        <v>0</v>
      </c>
      <c r="AH56" s="148">
        <f t="shared" si="159"/>
        <v>0</v>
      </c>
      <c r="AI56" s="134">
        <f t="shared" si="160"/>
        <v>2429</v>
      </c>
    </row>
    <row r="57" spans="1:35" outlineLevel="1" x14ac:dyDescent="0.25">
      <c r="A57" s="1063" t="s">
        <v>503</v>
      </c>
      <c r="B57" s="114">
        <f>'AMA_UBS V Guilherme'!B12</f>
        <v>0</v>
      </c>
      <c r="C57" s="134">
        <f>'AMA_UBS V Guilherme'!C12</f>
        <v>266</v>
      </c>
      <c r="D57" s="147" t="e">
        <f>C57/$B57</f>
        <v>#DIV/0!</v>
      </c>
      <c r="E57" s="134">
        <f>'AMA_UBS V Guilherme'!E12</f>
        <v>300</v>
      </c>
      <c r="F57" s="147" t="e">
        <f>E57/$B57</f>
        <v>#DIV/0!</v>
      </c>
      <c r="G57" s="134">
        <f>'AMA_UBS V Guilherme'!G12</f>
        <v>289</v>
      </c>
      <c r="H57" s="147" t="e">
        <f>G57/$B57</f>
        <v>#DIV/0!</v>
      </c>
      <c r="I57" s="136">
        <f t="shared" si="164"/>
        <v>855</v>
      </c>
      <c r="J57" s="148" t="e">
        <f t="shared" si="165"/>
        <v>#DIV/0!</v>
      </c>
      <c r="K57" s="134">
        <f>'AMA_UBS V Guilherme'!K12</f>
        <v>446</v>
      </c>
      <c r="L57" s="147" t="e">
        <f>K57/$B57</f>
        <v>#DIV/0!</v>
      </c>
      <c r="M57" s="134">
        <f>'AMA_UBS V Guilherme'!M12</f>
        <v>449</v>
      </c>
      <c r="N57" s="147" t="e">
        <f t="shared" ref="N57" si="180">M57/$B57</f>
        <v>#DIV/0!</v>
      </c>
      <c r="O57" s="134">
        <f>'AMA_UBS V Guilherme'!O12</f>
        <v>377</v>
      </c>
      <c r="P57" s="147" t="e">
        <f t="shared" ref="P57" si="181">O57/$B57</f>
        <v>#DIV/0!</v>
      </c>
      <c r="Q57" s="136">
        <f t="shared" ref="Q57" si="182">SUM(K57,M57,O57)</f>
        <v>1272</v>
      </c>
      <c r="R57" s="148" t="e">
        <f t="shared" ref="R57" si="183">Q57/($B57*3)</f>
        <v>#DIV/0!</v>
      </c>
      <c r="S57" s="134">
        <f>'AMA_UBS V Guilherme'!S12</f>
        <v>238</v>
      </c>
      <c r="T57" s="147" t="e">
        <f>S57/$B57</f>
        <v>#DIV/0!</v>
      </c>
      <c r="U57" s="134">
        <f>'AMA_UBS V Guilherme'!U12</f>
        <v>458</v>
      </c>
      <c r="V57" s="147" t="e">
        <f t="shared" ref="V57" si="184">U57/$B57</f>
        <v>#DIV/0!</v>
      </c>
      <c r="W57" s="134">
        <f>'AMA_UBS V Guilherme'!W12</f>
        <v>0</v>
      </c>
      <c r="X57" s="147" t="e">
        <f t="shared" ref="X57" si="185">W57/$B57</f>
        <v>#DIV/0!</v>
      </c>
      <c r="Y57" s="136">
        <f t="shared" si="153"/>
        <v>696</v>
      </c>
      <c r="Z57" s="148" t="e">
        <f t="shared" ref="Z57" si="186">Y57/($B57*3)</f>
        <v>#DIV/0!</v>
      </c>
      <c r="AA57" s="134">
        <f>'AMA_UBS V Guilherme'!AA12</f>
        <v>0</v>
      </c>
      <c r="AB57" s="147" t="e">
        <f>AA57/$B57</f>
        <v>#DIV/0!</v>
      </c>
      <c r="AC57" s="134">
        <f>'AMA_UBS V Guilherme'!AC12</f>
        <v>0</v>
      </c>
      <c r="AD57" s="147" t="e">
        <f t="shared" si="156"/>
        <v>#DIV/0!</v>
      </c>
      <c r="AE57" s="134">
        <f>'AMA_UBS V Guilherme'!AE12</f>
        <v>0</v>
      </c>
      <c r="AF57" s="147" t="e">
        <f t="shared" si="157"/>
        <v>#DIV/0!</v>
      </c>
      <c r="AG57" s="136">
        <f t="shared" si="158"/>
        <v>0</v>
      </c>
      <c r="AH57" s="148" t="e">
        <f t="shared" si="159"/>
        <v>#DIV/0!</v>
      </c>
      <c r="AI57" s="134">
        <f t="shared" si="160"/>
        <v>2127</v>
      </c>
    </row>
    <row r="58" spans="1:35" outlineLevel="1" x14ac:dyDescent="0.25">
      <c r="A58" s="269" t="s">
        <v>12</v>
      </c>
      <c r="B58" s="114">
        <f>'AMA_UBS V Guilherme'!B13</f>
        <v>125</v>
      </c>
      <c r="C58" s="134">
        <f>'AMA_UBS V Guilherme'!C13</f>
        <v>111</v>
      </c>
      <c r="D58" s="147">
        <f t="shared" si="161"/>
        <v>0.88800000000000001</v>
      </c>
      <c r="E58" s="134">
        <f>'AMA_UBS V Guilherme'!E13</f>
        <v>243</v>
      </c>
      <c r="F58" s="147">
        <f t="shared" si="162"/>
        <v>1.944</v>
      </c>
      <c r="G58" s="134">
        <f>'AMA_UBS V Guilherme'!G13</f>
        <v>145</v>
      </c>
      <c r="H58" s="147">
        <f t="shared" si="163"/>
        <v>1.1599999999999999</v>
      </c>
      <c r="I58" s="136">
        <f t="shared" si="164"/>
        <v>499</v>
      </c>
      <c r="J58" s="148">
        <f t="shared" si="165"/>
        <v>1.3306666666666667</v>
      </c>
      <c r="K58" s="134">
        <f>'AMA_UBS V Guilherme'!K13</f>
        <v>213</v>
      </c>
      <c r="L58" s="147">
        <f t="shared" si="163"/>
        <v>1.704</v>
      </c>
      <c r="M58" s="134">
        <f>'AMA_UBS V Guilherme'!M13</f>
        <v>270</v>
      </c>
      <c r="N58" s="147">
        <f t="shared" si="166"/>
        <v>2.16</v>
      </c>
      <c r="O58" s="134">
        <f>'AMA_UBS V Guilherme'!O13</f>
        <v>181</v>
      </c>
      <c r="P58" s="147">
        <f t="shared" si="167"/>
        <v>1.448</v>
      </c>
      <c r="Q58" s="136">
        <f t="shared" si="148"/>
        <v>664</v>
      </c>
      <c r="R58" s="148">
        <f t="shared" si="149"/>
        <v>1.7706666666666666</v>
      </c>
      <c r="S58" s="134">
        <f>'AMA_UBS V Guilherme'!S13</f>
        <v>226</v>
      </c>
      <c r="T58" s="147">
        <f t="shared" ref="T58:T60" si="187">S58/$B58</f>
        <v>1.8080000000000001</v>
      </c>
      <c r="U58" s="134">
        <f>'AMA_UBS V Guilherme'!U13</f>
        <v>221</v>
      </c>
      <c r="V58" s="147">
        <f t="shared" si="151"/>
        <v>1.768</v>
      </c>
      <c r="W58" s="134">
        <f>'AMA_UBS V Guilherme'!W13</f>
        <v>0</v>
      </c>
      <c r="X58" s="147">
        <f t="shared" si="152"/>
        <v>0</v>
      </c>
      <c r="Y58" s="136">
        <f t="shared" si="153"/>
        <v>447</v>
      </c>
      <c r="Z58" s="148">
        <f t="shared" si="154"/>
        <v>1.1919999999999999</v>
      </c>
      <c r="AA58" s="134">
        <f>'AMA_UBS V Guilherme'!AA13</f>
        <v>0</v>
      </c>
      <c r="AB58" s="147">
        <f t="shared" ref="AB58:AB60" si="188">AA58/$B58</f>
        <v>0</v>
      </c>
      <c r="AC58" s="134">
        <f>'AMA_UBS V Guilherme'!AC13</f>
        <v>0</v>
      </c>
      <c r="AD58" s="147">
        <f t="shared" si="156"/>
        <v>0</v>
      </c>
      <c r="AE58" s="134">
        <f>'AMA_UBS V Guilherme'!AE13</f>
        <v>0</v>
      </c>
      <c r="AF58" s="147">
        <f t="shared" si="157"/>
        <v>0</v>
      </c>
      <c r="AG58" s="136">
        <f t="shared" si="158"/>
        <v>0</v>
      </c>
      <c r="AH58" s="148">
        <f t="shared" si="159"/>
        <v>0</v>
      </c>
      <c r="AI58" s="134">
        <f t="shared" si="160"/>
        <v>1163</v>
      </c>
    </row>
    <row r="59" spans="1:35" ht="15.75" outlineLevel="1" thickBot="1" x14ac:dyDescent="0.3">
      <c r="A59" s="1052" t="s">
        <v>13</v>
      </c>
      <c r="B59" s="995">
        <f>'AMA_UBS V Guilherme'!B14</f>
        <v>421</v>
      </c>
      <c r="C59" s="996">
        <f>'AMA_UBS V Guilherme'!C14</f>
        <v>447</v>
      </c>
      <c r="D59" s="988">
        <f t="shared" si="161"/>
        <v>1.0617577197149644</v>
      </c>
      <c r="E59" s="996">
        <f>'AMA_UBS V Guilherme'!E14</f>
        <v>445</v>
      </c>
      <c r="F59" s="988">
        <f t="shared" si="162"/>
        <v>1.0570071258907363</v>
      </c>
      <c r="G59" s="996">
        <f>'AMA_UBS V Guilherme'!G14</f>
        <v>279</v>
      </c>
      <c r="H59" s="988">
        <f t="shared" si="163"/>
        <v>0.66270783847980996</v>
      </c>
      <c r="I59" s="997">
        <f t="shared" si="164"/>
        <v>1171</v>
      </c>
      <c r="J59" s="998">
        <f t="shared" si="165"/>
        <v>0.92715756136183691</v>
      </c>
      <c r="K59" s="996">
        <f>'AMA_UBS V Guilherme'!K14</f>
        <v>425</v>
      </c>
      <c r="L59" s="988">
        <f t="shared" si="163"/>
        <v>1.0095011876484561</v>
      </c>
      <c r="M59" s="996">
        <f>'AMA_UBS V Guilherme'!M14</f>
        <v>422</v>
      </c>
      <c r="N59" s="988">
        <f t="shared" si="166"/>
        <v>1.002375296912114</v>
      </c>
      <c r="O59" s="996">
        <f>'AMA_UBS V Guilherme'!O14</f>
        <v>333</v>
      </c>
      <c r="P59" s="988">
        <f t="shared" si="167"/>
        <v>0.79097387173396672</v>
      </c>
      <c r="Q59" s="997">
        <f t="shared" si="148"/>
        <v>1180</v>
      </c>
      <c r="R59" s="998">
        <f t="shared" si="149"/>
        <v>0.93428345209817898</v>
      </c>
      <c r="S59" s="996">
        <f>'AMA_UBS V Guilherme'!S14</f>
        <v>359</v>
      </c>
      <c r="T59" s="988">
        <f t="shared" si="187"/>
        <v>0.85273159144893107</v>
      </c>
      <c r="U59" s="996">
        <f>'AMA_UBS V Guilherme'!U14</f>
        <v>462</v>
      </c>
      <c r="V59" s="988">
        <f t="shared" si="151"/>
        <v>1.0973871733966747</v>
      </c>
      <c r="W59" s="996">
        <f>'AMA_UBS V Guilherme'!W14</f>
        <v>0</v>
      </c>
      <c r="X59" s="988">
        <f t="shared" si="152"/>
        <v>0</v>
      </c>
      <c r="Y59" s="997">
        <f t="shared" si="153"/>
        <v>821</v>
      </c>
      <c r="Z59" s="998">
        <f t="shared" si="154"/>
        <v>0.65003958828186859</v>
      </c>
      <c r="AA59" s="996">
        <f>'AMA_UBS V Guilherme'!AA14</f>
        <v>0</v>
      </c>
      <c r="AB59" s="988">
        <f t="shared" si="188"/>
        <v>0</v>
      </c>
      <c r="AC59" s="996">
        <f>'AMA_UBS V Guilherme'!AC14</f>
        <v>0</v>
      </c>
      <c r="AD59" s="988">
        <f t="shared" si="156"/>
        <v>0</v>
      </c>
      <c r="AE59" s="996">
        <f>'AMA_UBS V Guilherme'!AE14</f>
        <v>0</v>
      </c>
      <c r="AF59" s="988">
        <f t="shared" si="157"/>
        <v>0</v>
      </c>
      <c r="AG59" s="997">
        <f t="shared" si="158"/>
        <v>0</v>
      </c>
      <c r="AH59" s="998">
        <f t="shared" si="159"/>
        <v>0</v>
      </c>
      <c r="AI59" s="996">
        <f t="shared" si="160"/>
        <v>2351</v>
      </c>
    </row>
    <row r="60" spans="1:35" ht="15.75" outlineLevel="1" thickBot="1" x14ac:dyDescent="0.3">
      <c r="A60" s="1081" t="s">
        <v>7</v>
      </c>
      <c r="B60" s="987">
        <f>SUM(B52:B59)</f>
        <v>3589</v>
      </c>
      <c r="C60" s="418">
        <f>SUM(C54:C59)</f>
        <v>2730</v>
      </c>
      <c r="D60" s="278">
        <f t="shared" si="161"/>
        <v>0.76065756478127611</v>
      </c>
      <c r="E60" s="418">
        <f>SUM(E54:E59)</f>
        <v>2554</v>
      </c>
      <c r="F60" s="278">
        <f t="shared" si="162"/>
        <v>0.71161883533017556</v>
      </c>
      <c r="G60" s="418">
        <f>SUM(G54:G59)</f>
        <v>2700</v>
      </c>
      <c r="H60" s="278">
        <f t="shared" si="163"/>
        <v>0.75229869044302033</v>
      </c>
      <c r="I60" s="625">
        <f t="shared" si="164"/>
        <v>7984</v>
      </c>
      <c r="J60" s="279">
        <f t="shared" si="165"/>
        <v>0.74152503018482396</v>
      </c>
      <c r="K60" s="418">
        <f>SUM(K54:K59)</f>
        <v>3341</v>
      </c>
      <c r="L60" s="278">
        <f t="shared" si="163"/>
        <v>0.93089997213708553</v>
      </c>
      <c r="M60" s="418">
        <f t="shared" ref="M60" si="189">SUM(M54:M59)</f>
        <v>3471</v>
      </c>
      <c r="N60" s="278">
        <f t="shared" si="166"/>
        <v>0.96712176093619395</v>
      </c>
      <c r="O60" s="418">
        <f t="shared" ref="O60" si="190">SUM(O54:O59)</f>
        <v>2754</v>
      </c>
      <c r="P60" s="278">
        <f t="shared" si="167"/>
        <v>0.76734466425188075</v>
      </c>
      <c r="Q60" s="625">
        <f t="shared" si="148"/>
        <v>9566</v>
      </c>
      <c r="R60" s="279">
        <f t="shared" si="149"/>
        <v>0.88845546577505341</v>
      </c>
      <c r="S60" s="418">
        <f>SUM(S54:S59)</f>
        <v>2658</v>
      </c>
      <c r="T60" s="278">
        <f t="shared" si="187"/>
        <v>0.7405962663694623</v>
      </c>
      <c r="U60" s="418">
        <f t="shared" ref="U60" si="191">SUM(U54:U59)</f>
        <v>3275</v>
      </c>
      <c r="V60" s="278">
        <f t="shared" si="151"/>
        <v>0.91251044859292285</v>
      </c>
      <c r="W60" s="418">
        <f t="shared" ref="W60" si="192">SUM(W54:W59)</f>
        <v>0</v>
      </c>
      <c r="X60" s="278">
        <f t="shared" si="152"/>
        <v>0</v>
      </c>
      <c r="Y60" s="625">
        <f t="shared" si="153"/>
        <v>5933</v>
      </c>
      <c r="Z60" s="279">
        <f t="shared" si="154"/>
        <v>0.55103557165412831</v>
      </c>
      <c r="AA60" s="418">
        <f>SUM(AA54:AA59)</f>
        <v>0</v>
      </c>
      <c r="AB60" s="278">
        <f t="shared" si="188"/>
        <v>0</v>
      </c>
      <c r="AC60" s="418">
        <f t="shared" ref="AC60" si="193">SUM(AC54:AC59)</f>
        <v>0</v>
      </c>
      <c r="AD60" s="278">
        <f t="shared" si="156"/>
        <v>0</v>
      </c>
      <c r="AE60" s="418">
        <f t="shared" ref="AE60" si="194">SUM(AE54:AE59)</f>
        <v>0</v>
      </c>
      <c r="AF60" s="278">
        <f t="shared" si="157"/>
        <v>0</v>
      </c>
      <c r="AG60" s="625">
        <f t="shared" si="158"/>
        <v>0</v>
      </c>
      <c r="AH60" s="279">
        <f t="shared" si="159"/>
        <v>0</v>
      </c>
      <c r="AI60" s="994">
        <f t="shared" si="160"/>
        <v>17550</v>
      </c>
    </row>
    <row r="62" spans="1:35" ht="15.75" x14ac:dyDescent="0.25">
      <c r="A62" s="1380" t="s">
        <v>542</v>
      </c>
      <c r="B62" s="1373"/>
      <c r="C62" s="1373"/>
      <c r="D62" s="1373"/>
      <c r="E62" s="1373"/>
      <c r="F62" s="1373"/>
      <c r="G62" s="1373"/>
      <c r="H62" s="1373"/>
      <c r="I62" s="1373"/>
      <c r="J62" s="1373"/>
      <c r="K62" s="1373"/>
      <c r="L62" s="1373"/>
      <c r="M62" s="1373"/>
      <c r="N62" s="1373"/>
      <c r="O62" s="1373"/>
      <c r="P62" s="1373"/>
      <c r="Q62" s="1373"/>
      <c r="R62" s="1373"/>
      <c r="S62" s="1373"/>
      <c r="T62" s="1373"/>
      <c r="U62" s="1373"/>
      <c r="V62" s="1373"/>
      <c r="W62" s="1373"/>
      <c r="X62" s="1373"/>
      <c r="Y62" s="1373"/>
      <c r="Z62" s="1373"/>
      <c r="AA62" s="1373"/>
      <c r="AB62" s="1373"/>
      <c r="AC62" s="1373"/>
      <c r="AD62" s="1373"/>
      <c r="AE62" s="1373"/>
      <c r="AF62" s="1373"/>
      <c r="AG62" s="1373"/>
      <c r="AH62" s="1373"/>
      <c r="AI62" s="1373"/>
    </row>
    <row r="63" spans="1:35" ht="24.75" outlineLevel="1" thickBot="1" x14ac:dyDescent="0.3">
      <c r="A63" s="268" t="s">
        <v>14</v>
      </c>
      <c r="B63" s="186" t="s">
        <v>15</v>
      </c>
      <c r="C63" s="262" t="str">
        <f>'Pque N Mundo I'!C6</f>
        <v>JAN_19</v>
      </c>
      <c r="D63" s="263" t="str">
        <f>'Pque N Mundo I'!D6</f>
        <v>%</v>
      </c>
      <c r="E63" s="262" t="str">
        <f>'Pque N Mundo I'!E6</f>
        <v>FEV_19</v>
      </c>
      <c r="F63" s="263" t="str">
        <f>'Pque N Mundo I'!F6</f>
        <v>%</v>
      </c>
      <c r="G63" s="262" t="str">
        <f>'Pque N Mundo I'!G6</f>
        <v>MAR_19</v>
      </c>
      <c r="H63" s="263" t="str">
        <f>'Pque N Mundo I'!H6</f>
        <v>%</v>
      </c>
      <c r="I63" s="128" t="str">
        <f>'Pque N Mundo I'!I6</f>
        <v>Trimestre</v>
      </c>
      <c r="J63" s="13" t="str">
        <f>'Pque N Mundo I'!J6</f>
        <v>% Trim</v>
      </c>
      <c r="K63" s="262" t="str">
        <f>'Pque N Mundo I'!K6</f>
        <v>ABR_19</v>
      </c>
      <c r="L63" s="263" t="str">
        <f>'Pque N Mundo I'!L6</f>
        <v>%</v>
      </c>
      <c r="M63" s="264" t="str">
        <f>'Pque N Mundo I'!M6</f>
        <v>MAIO_19</v>
      </c>
      <c r="N63" s="265" t="str">
        <f>'Pque N Mundo I'!N6</f>
        <v>%</v>
      </c>
      <c r="O63" s="264" t="str">
        <f>'Pque N Mundo I'!O6</f>
        <v>JUN_19</v>
      </c>
      <c r="P63" s="265" t="str">
        <f>'Pque N Mundo I'!P6</f>
        <v>%</v>
      </c>
      <c r="Q63" s="128" t="str">
        <f>'Pque N Mundo I'!Q6</f>
        <v>Trimestre</v>
      </c>
      <c r="R63" s="13" t="str">
        <f>'Pque N Mundo I'!R6</f>
        <v>% Trim</v>
      </c>
      <c r="S63" s="110" t="str">
        <f>'Pque N Mundo I'!S6</f>
        <v>JUL_19</v>
      </c>
      <c r="T63" s="263" t="str">
        <f>'Pque N Mundo I'!T6</f>
        <v>%</v>
      </c>
      <c r="U63" s="264" t="str">
        <f>'Pque N Mundo I'!U6</f>
        <v>AGO_19</v>
      </c>
      <c r="V63" s="265" t="str">
        <f>'Pque N Mundo I'!V6</f>
        <v>%</v>
      </c>
      <c r="W63" s="264" t="str">
        <f>'Pque N Mundo I'!W6</f>
        <v>SET_19</v>
      </c>
      <c r="X63" s="265" t="str">
        <f>'Pque N Mundo I'!X6</f>
        <v>%</v>
      </c>
      <c r="Y63" s="128" t="str">
        <f>'Pque N Mundo I'!Y6</f>
        <v>Trimestre</v>
      </c>
      <c r="Z63" s="13" t="str">
        <f>'Pque N Mundo I'!Z6</f>
        <v>% Trim</v>
      </c>
      <c r="AA63" s="110" t="str">
        <f>'Pque N Mundo I'!AA6</f>
        <v>OUT_19</v>
      </c>
      <c r="AB63" s="263" t="str">
        <f>'Pque N Mundo I'!AB6</f>
        <v>%</v>
      </c>
      <c r="AC63" s="264" t="str">
        <f>'Pque N Mundo I'!AC6</f>
        <v>NOV_19</v>
      </c>
      <c r="AD63" s="265" t="str">
        <f>'Pque N Mundo I'!AD6</f>
        <v>%</v>
      </c>
      <c r="AE63" s="264" t="str">
        <f>'Pque N Mundo I'!AE6</f>
        <v>DEZ_19</v>
      </c>
      <c r="AF63" s="265" t="str">
        <f>'Pque N Mundo I'!AF6</f>
        <v>%</v>
      </c>
      <c r="AG63" s="128" t="str">
        <f>'Pque N Mundo I'!AG6</f>
        <v>Trimestre</v>
      </c>
      <c r="AH63" s="13" t="str">
        <f>'Pque N Mundo I'!AH6</f>
        <v>% Trim</v>
      </c>
      <c r="AI63" s="14" t="s">
        <v>6</v>
      </c>
    </row>
    <row r="64" spans="1:35" ht="15.75" outlineLevel="1" thickTop="1" x14ac:dyDescent="0.25">
      <c r="A64" s="270" t="s">
        <v>52</v>
      </c>
      <c r="B64" s="112">
        <f>'CEO II V EDE'!B7</f>
        <v>120</v>
      </c>
      <c r="C64" s="133">
        <f>'CEO II V EDE'!C7</f>
        <v>367</v>
      </c>
      <c r="D64" s="19">
        <f t="shared" ref="D64:D73" si="195">C64/$B64</f>
        <v>3.0583333333333331</v>
      </c>
      <c r="E64" s="133">
        <f>'CEO II V EDE'!E7</f>
        <v>351</v>
      </c>
      <c r="F64" s="19">
        <f>E64/$B64</f>
        <v>2.9249999999999998</v>
      </c>
      <c r="G64" s="133">
        <f>'CEO II V EDE'!G7</f>
        <v>360</v>
      </c>
      <c r="H64" s="19">
        <f>G64/$B64</f>
        <v>3</v>
      </c>
      <c r="I64" s="98">
        <f t="shared" ref="I64:I73" si="196">SUM(C64,E64,G64)</f>
        <v>1078</v>
      </c>
      <c r="J64" s="146">
        <f t="shared" ref="J64:J73" si="197">I64/($B64*3)</f>
        <v>2.9944444444444445</v>
      </c>
      <c r="K64" s="133">
        <f>'CEO II V EDE'!K7</f>
        <v>406</v>
      </c>
      <c r="L64" s="19">
        <f>K64/$B64</f>
        <v>3.3833333333333333</v>
      </c>
      <c r="M64" s="133">
        <f>'CEO II V EDE'!M7</f>
        <v>251</v>
      </c>
      <c r="N64" s="19">
        <f t="shared" ref="N64" si="198">M64/$B64</f>
        <v>2.0916666666666668</v>
      </c>
      <c r="O64" s="133">
        <f>'CEO II V EDE'!O7</f>
        <v>317</v>
      </c>
      <c r="P64" s="19">
        <f t="shared" ref="P64" si="199">O64/$B64</f>
        <v>2.6416666666666666</v>
      </c>
      <c r="Q64" s="98">
        <f t="shared" ref="Q64:Q73" si="200">SUM(K64,M64,O64)</f>
        <v>974</v>
      </c>
      <c r="R64" s="146">
        <f t="shared" ref="R64:R73" si="201">Q64/($B64*3)</f>
        <v>2.7055555555555557</v>
      </c>
      <c r="S64" s="133">
        <f>'CEO II V EDE'!S7</f>
        <v>267</v>
      </c>
      <c r="T64" s="19">
        <f>S64/$B64</f>
        <v>2.2250000000000001</v>
      </c>
      <c r="U64" s="133">
        <f>'CEO II V EDE'!U7</f>
        <v>402</v>
      </c>
      <c r="V64" s="19">
        <f t="shared" ref="V64" si="202">U64/$B64</f>
        <v>3.35</v>
      </c>
      <c r="W64" s="133">
        <f>'CEO II V EDE'!W7</f>
        <v>0</v>
      </c>
      <c r="X64" s="19">
        <f t="shared" ref="X64" si="203">W64/$B64</f>
        <v>0</v>
      </c>
      <c r="Y64" s="98">
        <f t="shared" ref="Y64:Y73" si="204">SUM(S64,U64,W64)</f>
        <v>669</v>
      </c>
      <c r="Z64" s="146">
        <f t="shared" ref="Z64:Z73" si="205">Y64/($B64*3)</f>
        <v>1.8583333333333334</v>
      </c>
      <c r="AA64" s="133">
        <f>'CEO II V EDE'!AA7</f>
        <v>0</v>
      </c>
      <c r="AB64" s="19">
        <f>AA64/$B64</f>
        <v>0</v>
      </c>
      <c r="AC64" s="133">
        <f>'CEO II V EDE'!AC7</f>
        <v>0</v>
      </c>
      <c r="AD64" s="19">
        <f t="shared" ref="AD64" si="206">AC64/$B64</f>
        <v>0</v>
      </c>
      <c r="AE64" s="133">
        <f>'CEO II V EDE'!AE7</f>
        <v>0</v>
      </c>
      <c r="AF64" s="19">
        <f t="shared" ref="AF64" si="207">AE64/$B64</f>
        <v>0</v>
      </c>
      <c r="AG64" s="98">
        <f t="shared" ref="AG64:AG73" si="208">SUM(AA64,AC64,AE64)</f>
        <v>0</v>
      </c>
      <c r="AH64" s="146">
        <f t="shared" ref="AH64:AH73" si="209">AG64/($B64*3)</f>
        <v>0</v>
      </c>
      <c r="AI64" s="133">
        <f t="shared" ref="AI64:AI73" si="210">SUM(C64,E64,G64,K64,M64,O64)</f>
        <v>2052</v>
      </c>
    </row>
    <row r="65" spans="1:35" outlineLevel="1" x14ac:dyDescent="0.25">
      <c r="A65" s="271" t="s">
        <v>53</v>
      </c>
      <c r="B65" s="191">
        <f>'CEO II V EDE'!B8</f>
        <v>0</v>
      </c>
      <c r="C65" s="134">
        <f>'CEO II V EDE'!C8</f>
        <v>60</v>
      </c>
      <c r="D65" s="19" t="s">
        <v>199</v>
      </c>
      <c r="E65" s="134">
        <f>'CEO II V EDE'!E8</f>
        <v>62</v>
      </c>
      <c r="F65" s="19" t="s">
        <v>199</v>
      </c>
      <c r="G65" s="134">
        <f>'CEO II V EDE'!G8</f>
        <v>53</v>
      </c>
      <c r="H65" s="19" t="s">
        <v>199</v>
      </c>
      <c r="I65" s="136">
        <f t="shared" si="196"/>
        <v>175</v>
      </c>
      <c r="J65" s="146" t="e">
        <f t="shared" si="197"/>
        <v>#DIV/0!</v>
      </c>
      <c r="K65" s="134">
        <f>'CEO II V EDE'!K8</f>
        <v>53</v>
      </c>
      <c r="L65" s="19" t="s">
        <v>199</v>
      </c>
      <c r="M65" s="134">
        <f>'CEO II V EDE'!M8</f>
        <v>67</v>
      </c>
      <c r="N65" s="19" t="s">
        <v>199</v>
      </c>
      <c r="O65" s="134">
        <f>'CEO II V EDE'!O8</f>
        <v>82</v>
      </c>
      <c r="P65" s="19" t="s">
        <v>199</v>
      </c>
      <c r="Q65" s="136">
        <f t="shared" si="200"/>
        <v>202</v>
      </c>
      <c r="R65" s="146" t="e">
        <f t="shared" si="201"/>
        <v>#DIV/0!</v>
      </c>
      <c r="S65" s="134">
        <f>'CEO II V EDE'!S8</f>
        <v>46</v>
      </c>
      <c r="T65" s="19" t="s">
        <v>199</v>
      </c>
      <c r="U65" s="134">
        <f>'CEO II V EDE'!U8</f>
        <v>82</v>
      </c>
      <c r="V65" s="19" t="s">
        <v>199</v>
      </c>
      <c r="W65" s="134">
        <f>'CEO II V EDE'!W8</f>
        <v>0</v>
      </c>
      <c r="X65" s="19" t="s">
        <v>199</v>
      </c>
      <c r="Y65" s="136">
        <f t="shared" si="204"/>
        <v>128</v>
      </c>
      <c r="Z65" s="146" t="e">
        <f t="shared" si="205"/>
        <v>#DIV/0!</v>
      </c>
      <c r="AA65" s="134">
        <f>'CEO II V EDE'!AA8</f>
        <v>0</v>
      </c>
      <c r="AB65" s="19" t="s">
        <v>199</v>
      </c>
      <c r="AC65" s="134">
        <f>'CEO II V EDE'!AC8</f>
        <v>0</v>
      </c>
      <c r="AD65" s="19" t="s">
        <v>199</v>
      </c>
      <c r="AE65" s="134">
        <f>'CEO II V EDE'!AE8</f>
        <v>0</v>
      </c>
      <c r="AF65" s="19" t="s">
        <v>199</v>
      </c>
      <c r="AG65" s="136">
        <f t="shared" si="208"/>
        <v>0</v>
      </c>
      <c r="AH65" s="146" t="e">
        <f t="shared" si="209"/>
        <v>#DIV/0!</v>
      </c>
      <c r="AI65" s="134">
        <f t="shared" si="210"/>
        <v>377</v>
      </c>
    </row>
    <row r="66" spans="1:35" outlineLevel="1" x14ac:dyDescent="0.25">
      <c r="A66" s="271" t="s">
        <v>54</v>
      </c>
      <c r="B66" s="114">
        <f>'CEO II V EDE'!B9</f>
        <v>80</v>
      </c>
      <c r="C66" s="134">
        <f>'CEO II V EDE'!C9</f>
        <v>19</v>
      </c>
      <c r="D66" s="19">
        <f t="shared" si="195"/>
        <v>0.23749999999999999</v>
      </c>
      <c r="E66" s="134">
        <f>'CEO II V EDE'!E9</f>
        <v>90</v>
      </c>
      <c r="F66" s="19">
        <f t="shared" ref="F66:F73" si="211">E66/$B66</f>
        <v>1.125</v>
      </c>
      <c r="G66" s="134">
        <f>'CEO II V EDE'!G9</f>
        <v>94</v>
      </c>
      <c r="H66" s="19">
        <f t="shared" ref="H66:L73" si="212">G66/$B66</f>
        <v>1.175</v>
      </c>
      <c r="I66" s="136">
        <f t="shared" si="196"/>
        <v>203</v>
      </c>
      <c r="J66" s="146">
        <f t="shared" si="197"/>
        <v>0.84583333333333333</v>
      </c>
      <c r="K66" s="134">
        <f>'CEO II V EDE'!K9</f>
        <v>65</v>
      </c>
      <c r="L66" s="19">
        <f t="shared" si="212"/>
        <v>0.8125</v>
      </c>
      <c r="M66" s="134">
        <f>'CEO II V EDE'!M9</f>
        <v>148</v>
      </c>
      <c r="N66" s="19">
        <f t="shared" ref="N66:N73" si="213">M66/$B66</f>
        <v>1.85</v>
      </c>
      <c r="O66" s="134">
        <f>'CEO II V EDE'!O9</f>
        <v>71</v>
      </c>
      <c r="P66" s="19">
        <f t="shared" ref="P66:P73" si="214">O66/$B66</f>
        <v>0.88749999999999996</v>
      </c>
      <c r="Q66" s="136">
        <f t="shared" si="200"/>
        <v>284</v>
      </c>
      <c r="R66" s="146">
        <f t="shared" si="201"/>
        <v>1.1833333333333333</v>
      </c>
      <c r="S66" s="134">
        <f>'CEO II V EDE'!S9</f>
        <v>125</v>
      </c>
      <c r="T66" s="19">
        <f t="shared" ref="T66:T73" si="215">S66/$B66</f>
        <v>1.5625</v>
      </c>
      <c r="U66" s="134">
        <f>'CEO II V EDE'!U9</f>
        <v>190</v>
      </c>
      <c r="V66" s="19">
        <f t="shared" ref="V66:V73" si="216">U66/$B66</f>
        <v>2.375</v>
      </c>
      <c r="W66" s="134">
        <f>'CEO II V EDE'!W9</f>
        <v>0</v>
      </c>
      <c r="X66" s="19">
        <f t="shared" ref="X66:X73" si="217">W66/$B66</f>
        <v>0</v>
      </c>
      <c r="Y66" s="136">
        <f t="shared" si="204"/>
        <v>315</v>
      </c>
      <c r="Z66" s="146">
        <f t="shared" si="205"/>
        <v>1.3125</v>
      </c>
      <c r="AA66" s="134">
        <f>'CEO II V EDE'!AA9</f>
        <v>0</v>
      </c>
      <c r="AB66" s="19">
        <f t="shared" ref="AB66:AB73" si="218">AA66/$B66</f>
        <v>0</v>
      </c>
      <c r="AC66" s="134">
        <f>'CEO II V EDE'!AC9</f>
        <v>0</v>
      </c>
      <c r="AD66" s="19">
        <f t="shared" ref="AD66:AD73" si="219">AC66/$B66</f>
        <v>0</v>
      </c>
      <c r="AE66" s="134">
        <f>'CEO II V EDE'!AE9</f>
        <v>0</v>
      </c>
      <c r="AF66" s="19">
        <f t="shared" ref="AF66:AF73" si="220">AE66/$B66</f>
        <v>0</v>
      </c>
      <c r="AG66" s="136">
        <f t="shared" si="208"/>
        <v>0</v>
      </c>
      <c r="AH66" s="146">
        <f t="shared" si="209"/>
        <v>0</v>
      </c>
      <c r="AI66" s="134">
        <f t="shared" si="210"/>
        <v>487</v>
      </c>
    </row>
    <row r="67" spans="1:35" outlineLevel="1" x14ac:dyDescent="0.25">
      <c r="A67" s="271" t="s">
        <v>55</v>
      </c>
      <c r="B67" s="114">
        <f>'CEO II V EDE'!B10</f>
        <v>120</v>
      </c>
      <c r="C67" s="134">
        <f>'CEO II V EDE'!C10</f>
        <v>56</v>
      </c>
      <c r="D67" s="19">
        <f t="shared" si="195"/>
        <v>0.46666666666666667</v>
      </c>
      <c r="E67" s="134">
        <f>'CEO II V EDE'!E10</f>
        <v>94</v>
      </c>
      <c r="F67" s="19">
        <f t="shared" si="211"/>
        <v>0.78333333333333333</v>
      </c>
      <c r="G67" s="134">
        <f>'CEO II V EDE'!G10</f>
        <v>83</v>
      </c>
      <c r="H67" s="19">
        <f t="shared" si="212"/>
        <v>0.69166666666666665</v>
      </c>
      <c r="I67" s="136">
        <f t="shared" si="196"/>
        <v>233</v>
      </c>
      <c r="J67" s="146">
        <f t="shared" si="197"/>
        <v>0.64722222222222225</v>
      </c>
      <c r="K67" s="134">
        <f>'CEO II V EDE'!K10</f>
        <v>68</v>
      </c>
      <c r="L67" s="19">
        <f t="shared" si="212"/>
        <v>0.56666666666666665</v>
      </c>
      <c r="M67" s="134">
        <f>'CEO II V EDE'!M10</f>
        <v>87</v>
      </c>
      <c r="N67" s="19">
        <f t="shared" si="213"/>
        <v>0.72499999999999998</v>
      </c>
      <c r="O67" s="134">
        <f>'CEO II V EDE'!O10</f>
        <v>90</v>
      </c>
      <c r="P67" s="19">
        <f t="shared" si="214"/>
        <v>0.75</v>
      </c>
      <c r="Q67" s="136">
        <f t="shared" si="200"/>
        <v>245</v>
      </c>
      <c r="R67" s="146">
        <f t="shared" si="201"/>
        <v>0.68055555555555558</v>
      </c>
      <c r="S67" s="134">
        <f>'CEO II V EDE'!S10</f>
        <v>81</v>
      </c>
      <c r="T67" s="19">
        <f t="shared" si="215"/>
        <v>0.67500000000000004</v>
      </c>
      <c r="U67" s="134">
        <f>'CEO II V EDE'!U10</f>
        <v>61</v>
      </c>
      <c r="V67" s="19">
        <f t="shared" si="216"/>
        <v>0.5083333333333333</v>
      </c>
      <c r="W67" s="134">
        <f>'CEO II V EDE'!W10</f>
        <v>0</v>
      </c>
      <c r="X67" s="19">
        <f t="shared" si="217"/>
        <v>0</v>
      </c>
      <c r="Y67" s="136">
        <f t="shared" si="204"/>
        <v>142</v>
      </c>
      <c r="Z67" s="146">
        <f t="shared" si="205"/>
        <v>0.39444444444444443</v>
      </c>
      <c r="AA67" s="134">
        <f>'CEO II V EDE'!AA10</f>
        <v>0</v>
      </c>
      <c r="AB67" s="19">
        <f t="shared" si="218"/>
        <v>0</v>
      </c>
      <c r="AC67" s="134">
        <f>'CEO II V EDE'!AC10</f>
        <v>0</v>
      </c>
      <c r="AD67" s="19">
        <f t="shared" si="219"/>
        <v>0</v>
      </c>
      <c r="AE67" s="134">
        <f>'CEO II V EDE'!AE10</f>
        <v>0</v>
      </c>
      <c r="AF67" s="19">
        <f t="shared" si="220"/>
        <v>0</v>
      </c>
      <c r="AG67" s="136">
        <f t="shared" si="208"/>
        <v>0</v>
      </c>
      <c r="AH67" s="146">
        <f t="shared" si="209"/>
        <v>0</v>
      </c>
      <c r="AI67" s="134">
        <f t="shared" si="210"/>
        <v>478</v>
      </c>
    </row>
    <row r="68" spans="1:35" outlineLevel="1" x14ac:dyDescent="0.25">
      <c r="A68" s="271" t="s">
        <v>56</v>
      </c>
      <c r="B68" s="114">
        <f>'CEO II V EDE'!B11</f>
        <v>80</v>
      </c>
      <c r="C68" s="134">
        <f>'CEO II V EDE'!C11</f>
        <v>8</v>
      </c>
      <c r="D68" s="19">
        <f t="shared" si="195"/>
        <v>0.1</v>
      </c>
      <c r="E68" s="134">
        <f>'CEO II V EDE'!E11</f>
        <v>6</v>
      </c>
      <c r="F68" s="19">
        <f t="shared" si="211"/>
        <v>7.4999999999999997E-2</v>
      </c>
      <c r="G68" s="134">
        <f>'CEO II V EDE'!G11</f>
        <v>14</v>
      </c>
      <c r="H68" s="19">
        <f t="shared" si="212"/>
        <v>0.17499999999999999</v>
      </c>
      <c r="I68" s="136">
        <f t="shared" si="196"/>
        <v>28</v>
      </c>
      <c r="J68" s="146">
        <f t="shared" si="197"/>
        <v>0.11666666666666667</v>
      </c>
      <c r="K68" s="134">
        <f>'CEO II V EDE'!K11</f>
        <v>14</v>
      </c>
      <c r="L68" s="19">
        <f t="shared" si="212"/>
        <v>0.17499999999999999</v>
      </c>
      <c r="M68" s="134">
        <f>'CEO II V EDE'!M11</f>
        <v>0</v>
      </c>
      <c r="N68" s="19">
        <f t="shared" si="213"/>
        <v>0</v>
      </c>
      <c r="O68" s="134">
        <f>'CEO II V EDE'!O11</f>
        <v>212</v>
      </c>
      <c r="P68" s="19">
        <f t="shared" si="214"/>
        <v>2.65</v>
      </c>
      <c r="Q68" s="136">
        <f t="shared" si="200"/>
        <v>226</v>
      </c>
      <c r="R68" s="146">
        <f t="shared" si="201"/>
        <v>0.94166666666666665</v>
      </c>
      <c r="S68" s="134">
        <f>'CEO II V EDE'!S11</f>
        <v>340</v>
      </c>
      <c r="T68" s="19">
        <f t="shared" si="215"/>
        <v>4.25</v>
      </c>
      <c r="U68" s="134">
        <f>'CEO II V EDE'!U11</f>
        <v>272</v>
      </c>
      <c r="V68" s="19">
        <f t="shared" si="216"/>
        <v>3.4</v>
      </c>
      <c r="W68" s="134">
        <f>'CEO II V EDE'!W11</f>
        <v>0</v>
      </c>
      <c r="X68" s="19">
        <f t="shared" si="217"/>
        <v>0</v>
      </c>
      <c r="Y68" s="136">
        <f t="shared" si="204"/>
        <v>612</v>
      </c>
      <c r="Z68" s="146">
        <f t="shared" si="205"/>
        <v>2.5499999999999998</v>
      </c>
      <c r="AA68" s="134">
        <f>'CEO II V EDE'!AA11</f>
        <v>0</v>
      </c>
      <c r="AB68" s="19">
        <f t="shared" si="218"/>
        <v>0</v>
      </c>
      <c r="AC68" s="134">
        <f>'CEO II V EDE'!AC11</f>
        <v>0</v>
      </c>
      <c r="AD68" s="19">
        <f t="shared" si="219"/>
        <v>0</v>
      </c>
      <c r="AE68" s="134">
        <f>'CEO II V EDE'!AE11</f>
        <v>0</v>
      </c>
      <c r="AF68" s="19">
        <f t="shared" si="220"/>
        <v>0</v>
      </c>
      <c r="AG68" s="136">
        <f t="shared" si="208"/>
        <v>0</v>
      </c>
      <c r="AH68" s="146">
        <f t="shared" si="209"/>
        <v>0</v>
      </c>
      <c r="AI68" s="134">
        <f t="shared" si="210"/>
        <v>254</v>
      </c>
    </row>
    <row r="69" spans="1:35" outlineLevel="1" x14ac:dyDescent="0.25">
      <c r="A69" s="272" t="s">
        <v>57</v>
      </c>
      <c r="B69" s="114">
        <f>'CEO II V EDE'!B12</f>
        <v>360</v>
      </c>
      <c r="C69" s="134">
        <f>'CEO II V EDE'!C12</f>
        <v>161</v>
      </c>
      <c r="D69" s="19">
        <f t="shared" si="195"/>
        <v>0.44722222222222224</v>
      </c>
      <c r="E69" s="134">
        <f>'CEO II V EDE'!E12</f>
        <v>278</v>
      </c>
      <c r="F69" s="19">
        <f t="shared" si="211"/>
        <v>0.77222222222222225</v>
      </c>
      <c r="G69" s="134">
        <f>'CEO II V EDE'!G12</f>
        <v>331</v>
      </c>
      <c r="H69" s="19">
        <f t="shared" si="212"/>
        <v>0.9194444444444444</v>
      </c>
      <c r="I69" s="136">
        <f t="shared" si="196"/>
        <v>770</v>
      </c>
      <c r="J69" s="146">
        <f t="shared" si="197"/>
        <v>0.71296296296296291</v>
      </c>
      <c r="K69" s="134">
        <f>'CEO II V EDE'!K12</f>
        <v>345</v>
      </c>
      <c r="L69" s="19">
        <f t="shared" si="212"/>
        <v>0.95833333333333337</v>
      </c>
      <c r="M69" s="134">
        <f>'CEO II V EDE'!M12</f>
        <v>433</v>
      </c>
      <c r="N69" s="19">
        <f t="shared" si="213"/>
        <v>1.2027777777777777</v>
      </c>
      <c r="O69" s="134">
        <f>'CEO II V EDE'!O12</f>
        <v>483</v>
      </c>
      <c r="P69" s="19">
        <f t="shared" si="214"/>
        <v>1.3416666666666666</v>
      </c>
      <c r="Q69" s="136">
        <f t="shared" si="200"/>
        <v>1261</v>
      </c>
      <c r="R69" s="146">
        <f t="shared" si="201"/>
        <v>1.1675925925925925</v>
      </c>
      <c r="S69" s="134">
        <f>'CEO II V EDE'!S12</f>
        <v>486</v>
      </c>
      <c r="T69" s="19">
        <f t="shared" si="215"/>
        <v>1.35</v>
      </c>
      <c r="U69" s="134">
        <f>'CEO II V EDE'!U12</f>
        <v>540</v>
      </c>
      <c r="V69" s="19">
        <f t="shared" si="216"/>
        <v>1.5</v>
      </c>
      <c r="W69" s="134">
        <f>'CEO II V EDE'!W12</f>
        <v>0</v>
      </c>
      <c r="X69" s="19">
        <f t="shared" si="217"/>
        <v>0</v>
      </c>
      <c r="Y69" s="136">
        <f t="shared" si="204"/>
        <v>1026</v>
      </c>
      <c r="Z69" s="146">
        <f t="shared" si="205"/>
        <v>0.95</v>
      </c>
      <c r="AA69" s="134">
        <f>'CEO II V EDE'!AA12</f>
        <v>0</v>
      </c>
      <c r="AB69" s="19">
        <f t="shared" si="218"/>
        <v>0</v>
      </c>
      <c r="AC69" s="134">
        <f>'CEO II V EDE'!AC12</f>
        <v>0</v>
      </c>
      <c r="AD69" s="19">
        <f t="shared" si="219"/>
        <v>0</v>
      </c>
      <c r="AE69" s="134">
        <f>'CEO II V EDE'!AE12</f>
        <v>0</v>
      </c>
      <c r="AF69" s="19">
        <f t="shared" si="220"/>
        <v>0</v>
      </c>
      <c r="AG69" s="136">
        <f t="shared" si="208"/>
        <v>0</v>
      </c>
      <c r="AH69" s="146">
        <f t="shared" si="209"/>
        <v>0</v>
      </c>
      <c r="AI69" s="996">
        <f t="shared" si="210"/>
        <v>2031</v>
      </c>
    </row>
    <row r="70" spans="1:35" outlineLevel="1" x14ac:dyDescent="0.25">
      <c r="A70" s="272" t="s">
        <v>58</v>
      </c>
      <c r="B70" s="114">
        <f>'CEO II V EDE'!B13</f>
        <v>160</v>
      </c>
      <c r="C70" s="134">
        <f>'CEO II V EDE'!C13</f>
        <v>93</v>
      </c>
      <c r="D70" s="19">
        <f t="shared" si="195"/>
        <v>0.58125000000000004</v>
      </c>
      <c r="E70" s="134">
        <f>'CEO II V EDE'!E13</f>
        <v>186</v>
      </c>
      <c r="F70" s="19">
        <f t="shared" si="211"/>
        <v>1.1625000000000001</v>
      </c>
      <c r="G70" s="134">
        <f>'CEO II V EDE'!G13</f>
        <v>215</v>
      </c>
      <c r="H70" s="19">
        <f t="shared" si="212"/>
        <v>1.34375</v>
      </c>
      <c r="I70" s="136">
        <f t="shared" si="196"/>
        <v>494</v>
      </c>
      <c r="J70" s="146">
        <f t="shared" si="197"/>
        <v>1.0291666666666666</v>
      </c>
      <c r="K70" s="134">
        <f>'CEO II V EDE'!K13</f>
        <v>210</v>
      </c>
      <c r="L70" s="19">
        <f t="shared" si="212"/>
        <v>1.3125</v>
      </c>
      <c r="M70" s="134">
        <f>'CEO II V EDE'!M13</f>
        <v>214</v>
      </c>
      <c r="N70" s="19">
        <f t="shared" si="213"/>
        <v>1.3374999999999999</v>
      </c>
      <c r="O70" s="134">
        <f>'CEO II V EDE'!O13</f>
        <v>161</v>
      </c>
      <c r="P70" s="19">
        <f t="shared" si="214"/>
        <v>1.0062500000000001</v>
      </c>
      <c r="Q70" s="136">
        <f t="shared" si="200"/>
        <v>585</v>
      </c>
      <c r="R70" s="146">
        <f t="shared" si="201"/>
        <v>1.21875</v>
      </c>
      <c r="S70" s="134">
        <f>'CEO II V EDE'!S13</f>
        <v>138</v>
      </c>
      <c r="T70" s="19">
        <f t="shared" si="215"/>
        <v>0.86250000000000004</v>
      </c>
      <c r="U70" s="134">
        <f>'CEO II V EDE'!U13</f>
        <v>62</v>
      </c>
      <c r="V70" s="19">
        <f t="shared" si="216"/>
        <v>0.38750000000000001</v>
      </c>
      <c r="W70" s="134">
        <f>'CEO II V EDE'!W13</f>
        <v>0</v>
      </c>
      <c r="X70" s="19">
        <f t="shared" si="217"/>
        <v>0</v>
      </c>
      <c r="Y70" s="136">
        <f t="shared" si="204"/>
        <v>200</v>
      </c>
      <c r="Z70" s="146">
        <f t="shared" si="205"/>
        <v>0.41666666666666669</v>
      </c>
      <c r="AA70" s="134">
        <f>'CEO II V EDE'!AA13</f>
        <v>0</v>
      </c>
      <c r="AB70" s="19">
        <f t="shared" si="218"/>
        <v>0</v>
      </c>
      <c r="AC70" s="134">
        <f>'CEO II V EDE'!AC13</f>
        <v>0</v>
      </c>
      <c r="AD70" s="19">
        <f t="shared" si="219"/>
        <v>0</v>
      </c>
      <c r="AE70" s="134">
        <f>'CEO II V EDE'!AE13</f>
        <v>0</v>
      </c>
      <c r="AF70" s="19">
        <f t="shared" si="220"/>
        <v>0</v>
      </c>
      <c r="AG70" s="136">
        <f t="shared" si="208"/>
        <v>0</v>
      </c>
      <c r="AH70" s="146">
        <f t="shared" si="209"/>
        <v>0</v>
      </c>
      <c r="AI70" s="1024">
        <f t="shared" si="210"/>
        <v>1079</v>
      </c>
    </row>
    <row r="71" spans="1:35" outlineLevel="1" x14ac:dyDescent="0.25">
      <c r="A71" s="1054" t="s">
        <v>455</v>
      </c>
      <c r="B71" s="818">
        <f>'CEO II V EDE'!B14</f>
        <v>40</v>
      </c>
      <c r="C71" s="833">
        <f>'CEO II V EDE'!C14</f>
        <v>20</v>
      </c>
      <c r="D71" s="819">
        <f t="shared" si="195"/>
        <v>0.5</v>
      </c>
      <c r="E71" s="833">
        <f>'CEO II V EDE'!E14</f>
        <v>69</v>
      </c>
      <c r="F71" s="819">
        <f t="shared" si="211"/>
        <v>1.7250000000000001</v>
      </c>
      <c r="G71" s="833">
        <f>'CEO II V EDE'!G14</f>
        <v>55</v>
      </c>
      <c r="H71" s="819">
        <f t="shared" si="212"/>
        <v>1.375</v>
      </c>
      <c r="I71" s="820">
        <f t="shared" si="196"/>
        <v>144</v>
      </c>
      <c r="J71" s="821">
        <f t="shared" si="197"/>
        <v>1.2</v>
      </c>
      <c r="K71" s="833">
        <f>'CEO II V EDE'!K14</f>
        <v>100</v>
      </c>
      <c r="L71" s="819">
        <f t="shared" si="212"/>
        <v>2.5</v>
      </c>
      <c r="M71" s="833">
        <f>'CEO II V EDE'!M14</f>
        <v>111</v>
      </c>
      <c r="N71" s="819">
        <f t="shared" si="213"/>
        <v>2.7749999999999999</v>
      </c>
      <c r="O71" s="833">
        <f>'CEO II V EDE'!O14</f>
        <v>75</v>
      </c>
      <c r="P71" s="819">
        <f t="shared" si="214"/>
        <v>1.875</v>
      </c>
      <c r="Q71" s="820">
        <f t="shared" si="200"/>
        <v>286</v>
      </c>
      <c r="R71" s="821">
        <f t="shared" si="201"/>
        <v>2.3833333333333333</v>
      </c>
      <c r="S71" s="833">
        <f>'CEO II V EDE'!S14</f>
        <v>70</v>
      </c>
      <c r="T71" s="819">
        <f t="shared" si="215"/>
        <v>1.75</v>
      </c>
      <c r="U71" s="833">
        <f>'CEO II V EDE'!U14</f>
        <v>128</v>
      </c>
      <c r="V71" s="819">
        <f t="shared" si="216"/>
        <v>3.2</v>
      </c>
      <c r="W71" s="833">
        <f>'CEO II V EDE'!W14</f>
        <v>0</v>
      </c>
      <c r="X71" s="819">
        <f t="shared" si="217"/>
        <v>0</v>
      </c>
      <c r="Y71" s="820">
        <f t="shared" si="204"/>
        <v>198</v>
      </c>
      <c r="Z71" s="821">
        <f t="shared" si="205"/>
        <v>1.65</v>
      </c>
      <c r="AA71" s="833">
        <f>'CEO II V EDE'!AA14</f>
        <v>0</v>
      </c>
      <c r="AB71" s="819">
        <f t="shared" si="218"/>
        <v>0</v>
      </c>
      <c r="AC71" s="833">
        <f>'CEO II V EDE'!AC14</f>
        <v>0</v>
      </c>
      <c r="AD71" s="819">
        <f t="shared" si="219"/>
        <v>0</v>
      </c>
      <c r="AE71" s="833">
        <f>'CEO II V EDE'!AE14</f>
        <v>0</v>
      </c>
      <c r="AF71" s="819">
        <f t="shared" si="220"/>
        <v>0</v>
      </c>
      <c r="AG71" s="820">
        <f t="shared" si="208"/>
        <v>0</v>
      </c>
      <c r="AH71" s="821">
        <f t="shared" si="209"/>
        <v>0</v>
      </c>
      <c r="AI71" s="1024">
        <f t="shared" si="210"/>
        <v>430</v>
      </c>
    </row>
    <row r="72" spans="1:35" ht="15.75" outlineLevel="1" thickBot="1" x14ac:dyDescent="0.3">
      <c r="A72" s="1055" t="s">
        <v>457</v>
      </c>
      <c r="B72" s="995">
        <f>'CEO II V EDE'!B15</f>
        <v>10</v>
      </c>
      <c r="C72" s="996">
        <f>'CEO II V EDE'!C15</f>
        <v>11</v>
      </c>
      <c r="D72" s="988">
        <f t="shared" si="195"/>
        <v>1.1000000000000001</v>
      </c>
      <c r="E72" s="996">
        <f>'CEO II V EDE'!E15</f>
        <v>16</v>
      </c>
      <c r="F72" s="988">
        <f t="shared" si="211"/>
        <v>1.6</v>
      </c>
      <c r="G72" s="996">
        <f>'CEO II V EDE'!G15</f>
        <v>26</v>
      </c>
      <c r="H72" s="988">
        <f t="shared" si="212"/>
        <v>2.6</v>
      </c>
      <c r="I72" s="997">
        <f t="shared" si="196"/>
        <v>53</v>
      </c>
      <c r="J72" s="998">
        <f t="shared" si="197"/>
        <v>1.7666666666666666</v>
      </c>
      <c r="K72" s="996">
        <f>'CEO II V EDE'!K15</f>
        <v>14</v>
      </c>
      <c r="L72" s="988">
        <f t="shared" si="212"/>
        <v>1.4</v>
      </c>
      <c r="M72" s="996">
        <f>'CEO II V EDE'!M15</f>
        <v>22</v>
      </c>
      <c r="N72" s="988">
        <f t="shared" si="213"/>
        <v>2.2000000000000002</v>
      </c>
      <c r="O72" s="996">
        <f>'CEO II V EDE'!O15</f>
        <v>13</v>
      </c>
      <c r="P72" s="988">
        <f t="shared" si="214"/>
        <v>1.3</v>
      </c>
      <c r="Q72" s="997">
        <f t="shared" si="200"/>
        <v>49</v>
      </c>
      <c r="R72" s="998">
        <f t="shared" si="201"/>
        <v>1.6333333333333333</v>
      </c>
      <c r="S72" s="996">
        <f>'CEO II V EDE'!S15</f>
        <v>4</v>
      </c>
      <c r="T72" s="988">
        <f t="shared" si="215"/>
        <v>0.4</v>
      </c>
      <c r="U72" s="996">
        <f>'CEO II V EDE'!U15</f>
        <v>10</v>
      </c>
      <c r="V72" s="988">
        <f t="shared" si="216"/>
        <v>1</v>
      </c>
      <c r="W72" s="996">
        <f>'CEO II V EDE'!W15</f>
        <v>0</v>
      </c>
      <c r="X72" s="988">
        <f t="shared" si="217"/>
        <v>0</v>
      </c>
      <c r="Y72" s="997">
        <f t="shared" si="204"/>
        <v>14</v>
      </c>
      <c r="Z72" s="998">
        <f t="shared" si="205"/>
        <v>0.46666666666666667</v>
      </c>
      <c r="AA72" s="996">
        <f>'CEO II V EDE'!AA15</f>
        <v>0</v>
      </c>
      <c r="AB72" s="988">
        <f t="shared" si="218"/>
        <v>0</v>
      </c>
      <c r="AC72" s="996">
        <f>'CEO II V EDE'!AC15</f>
        <v>0</v>
      </c>
      <c r="AD72" s="988">
        <f t="shared" si="219"/>
        <v>0</v>
      </c>
      <c r="AE72" s="996">
        <f>'CEO II V EDE'!AE15</f>
        <v>0</v>
      </c>
      <c r="AF72" s="988">
        <f t="shared" si="220"/>
        <v>0</v>
      </c>
      <c r="AG72" s="997">
        <f t="shared" si="208"/>
        <v>0</v>
      </c>
      <c r="AH72" s="998">
        <f t="shared" si="209"/>
        <v>0</v>
      </c>
      <c r="AI72" s="1025">
        <f t="shared" si="210"/>
        <v>102</v>
      </c>
    </row>
    <row r="73" spans="1:35" ht="15.75" outlineLevel="1" thickBot="1" x14ac:dyDescent="0.3">
      <c r="A73" s="1081" t="s">
        <v>7</v>
      </c>
      <c r="B73" s="987">
        <f>SUM(B64:B72)</f>
        <v>970</v>
      </c>
      <c r="C73" s="418">
        <f>SUM(C64:C71)</f>
        <v>784</v>
      </c>
      <c r="D73" s="278">
        <f t="shared" si="195"/>
        <v>0.80824742268041239</v>
      </c>
      <c r="E73" s="418">
        <f>SUM(E64:E71)</f>
        <v>1136</v>
      </c>
      <c r="F73" s="278">
        <f t="shared" si="211"/>
        <v>1.1711340206185568</v>
      </c>
      <c r="G73" s="418">
        <f>SUM(G64:G71)</f>
        <v>1205</v>
      </c>
      <c r="H73" s="278">
        <f t="shared" si="212"/>
        <v>1.2422680412371134</v>
      </c>
      <c r="I73" s="625">
        <f t="shared" si="196"/>
        <v>3125</v>
      </c>
      <c r="J73" s="279">
        <f t="shared" si="197"/>
        <v>1.0738831615120275</v>
      </c>
      <c r="K73" s="418">
        <f>SUM(K64:K71)</f>
        <v>1261</v>
      </c>
      <c r="L73" s="278">
        <f t="shared" si="212"/>
        <v>1.3</v>
      </c>
      <c r="M73" s="418">
        <f t="shared" ref="M73" si="221">SUM(M64:M71)</f>
        <v>1311</v>
      </c>
      <c r="N73" s="278">
        <f t="shared" si="213"/>
        <v>1.3515463917525774</v>
      </c>
      <c r="O73" s="418">
        <f t="shared" ref="O73" si="222">SUM(O64:O71)</f>
        <v>1491</v>
      </c>
      <c r="P73" s="278">
        <f t="shared" si="214"/>
        <v>1.5371134020618558</v>
      </c>
      <c r="Q73" s="625">
        <f t="shared" si="200"/>
        <v>4063</v>
      </c>
      <c r="R73" s="279">
        <f t="shared" si="201"/>
        <v>1.3962199312714776</v>
      </c>
      <c r="S73" s="418">
        <f>SUM(S64:S71)</f>
        <v>1553</v>
      </c>
      <c r="T73" s="278">
        <f t="shared" si="215"/>
        <v>1.6010309278350516</v>
      </c>
      <c r="U73" s="418">
        <f t="shared" ref="U73" si="223">SUM(U64:U71)</f>
        <v>1737</v>
      </c>
      <c r="V73" s="278">
        <f t="shared" si="216"/>
        <v>1.7907216494845362</v>
      </c>
      <c r="W73" s="418">
        <f t="shared" ref="W73" si="224">SUM(W64:W71)</f>
        <v>0</v>
      </c>
      <c r="X73" s="278">
        <f t="shared" si="217"/>
        <v>0</v>
      </c>
      <c r="Y73" s="625">
        <f t="shared" si="204"/>
        <v>3290</v>
      </c>
      <c r="Z73" s="279">
        <f t="shared" si="205"/>
        <v>1.1305841924398625</v>
      </c>
      <c r="AA73" s="418">
        <f>SUM(AA64:AA71)</f>
        <v>0</v>
      </c>
      <c r="AB73" s="278">
        <f t="shared" si="218"/>
        <v>0</v>
      </c>
      <c r="AC73" s="418">
        <f t="shared" ref="AC73" si="225">SUM(AC64:AC71)</f>
        <v>0</v>
      </c>
      <c r="AD73" s="278">
        <f t="shared" si="219"/>
        <v>0</v>
      </c>
      <c r="AE73" s="418">
        <f t="shared" ref="AE73" si="226">SUM(AE64:AE71)</f>
        <v>0</v>
      </c>
      <c r="AF73" s="278">
        <f t="shared" si="220"/>
        <v>0</v>
      </c>
      <c r="AG73" s="625">
        <f t="shared" si="208"/>
        <v>0</v>
      </c>
      <c r="AH73" s="279">
        <f t="shared" si="209"/>
        <v>0</v>
      </c>
      <c r="AI73" s="994">
        <f t="shared" si="210"/>
        <v>7188</v>
      </c>
    </row>
    <row r="75" spans="1:35" ht="15.75" x14ac:dyDescent="0.25">
      <c r="A75" s="1380" t="s">
        <v>543</v>
      </c>
      <c r="B75" s="1373"/>
      <c r="C75" s="1373"/>
      <c r="D75" s="1373"/>
      <c r="E75" s="1373"/>
      <c r="F75" s="1373"/>
      <c r="G75" s="1373"/>
      <c r="H75" s="1373"/>
      <c r="I75" s="1373"/>
      <c r="J75" s="1373"/>
      <c r="K75" s="1373"/>
      <c r="L75" s="1373"/>
      <c r="M75" s="1373"/>
      <c r="N75" s="1373"/>
      <c r="O75" s="1373"/>
      <c r="P75" s="1373"/>
      <c r="Q75" s="1373"/>
      <c r="R75" s="1373"/>
      <c r="S75" s="1373"/>
      <c r="T75" s="1373"/>
      <c r="U75" s="1373"/>
      <c r="V75" s="1373"/>
      <c r="W75" s="1373"/>
      <c r="X75" s="1373"/>
      <c r="Y75" s="1373"/>
      <c r="Z75" s="1373"/>
      <c r="AA75" s="1373"/>
      <c r="AB75" s="1373"/>
      <c r="AC75" s="1373"/>
      <c r="AD75" s="1373"/>
      <c r="AE75" s="1373"/>
      <c r="AF75" s="1373"/>
      <c r="AG75" s="1373"/>
      <c r="AH75" s="1373"/>
      <c r="AI75" s="1373"/>
    </row>
    <row r="76" spans="1:35" ht="24.75" outlineLevel="1" thickBot="1" x14ac:dyDescent="0.3">
      <c r="A76" s="268" t="s">
        <v>14</v>
      </c>
      <c r="B76" s="186" t="s">
        <v>15</v>
      </c>
      <c r="C76" s="262" t="str">
        <f>'Pque N Mundo I'!C6</f>
        <v>JAN_19</v>
      </c>
      <c r="D76" s="263" t="str">
        <f>'Pque N Mundo I'!D6</f>
        <v>%</v>
      </c>
      <c r="E76" s="262" t="str">
        <f>'Pque N Mundo I'!E6</f>
        <v>FEV_19</v>
      </c>
      <c r="F76" s="263" t="str">
        <f>'Pque N Mundo I'!F6</f>
        <v>%</v>
      </c>
      <c r="G76" s="262" t="str">
        <f>'Pque N Mundo I'!G6</f>
        <v>MAR_19</v>
      </c>
      <c r="H76" s="263" t="str">
        <f>'Pque N Mundo I'!H6</f>
        <v>%</v>
      </c>
      <c r="I76" s="128" t="str">
        <f>'Pque N Mundo I'!I6</f>
        <v>Trimestre</v>
      </c>
      <c r="J76" s="13" t="str">
        <f>'Pque N Mundo I'!J6</f>
        <v>% Trim</v>
      </c>
      <c r="K76" s="262" t="str">
        <f>'Pque N Mundo I'!K6</f>
        <v>ABR_19</v>
      </c>
      <c r="L76" s="263" t="str">
        <f>'Pque N Mundo I'!L6</f>
        <v>%</v>
      </c>
      <c r="M76" s="264" t="str">
        <f>'Pque N Mundo I'!M6</f>
        <v>MAIO_19</v>
      </c>
      <c r="N76" s="265" t="str">
        <f>'Pque N Mundo I'!N6</f>
        <v>%</v>
      </c>
      <c r="O76" s="264" t="str">
        <f>'Pque N Mundo I'!O6</f>
        <v>JUN_19</v>
      </c>
      <c r="P76" s="265" t="str">
        <f>'Pque N Mundo I'!P6</f>
        <v>%</v>
      </c>
      <c r="Q76" s="128" t="str">
        <f>'Pque N Mundo I'!Q6</f>
        <v>Trimestre</v>
      </c>
      <c r="R76" s="13" t="str">
        <f>'Pque N Mundo I'!R6</f>
        <v>% Trim</v>
      </c>
      <c r="S76" s="110" t="str">
        <f>'Pque N Mundo I'!S6</f>
        <v>JUL_19</v>
      </c>
      <c r="T76" s="263" t="str">
        <f>'Pque N Mundo I'!T6</f>
        <v>%</v>
      </c>
      <c r="U76" s="264" t="str">
        <f>'Pque N Mundo I'!U6</f>
        <v>AGO_19</v>
      </c>
      <c r="V76" s="265" t="str">
        <f>'Pque N Mundo I'!V6</f>
        <v>%</v>
      </c>
      <c r="W76" s="264" t="str">
        <f>'Pque N Mundo I'!W6</f>
        <v>SET_19</v>
      </c>
      <c r="X76" s="265" t="str">
        <f>'Pque N Mundo I'!X6</f>
        <v>%</v>
      </c>
      <c r="Y76" s="128" t="str">
        <f>'Pque N Mundo I'!Y6</f>
        <v>Trimestre</v>
      </c>
      <c r="Z76" s="13" t="str">
        <f>'Pque N Mundo I'!Z6</f>
        <v>% Trim</v>
      </c>
      <c r="AA76" s="110" t="str">
        <f>'Pque N Mundo I'!AA6</f>
        <v>OUT_19</v>
      </c>
      <c r="AB76" s="263" t="str">
        <f>'Pque N Mundo I'!AB6</f>
        <v>%</v>
      </c>
      <c r="AC76" s="264" t="str">
        <f>'Pque N Mundo I'!AC6</f>
        <v>NOV_19</v>
      </c>
      <c r="AD76" s="265" t="str">
        <f>'Pque N Mundo I'!AD6</f>
        <v>%</v>
      </c>
      <c r="AE76" s="264" t="str">
        <f>'Pque N Mundo I'!AE6</f>
        <v>DEZ_19</v>
      </c>
      <c r="AF76" s="265" t="str">
        <f>'Pque N Mundo I'!AF6</f>
        <v>%</v>
      </c>
      <c r="AG76" s="128" t="str">
        <f>'Pque N Mundo I'!AG6</f>
        <v>Trimestre</v>
      </c>
      <c r="AH76" s="13" t="str">
        <f>'Pque N Mundo I'!AH6</f>
        <v>% Trim</v>
      </c>
      <c r="AI76" s="14" t="s">
        <v>6</v>
      </c>
    </row>
    <row r="77" spans="1:35" ht="15.75" outlineLevel="1" thickTop="1" x14ac:dyDescent="0.25">
      <c r="A77" s="269" t="s">
        <v>408</v>
      </c>
      <c r="B77" s="112">
        <f>'AMA_UBS V Medeiros'!B7</f>
        <v>480</v>
      </c>
      <c r="C77" s="133">
        <f>'AMA_UBS V Medeiros'!C7</f>
        <v>594</v>
      </c>
      <c r="D77" s="19">
        <f t="shared" ref="D77:D85" si="227">C77/$B77</f>
        <v>1.2375</v>
      </c>
      <c r="E77" s="133">
        <f>'AMA_UBS V Medeiros'!E7</f>
        <v>523</v>
      </c>
      <c r="F77" s="19">
        <f t="shared" ref="F77:F85" si="228">E77/$B77</f>
        <v>1.0895833333333333</v>
      </c>
      <c r="G77" s="133">
        <f>'AMA_UBS V Medeiros'!G7</f>
        <v>431</v>
      </c>
      <c r="H77" s="19">
        <f t="shared" ref="H77:L85" si="229">G77/$B77</f>
        <v>0.8979166666666667</v>
      </c>
      <c r="I77" s="98">
        <f t="shared" ref="I77:I85" si="230">SUM(C77,E77,G77)</f>
        <v>1548</v>
      </c>
      <c r="J77" s="146">
        <f t="shared" ref="J77:J85" si="231">I77/($B77*3)</f>
        <v>1.075</v>
      </c>
      <c r="K77" s="133">
        <f>'AMA_UBS V Medeiros'!K7</f>
        <v>596</v>
      </c>
      <c r="L77" s="19">
        <f t="shared" si="229"/>
        <v>1.2416666666666667</v>
      </c>
      <c r="M77" s="133">
        <f>'AMA_UBS V Medeiros'!M7</f>
        <v>554</v>
      </c>
      <c r="N77" s="19">
        <f t="shared" ref="N77:N85" si="232">M77/$B77</f>
        <v>1.1541666666666666</v>
      </c>
      <c r="O77" s="133">
        <f>'AMA_UBS V Medeiros'!O7</f>
        <v>462</v>
      </c>
      <c r="P77" s="19">
        <f t="shared" ref="P77:P85" si="233">O77/$B77</f>
        <v>0.96250000000000002</v>
      </c>
      <c r="Q77" s="98">
        <f t="shared" ref="Q77:Q85" si="234">SUM(K77,M77,O77)</f>
        <v>1612</v>
      </c>
      <c r="R77" s="146">
        <f t="shared" ref="R77:R85" si="235">Q77/($B77*3)</f>
        <v>1.1194444444444445</v>
      </c>
      <c r="S77" s="133">
        <f>'AMA_UBS V Medeiros'!S7</f>
        <v>591</v>
      </c>
      <c r="T77" s="19">
        <f t="shared" ref="T77:T85" si="236">S77/$B77</f>
        <v>1.23125</v>
      </c>
      <c r="U77" s="133">
        <f>'AMA_UBS V Medeiros'!U7</f>
        <v>703</v>
      </c>
      <c r="V77" s="19">
        <f t="shared" ref="V77:V85" si="237">U77/$B77</f>
        <v>1.4645833333333333</v>
      </c>
      <c r="W77" s="133">
        <f>'AMA_UBS V Medeiros'!W7</f>
        <v>0</v>
      </c>
      <c r="X77" s="19">
        <f t="shared" ref="X77:X85" si="238">W77/$B77</f>
        <v>0</v>
      </c>
      <c r="Y77" s="98">
        <f t="shared" ref="Y77:Y85" si="239">SUM(S77,U77,W77)</f>
        <v>1294</v>
      </c>
      <c r="Z77" s="146">
        <f t="shared" ref="Z77:Z85" si="240">Y77/($B77*3)</f>
        <v>0.89861111111111114</v>
      </c>
      <c r="AA77" s="133">
        <f>'AMA_UBS V Medeiros'!AA7</f>
        <v>0</v>
      </c>
      <c r="AB77" s="19">
        <f t="shared" ref="AB77:AB85" si="241">AA77/$B77</f>
        <v>0</v>
      </c>
      <c r="AC77" s="133">
        <f>'AMA_UBS V Medeiros'!AC7</f>
        <v>0</v>
      </c>
      <c r="AD77" s="19">
        <f t="shared" ref="AD77:AD85" si="242">AC77/$B77</f>
        <v>0</v>
      </c>
      <c r="AE77" s="133">
        <f>'AMA_UBS V Medeiros'!AE7</f>
        <v>0</v>
      </c>
      <c r="AF77" s="19">
        <f t="shared" ref="AF77:AF85" si="243">AE77/$B77</f>
        <v>0</v>
      </c>
      <c r="AG77" s="98">
        <f t="shared" ref="AG77:AG85" si="244">SUM(AA77,AC77,AE77)</f>
        <v>0</v>
      </c>
      <c r="AH77" s="146">
        <f t="shared" ref="AH77:AH85" si="245">AG77/($B77*3)</f>
        <v>0</v>
      </c>
      <c r="AI77" s="133">
        <f t="shared" ref="AI77:AI85" si="246">SUM(C77,E77,G77,K77,M77,O77)</f>
        <v>3160</v>
      </c>
    </row>
    <row r="78" spans="1:35" outlineLevel="1" x14ac:dyDescent="0.25">
      <c r="A78" s="269" t="s">
        <v>9</v>
      </c>
      <c r="B78" s="114">
        <f>'AMA_UBS V Medeiros'!B8</f>
        <v>1680</v>
      </c>
      <c r="C78" s="134">
        <f>'AMA_UBS V Medeiros'!C8</f>
        <v>1721</v>
      </c>
      <c r="D78" s="147">
        <f t="shared" si="227"/>
        <v>1.0244047619047618</v>
      </c>
      <c r="E78" s="134">
        <f>'AMA_UBS V Medeiros'!E8</f>
        <v>1807</v>
      </c>
      <c r="F78" s="147">
        <f t="shared" si="228"/>
        <v>1.075595238095238</v>
      </c>
      <c r="G78" s="134">
        <f>'AMA_UBS V Medeiros'!G8</f>
        <v>1393</v>
      </c>
      <c r="H78" s="147">
        <f t="shared" si="229"/>
        <v>0.82916666666666672</v>
      </c>
      <c r="I78" s="136">
        <f t="shared" si="230"/>
        <v>4921</v>
      </c>
      <c r="J78" s="148">
        <f t="shared" si="231"/>
        <v>0.97638888888888886</v>
      </c>
      <c r="K78" s="134">
        <f>'AMA_UBS V Medeiros'!K8</f>
        <v>2942</v>
      </c>
      <c r="L78" s="147">
        <f t="shared" si="229"/>
        <v>1.7511904761904762</v>
      </c>
      <c r="M78" s="134">
        <f>'AMA_UBS V Medeiros'!M8</f>
        <v>1981</v>
      </c>
      <c r="N78" s="147">
        <f t="shared" si="232"/>
        <v>1.1791666666666667</v>
      </c>
      <c r="O78" s="134">
        <f>'AMA_UBS V Medeiros'!O8</f>
        <v>1558</v>
      </c>
      <c r="P78" s="147">
        <f t="shared" si="233"/>
        <v>0.92738095238095242</v>
      </c>
      <c r="Q78" s="136">
        <f t="shared" si="234"/>
        <v>6481</v>
      </c>
      <c r="R78" s="148">
        <f t="shared" si="235"/>
        <v>1.2859126984126985</v>
      </c>
      <c r="S78" s="134">
        <f>'AMA_UBS V Medeiros'!S8</f>
        <v>1825</v>
      </c>
      <c r="T78" s="147">
        <f t="shared" si="236"/>
        <v>1.0863095238095237</v>
      </c>
      <c r="U78" s="134">
        <f>'AMA_UBS V Medeiros'!U8</f>
        <v>2425</v>
      </c>
      <c r="V78" s="147">
        <f t="shared" si="237"/>
        <v>1.4434523809523809</v>
      </c>
      <c r="W78" s="134">
        <f>'AMA_UBS V Medeiros'!W8</f>
        <v>0</v>
      </c>
      <c r="X78" s="147">
        <f t="shared" si="238"/>
        <v>0</v>
      </c>
      <c r="Y78" s="136">
        <f t="shared" si="239"/>
        <v>4250</v>
      </c>
      <c r="Z78" s="148">
        <f t="shared" si="240"/>
        <v>0.84325396825396826</v>
      </c>
      <c r="AA78" s="134">
        <f>'AMA_UBS V Medeiros'!AA8</f>
        <v>0</v>
      </c>
      <c r="AB78" s="147">
        <f t="shared" si="241"/>
        <v>0</v>
      </c>
      <c r="AC78" s="134">
        <f>'AMA_UBS V Medeiros'!AC8</f>
        <v>0</v>
      </c>
      <c r="AD78" s="147">
        <f t="shared" si="242"/>
        <v>0</v>
      </c>
      <c r="AE78" s="134">
        <f>'AMA_UBS V Medeiros'!AE8</f>
        <v>0</v>
      </c>
      <c r="AF78" s="147">
        <f t="shared" si="243"/>
        <v>0</v>
      </c>
      <c r="AG78" s="136">
        <f t="shared" si="244"/>
        <v>0</v>
      </c>
      <c r="AH78" s="148">
        <f t="shared" si="245"/>
        <v>0</v>
      </c>
      <c r="AI78" s="134">
        <f t="shared" si="246"/>
        <v>11402</v>
      </c>
    </row>
    <row r="79" spans="1:35" outlineLevel="1" x14ac:dyDescent="0.25">
      <c r="A79" s="269" t="s">
        <v>10</v>
      </c>
      <c r="B79" s="114">
        <f>'AMA_UBS V Medeiros'!B9</f>
        <v>1052</v>
      </c>
      <c r="C79" s="134">
        <f>'AMA_UBS V Medeiros'!C9</f>
        <v>949</v>
      </c>
      <c r="D79" s="147">
        <f t="shared" si="227"/>
        <v>0.90209125475285168</v>
      </c>
      <c r="E79" s="134">
        <f>'AMA_UBS V Medeiros'!E9</f>
        <v>553</v>
      </c>
      <c r="F79" s="147">
        <f t="shared" si="228"/>
        <v>0.5256653992395437</v>
      </c>
      <c r="G79" s="134">
        <f>'AMA_UBS V Medeiros'!G9</f>
        <v>769</v>
      </c>
      <c r="H79" s="147">
        <f t="shared" si="229"/>
        <v>0.73098859315589348</v>
      </c>
      <c r="I79" s="136">
        <f t="shared" si="230"/>
        <v>2271</v>
      </c>
      <c r="J79" s="148">
        <f t="shared" si="231"/>
        <v>0.71958174904942962</v>
      </c>
      <c r="K79" s="134">
        <f>'AMA_UBS V Medeiros'!K9</f>
        <v>779</v>
      </c>
      <c r="L79" s="147">
        <f t="shared" si="229"/>
        <v>0.74049429657794674</v>
      </c>
      <c r="M79" s="134">
        <f>'AMA_UBS V Medeiros'!M9</f>
        <v>870</v>
      </c>
      <c r="N79" s="147">
        <f t="shared" si="232"/>
        <v>0.8269961977186312</v>
      </c>
      <c r="O79" s="134">
        <f>'AMA_UBS V Medeiros'!O9</f>
        <v>939</v>
      </c>
      <c r="P79" s="147">
        <f t="shared" si="233"/>
        <v>0.89258555133079853</v>
      </c>
      <c r="Q79" s="136">
        <f t="shared" si="234"/>
        <v>2588</v>
      </c>
      <c r="R79" s="148">
        <f t="shared" si="235"/>
        <v>0.82002534854245879</v>
      </c>
      <c r="S79" s="134">
        <f>'AMA_UBS V Medeiros'!S9</f>
        <v>942</v>
      </c>
      <c r="T79" s="147">
        <f t="shared" si="236"/>
        <v>0.8954372623574145</v>
      </c>
      <c r="U79" s="134">
        <f>'AMA_UBS V Medeiros'!U9</f>
        <v>932</v>
      </c>
      <c r="V79" s="147">
        <f t="shared" si="237"/>
        <v>0.88593155893536124</v>
      </c>
      <c r="W79" s="134">
        <f>'AMA_UBS V Medeiros'!W9</f>
        <v>0</v>
      </c>
      <c r="X79" s="147">
        <f t="shared" si="238"/>
        <v>0</v>
      </c>
      <c r="Y79" s="136">
        <f t="shared" si="239"/>
        <v>1874</v>
      </c>
      <c r="Z79" s="148">
        <f t="shared" si="240"/>
        <v>0.59378960709759188</v>
      </c>
      <c r="AA79" s="134">
        <f>'AMA_UBS V Medeiros'!AA9</f>
        <v>0</v>
      </c>
      <c r="AB79" s="147">
        <f t="shared" si="241"/>
        <v>0</v>
      </c>
      <c r="AC79" s="134">
        <f>'AMA_UBS V Medeiros'!AC9</f>
        <v>0</v>
      </c>
      <c r="AD79" s="147">
        <f t="shared" si="242"/>
        <v>0</v>
      </c>
      <c r="AE79" s="134">
        <f>'AMA_UBS V Medeiros'!AE9</f>
        <v>0</v>
      </c>
      <c r="AF79" s="147">
        <f t="shared" si="243"/>
        <v>0</v>
      </c>
      <c r="AG79" s="136">
        <f t="shared" si="244"/>
        <v>0</v>
      </c>
      <c r="AH79" s="148">
        <f t="shared" si="245"/>
        <v>0</v>
      </c>
      <c r="AI79" s="134">
        <f t="shared" si="246"/>
        <v>4859</v>
      </c>
    </row>
    <row r="80" spans="1:35" outlineLevel="1" x14ac:dyDescent="0.25">
      <c r="A80" s="1063" t="s">
        <v>502</v>
      </c>
      <c r="B80" s="114">
        <f>'AMA_UBS V Medeiros'!B10</f>
        <v>0</v>
      </c>
      <c r="C80" s="134">
        <f>'AMA_UBS V Medeiros'!C10</f>
        <v>1068</v>
      </c>
      <c r="D80" s="147" t="e">
        <f t="shared" ref="D80" si="247">C80/$B80</f>
        <v>#DIV/0!</v>
      </c>
      <c r="E80" s="134">
        <f>'AMA_UBS V Medeiros'!E10</f>
        <v>1187</v>
      </c>
      <c r="F80" s="147" t="e">
        <f t="shared" ref="F80" si="248">E80/$B80</f>
        <v>#DIV/0!</v>
      </c>
      <c r="G80" s="134">
        <f>'AMA_UBS V Medeiros'!G10</f>
        <v>1006</v>
      </c>
      <c r="H80" s="147" t="e">
        <f t="shared" ref="H80" si="249">G80/$B80</f>
        <v>#DIV/0!</v>
      </c>
      <c r="I80" s="136">
        <f t="shared" ref="I80" si="250">SUM(C80,E80,G80)</f>
        <v>3261</v>
      </c>
      <c r="J80" s="148" t="e">
        <f t="shared" ref="J80" si="251">I80/($B80*3)</f>
        <v>#DIV/0!</v>
      </c>
      <c r="K80" s="134">
        <f>'AMA_UBS V Medeiros'!K10</f>
        <v>888</v>
      </c>
      <c r="L80" s="147" t="e">
        <f t="shared" ref="L80" si="252">K80/$B80</f>
        <v>#DIV/0!</v>
      </c>
      <c r="M80" s="134">
        <f>'AMA_UBS V Medeiros'!M10</f>
        <v>1130</v>
      </c>
      <c r="N80" s="147" t="e">
        <f t="shared" ref="N80" si="253">M80/$B80</f>
        <v>#DIV/0!</v>
      </c>
      <c r="O80" s="134">
        <f>'AMA_UBS V Medeiros'!O10</f>
        <v>1033</v>
      </c>
      <c r="P80" s="147" t="e">
        <f t="shared" ref="P80" si="254">O80/$B80</f>
        <v>#DIV/0!</v>
      </c>
      <c r="Q80" s="136">
        <f t="shared" ref="Q80" si="255">SUM(K80,M80,O80)</f>
        <v>3051</v>
      </c>
      <c r="R80" s="148" t="e">
        <f t="shared" ref="R80" si="256">Q80/($B80*3)</f>
        <v>#DIV/0!</v>
      </c>
      <c r="S80" s="134">
        <f>'AMA_UBS V Medeiros'!S10</f>
        <v>954</v>
      </c>
      <c r="T80" s="147" t="e">
        <f t="shared" ref="T80" si="257">S80/$B80</f>
        <v>#DIV/0!</v>
      </c>
      <c r="U80" s="134">
        <f>'AMA_UBS V Medeiros'!U10</f>
        <v>1204</v>
      </c>
      <c r="V80" s="147" t="e">
        <f t="shared" ref="V80" si="258">U80/$B80</f>
        <v>#DIV/0!</v>
      </c>
      <c r="W80" s="134">
        <f>'AMA_UBS V Medeiros'!W10</f>
        <v>0</v>
      </c>
      <c r="X80" s="147" t="e">
        <f t="shared" ref="X80" si="259">W80/$B80</f>
        <v>#DIV/0!</v>
      </c>
      <c r="Y80" s="136">
        <f t="shared" si="239"/>
        <v>2158</v>
      </c>
      <c r="Z80" s="148" t="e">
        <f t="shared" ref="Z80" si="260">Y80/($B80*3)</f>
        <v>#DIV/0!</v>
      </c>
      <c r="AA80" s="134">
        <f>'AMA_UBS V Medeiros'!AA10</f>
        <v>0</v>
      </c>
      <c r="AB80" s="147" t="e">
        <f t="shared" si="241"/>
        <v>#DIV/0!</v>
      </c>
      <c r="AC80" s="134">
        <f>'AMA_UBS V Medeiros'!AC10</f>
        <v>0</v>
      </c>
      <c r="AD80" s="147" t="e">
        <f t="shared" si="242"/>
        <v>#DIV/0!</v>
      </c>
      <c r="AE80" s="134">
        <f>'AMA_UBS V Medeiros'!AE10</f>
        <v>0</v>
      </c>
      <c r="AF80" s="147" t="e">
        <f t="shared" si="243"/>
        <v>#DIV/0!</v>
      </c>
      <c r="AG80" s="136">
        <f t="shared" si="244"/>
        <v>0</v>
      </c>
      <c r="AH80" s="148" t="e">
        <f t="shared" si="245"/>
        <v>#DIV/0!</v>
      </c>
      <c r="AI80" s="134">
        <f t="shared" si="246"/>
        <v>6312</v>
      </c>
    </row>
    <row r="81" spans="1:35" outlineLevel="1" x14ac:dyDescent="0.25">
      <c r="A81" s="269" t="s">
        <v>11</v>
      </c>
      <c r="B81" s="114">
        <f>'AMA_UBS V Medeiros'!B11</f>
        <v>789</v>
      </c>
      <c r="C81" s="134">
        <f>'AMA_UBS V Medeiros'!C11</f>
        <v>219</v>
      </c>
      <c r="D81" s="147">
        <f t="shared" si="227"/>
        <v>0.27756653992395436</v>
      </c>
      <c r="E81" s="134">
        <f>'AMA_UBS V Medeiros'!E11</f>
        <v>422</v>
      </c>
      <c r="F81" s="147">
        <f t="shared" si="228"/>
        <v>0.53485424588086183</v>
      </c>
      <c r="G81" s="134">
        <f>'AMA_UBS V Medeiros'!G11</f>
        <v>358</v>
      </c>
      <c r="H81" s="147">
        <f t="shared" si="229"/>
        <v>0.45373891001267425</v>
      </c>
      <c r="I81" s="136">
        <f t="shared" si="230"/>
        <v>999</v>
      </c>
      <c r="J81" s="148">
        <f t="shared" si="231"/>
        <v>0.4220532319391635</v>
      </c>
      <c r="K81" s="134">
        <f>'AMA_UBS V Medeiros'!K11</f>
        <v>472</v>
      </c>
      <c r="L81" s="147">
        <f t="shared" si="229"/>
        <v>0.59822560202788344</v>
      </c>
      <c r="M81" s="134">
        <f>'AMA_UBS V Medeiros'!M11</f>
        <v>375</v>
      </c>
      <c r="N81" s="147">
        <f t="shared" si="232"/>
        <v>0.47528517110266161</v>
      </c>
      <c r="O81" s="134">
        <f>'AMA_UBS V Medeiros'!O11</f>
        <v>279</v>
      </c>
      <c r="P81" s="147">
        <f t="shared" si="233"/>
        <v>0.35361216730038025</v>
      </c>
      <c r="Q81" s="136">
        <f t="shared" si="234"/>
        <v>1126</v>
      </c>
      <c r="R81" s="148">
        <f t="shared" si="235"/>
        <v>0.47570764681030842</v>
      </c>
      <c r="S81" s="134">
        <f>'AMA_UBS V Medeiros'!S11</f>
        <v>399</v>
      </c>
      <c r="T81" s="147">
        <f t="shared" si="236"/>
        <v>0.50570342205323193</v>
      </c>
      <c r="U81" s="134">
        <f>'AMA_UBS V Medeiros'!U11</f>
        <v>510</v>
      </c>
      <c r="V81" s="147">
        <f t="shared" si="237"/>
        <v>0.64638783269961975</v>
      </c>
      <c r="W81" s="134">
        <f>'AMA_UBS V Medeiros'!W11</f>
        <v>0</v>
      </c>
      <c r="X81" s="147">
        <f t="shared" si="238"/>
        <v>0</v>
      </c>
      <c r="Y81" s="136">
        <f t="shared" si="239"/>
        <v>909</v>
      </c>
      <c r="Z81" s="148">
        <f t="shared" si="240"/>
        <v>0.38403041825095058</v>
      </c>
      <c r="AA81" s="134">
        <f>'AMA_UBS V Medeiros'!AA11</f>
        <v>0</v>
      </c>
      <c r="AB81" s="147">
        <f t="shared" si="241"/>
        <v>0</v>
      </c>
      <c r="AC81" s="134">
        <f>'AMA_UBS V Medeiros'!AC11</f>
        <v>0</v>
      </c>
      <c r="AD81" s="147">
        <f t="shared" si="242"/>
        <v>0</v>
      </c>
      <c r="AE81" s="134">
        <f>'AMA_UBS V Medeiros'!AE11</f>
        <v>0</v>
      </c>
      <c r="AF81" s="147">
        <f t="shared" si="243"/>
        <v>0</v>
      </c>
      <c r="AG81" s="136">
        <f t="shared" si="244"/>
        <v>0</v>
      </c>
      <c r="AH81" s="148">
        <f t="shared" si="245"/>
        <v>0</v>
      </c>
      <c r="AI81" s="134">
        <f t="shared" si="246"/>
        <v>2125</v>
      </c>
    </row>
    <row r="82" spans="1:35" outlineLevel="1" x14ac:dyDescent="0.25">
      <c r="A82" s="1063" t="s">
        <v>503</v>
      </c>
      <c r="B82" s="114">
        <f>'AMA_UBS V Medeiros'!B12</f>
        <v>0</v>
      </c>
      <c r="C82" s="134">
        <f>'AMA_UBS V Medeiros'!C12</f>
        <v>519</v>
      </c>
      <c r="D82" s="147" t="e">
        <f t="shared" ref="D82" si="261">C82/$B82</f>
        <v>#DIV/0!</v>
      </c>
      <c r="E82" s="134">
        <f>'AMA_UBS V Medeiros'!E12</f>
        <v>602</v>
      </c>
      <c r="F82" s="147" t="e">
        <f t="shared" ref="F82" si="262">E82/$B82</f>
        <v>#DIV/0!</v>
      </c>
      <c r="G82" s="134">
        <f>'AMA_UBS V Medeiros'!G12</f>
        <v>533</v>
      </c>
      <c r="H82" s="147" t="e">
        <f t="shared" ref="H82" si="263">G82/$B82</f>
        <v>#DIV/0!</v>
      </c>
      <c r="I82" s="136">
        <f t="shared" ref="I82" si="264">SUM(C82,E82,G82)</f>
        <v>1654</v>
      </c>
      <c r="J82" s="148" t="e">
        <f t="shared" ref="J82" si="265">I82/($B82*3)</f>
        <v>#DIV/0!</v>
      </c>
      <c r="K82" s="134">
        <f>'AMA_UBS V Medeiros'!K12</f>
        <v>605</v>
      </c>
      <c r="L82" s="147" t="e">
        <f t="shared" ref="L82" si="266">K82/$B82</f>
        <v>#DIV/0!</v>
      </c>
      <c r="M82" s="134">
        <f>'AMA_UBS V Medeiros'!M12</f>
        <v>769</v>
      </c>
      <c r="N82" s="147" t="e">
        <f t="shared" ref="N82" si="267">M82/$B82</f>
        <v>#DIV/0!</v>
      </c>
      <c r="O82" s="134">
        <f>'AMA_UBS V Medeiros'!O12</f>
        <v>666</v>
      </c>
      <c r="P82" s="147" t="e">
        <f t="shared" ref="P82" si="268">O82/$B82</f>
        <v>#DIV/0!</v>
      </c>
      <c r="Q82" s="136">
        <f t="shared" ref="Q82" si="269">SUM(K82,M82,O82)</f>
        <v>2040</v>
      </c>
      <c r="R82" s="148" t="e">
        <f t="shared" ref="R82" si="270">Q82/($B82*3)</f>
        <v>#DIV/0!</v>
      </c>
      <c r="S82" s="134">
        <f>'AMA_UBS V Medeiros'!S12</f>
        <v>387</v>
      </c>
      <c r="T82" s="147" t="e">
        <f t="shared" ref="T82" si="271">S82/$B82</f>
        <v>#DIV/0!</v>
      </c>
      <c r="U82" s="134">
        <f>'AMA_UBS V Medeiros'!U12</f>
        <v>559</v>
      </c>
      <c r="V82" s="147" t="e">
        <f t="shared" ref="V82" si="272">U82/$B82</f>
        <v>#DIV/0!</v>
      </c>
      <c r="W82" s="134">
        <f>'AMA_UBS V Medeiros'!W12</f>
        <v>0</v>
      </c>
      <c r="X82" s="147" t="e">
        <f t="shared" ref="X82" si="273">W82/$B82</f>
        <v>#DIV/0!</v>
      </c>
      <c r="Y82" s="136">
        <f t="shared" si="239"/>
        <v>946</v>
      </c>
      <c r="Z82" s="148" t="e">
        <f t="shared" ref="Z82" si="274">Y82/($B82*3)</f>
        <v>#DIV/0!</v>
      </c>
      <c r="AA82" s="134">
        <f>'AMA_UBS V Medeiros'!AA12</f>
        <v>0</v>
      </c>
      <c r="AB82" s="147" t="e">
        <f t="shared" si="241"/>
        <v>#DIV/0!</v>
      </c>
      <c r="AC82" s="134">
        <f>'AMA_UBS V Medeiros'!AC12</f>
        <v>0</v>
      </c>
      <c r="AD82" s="147" t="e">
        <f t="shared" si="242"/>
        <v>#DIV/0!</v>
      </c>
      <c r="AE82" s="134">
        <f>'AMA_UBS V Medeiros'!AE12</f>
        <v>0</v>
      </c>
      <c r="AF82" s="147" t="e">
        <f t="shared" si="243"/>
        <v>#DIV/0!</v>
      </c>
      <c r="AG82" s="136">
        <f t="shared" si="244"/>
        <v>0</v>
      </c>
      <c r="AH82" s="148" t="e">
        <f t="shared" si="245"/>
        <v>#DIV/0!</v>
      </c>
      <c r="AI82" s="134">
        <f t="shared" si="246"/>
        <v>3694</v>
      </c>
    </row>
    <row r="83" spans="1:35" outlineLevel="1" x14ac:dyDescent="0.25">
      <c r="A83" s="269" t="s">
        <v>12</v>
      </c>
      <c r="B83" s="114">
        <f>'AMA_UBS V Medeiros'!B13</f>
        <v>125</v>
      </c>
      <c r="C83" s="134">
        <f>'AMA_UBS V Medeiros'!C13</f>
        <v>296</v>
      </c>
      <c r="D83" s="147">
        <f t="shared" si="227"/>
        <v>2.3679999999999999</v>
      </c>
      <c r="E83" s="134">
        <f>'AMA_UBS V Medeiros'!E13</f>
        <v>299</v>
      </c>
      <c r="F83" s="147">
        <f t="shared" si="228"/>
        <v>2.3919999999999999</v>
      </c>
      <c r="G83" s="134">
        <f>'AMA_UBS V Medeiros'!G13</f>
        <v>257</v>
      </c>
      <c r="H83" s="147">
        <f t="shared" si="229"/>
        <v>2.056</v>
      </c>
      <c r="I83" s="136">
        <f t="shared" si="230"/>
        <v>852</v>
      </c>
      <c r="J83" s="148">
        <f t="shared" si="231"/>
        <v>2.2719999999999998</v>
      </c>
      <c r="K83" s="134">
        <f>'AMA_UBS V Medeiros'!K13</f>
        <v>272</v>
      </c>
      <c r="L83" s="147">
        <f t="shared" si="229"/>
        <v>2.1760000000000002</v>
      </c>
      <c r="M83" s="134">
        <f>'AMA_UBS V Medeiros'!M13</f>
        <v>282</v>
      </c>
      <c r="N83" s="147">
        <f t="shared" si="232"/>
        <v>2.2559999999999998</v>
      </c>
      <c r="O83" s="134">
        <f>'AMA_UBS V Medeiros'!O13</f>
        <v>247</v>
      </c>
      <c r="P83" s="147">
        <f t="shared" si="233"/>
        <v>1.976</v>
      </c>
      <c r="Q83" s="136">
        <f t="shared" si="234"/>
        <v>801</v>
      </c>
      <c r="R83" s="148">
        <f t="shared" si="235"/>
        <v>2.1360000000000001</v>
      </c>
      <c r="S83" s="134">
        <f>'AMA_UBS V Medeiros'!S13</f>
        <v>301</v>
      </c>
      <c r="T83" s="147">
        <f t="shared" si="236"/>
        <v>2.4079999999999999</v>
      </c>
      <c r="U83" s="134">
        <f>'AMA_UBS V Medeiros'!U13</f>
        <v>61</v>
      </c>
      <c r="V83" s="147">
        <f t="shared" si="237"/>
        <v>0.48799999999999999</v>
      </c>
      <c r="W83" s="134">
        <f>'AMA_UBS V Medeiros'!W13</f>
        <v>0</v>
      </c>
      <c r="X83" s="147">
        <f t="shared" si="238"/>
        <v>0</v>
      </c>
      <c r="Y83" s="136">
        <f t="shared" si="239"/>
        <v>362</v>
      </c>
      <c r="Z83" s="148">
        <f t="shared" si="240"/>
        <v>0.96533333333333338</v>
      </c>
      <c r="AA83" s="134">
        <f>'AMA_UBS V Medeiros'!AA13</f>
        <v>0</v>
      </c>
      <c r="AB83" s="147">
        <f t="shared" si="241"/>
        <v>0</v>
      </c>
      <c r="AC83" s="134">
        <f>'AMA_UBS V Medeiros'!AC13</f>
        <v>0</v>
      </c>
      <c r="AD83" s="147">
        <f t="shared" si="242"/>
        <v>0</v>
      </c>
      <c r="AE83" s="134">
        <f>'AMA_UBS V Medeiros'!AE13</f>
        <v>0</v>
      </c>
      <c r="AF83" s="147">
        <f t="shared" si="243"/>
        <v>0</v>
      </c>
      <c r="AG83" s="136">
        <f t="shared" si="244"/>
        <v>0</v>
      </c>
      <c r="AH83" s="148">
        <f t="shared" si="245"/>
        <v>0</v>
      </c>
      <c r="AI83" s="134">
        <f t="shared" si="246"/>
        <v>1653</v>
      </c>
    </row>
    <row r="84" spans="1:35" ht="15.75" outlineLevel="1" thickBot="1" x14ac:dyDescent="0.3">
      <c r="A84" s="1052" t="s">
        <v>13</v>
      </c>
      <c r="B84" s="995">
        <f>'AMA_UBS V Medeiros'!B14</f>
        <v>658</v>
      </c>
      <c r="C84" s="996">
        <f>'AMA_UBS V Medeiros'!C14</f>
        <v>384</v>
      </c>
      <c r="D84" s="988">
        <f t="shared" si="227"/>
        <v>0.5835866261398176</v>
      </c>
      <c r="E84" s="996">
        <f>'AMA_UBS V Medeiros'!E14</f>
        <v>636</v>
      </c>
      <c r="F84" s="988">
        <f t="shared" si="228"/>
        <v>0.96656534954407292</v>
      </c>
      <c r="G84" s="996">
        <f>'AMA_UBS V Medeiros'!G14</f>
        <v>578</v>
      </c>
      <c r="H84" s="988">
        <f t="shared" si="229"/>
        <v>0.87841945288753798</v>
      </c>
      <c r="I84" s="997">
        <f t="shared" si="230"/>
        <v>1598</v>
      </c>
      <c r="J84" s="998">
        <f t="shared" si="231"/>
        <v>0.80952380952380953</v>
      </c>
      <c r="K84" s="996">
        <f>'AMA_UBS V Medeiros'!K14</f>
        <v>444</v>
      </c>
      <c r="L84" s="988">
        <f t="shared" si="229"/>
        <v>0.67477203647416417</v>
      </c>
      <c r="M84" s="996">
        <f>'AMA_UBS V Medeiros'!M14</f>
        <v>658</v>
      </c>
      <c r="N84" s="988">
        <f t="shared" si="232"/>
        <v>1</v>
      </c>
      <c r="O84" s="996">
        <f>'AMA_UBS V Medeiros'!O14</f>
        <v>532</v>
      </c>
      <c r="P84" s="988">
        <f t="shared" si="233"/>
        <v>0.80851063829787229</v>
      </c>
      <c r="Q84" s="997">
        <f t="shared" si="234"/>
        <v>1634</v>
      </c>
      <c r="R84" s="998">
        <f t="shared" si="235"/>
        <v>0.82776089159067878</v>
      </c>
      <c r="S84" s="996">
        <f>'AMA_UBS V Medeiros'!S14</f>
        <v>581</v>
      </c>
      <c r="T84" s="988">
        <f t="shared" si="236"/>
        <v>0.88297872340425532</v>
      </c>
      <c r="U84" s="996">
        <f>'AMA_UBS V Medeiros'!U14</f>
        <v>699</v>
      </c>
      <c r="V84" s="988">
        <f t="shared" si="237"/>
        <v>1.0623100303951367</v>
      </c>
      <c r="W84" s="996">
        <f>'AMA_UBS V Medeiros'!W14</f>
        <v>0</v>
      </c>
      <c r="X84" s="988">
        <f t="shared" si="238"/>
        <v>0</v>
      </c>
      <c r="Y84" s="997">
        <f t="shared" si="239"/>
        <v>1280</v>
      </c>
      <c r="Z84" s="998">
        <f t="shared" si="240"/>
        <v>0.64842958459979738</v>
      </c>
      <c r="AA84" s="996">
        <f>'AMA_UBS V Medeiros'!AA14</f>
        <v>0</v>
      </c>
      <c r="AB84" s="988">
        <f t="shared" si="241"/>
        <v>0</v>
      </c>
      <c r="AC84" s="996">
        <f>'AMA_UBS V Medeiros'!AC14</f>
        <v>0</v>
      </c>
      <c r="AD84" s="988">
        <f t="shared" si="242"/>
        <v>0</v>
      </c>
      <c r="AE84" s="996">
        <f>'AMA_UBS V Medeiros'!AE14</f>
        <v>0</v>
      </c>
      <c r="AF84" s="988">
        <f t="shared" si="243"/>
        <v>0</v>
      </c>
      <c r="AG84" s="997">
        <f t="shared" si="244"/>
        <v>0</v>
      </c>
      <c r="AH84" s="998">
        <f t="shared" si="245"/>
        <v>0</v>
      </c>
      <c r="AI84" s="996">
        <f t="shared" si="246"/>
        <v>3232</v>
      </c>
    </row>
    <row r="85" spans="1:35" ht="15.75" outlineLevel="1" thickBot="1" x14ac:dyDescent="0.3">
      <c r="A85" s="1081" t="s">
        <v>7</v>
      </c>
      <c r="B85" s="987">
        <f>SUM(B77:B84)</f>
        <v>4784</v>
      </c>
      <c r="C85" s="418">
        <f>SUM(C77:C84)</f>
        <v>5750</v>
      </c>
      <c r="D85" s="278">
        <f t="shared" si="227"/>
        <v>1.2019230769230769</v>
      </c>
      <c r="E85" s="418">
        <f>SUM(E77:E84)</f>
        <v>6029</v>
      </c>
      <c r="F85" s="278">
        <f t="shared" si="228"/>
        <v>1.2602424749163879</v>
      </c>
      <c r="G85" s="418">
        <f>SUM(G77:G84)</f>
        <v>5325</v>
      </c>
      <c r="H85" s="278">
        <f t="shared" si="229"/>
        <v>1.1130852842809364</v>
      </c>
      <c r="I85" s="625">
        <f t="shared" si="230"/>
        <v>17104</v>
      </c>
      <c r="J85" s="279">
        <f t="shared" si="231"/>
        <v>1.1917502787068004</v>
      </c>
      <c r="K85" s="418">
        <f>SUM(K77:K84)</f>
        <v>6998</v>
      </c>
      <c r="L85" s="278">
        <f t="shared" si="229"/>
        <v>1.4627926421404682</v>
      </c>
      <c r="M85" s="418">
        <f t="shared" ref="M85" si="275">SUM(M77:M84)</f>
        <v>6619</v>
      </c>
      <c r="N85" s="278">
        <f t="shared" si="232"/>
        <v>1.3835702341137124</v>
      </c>
      <c r="O85" s="418">
        <f t="shared" ref="O85" si="276">SUM(O77:O84)</f>
        <v>5716</v>
      </c>
      <c r="P85" s="278">
        <f t="shared" si="233"/>
        <v>1.1948160535117056</v>
      </c>
      <c r="Q85" s="625">
        <f t="shared" si="234"/>
        <v>19333</v>
      </c>
      <c r="R85" s="279">
        <f t="shared" si="235"/>
        <v>1.3470596432552955</v>
      </c>
      <c r="S85" s="418">
        <f>SUM(S77:S84)</f>
        <v>5980</v>
      </c>
      <c r="T85" s="278">
        <f t="shared" si="236"/>
        <v>1.25</v>
      </c>
      <c r="U85" s="418">
        <f t="shared" ref="U85" si="277">SUM(U77:U84)</f>
        <v>7093</v>
      </c>
      <c r="V85" s="278">
        <f t="shared" si="237"/>
        <v>1.4826505016722409</v>
      </c>
      <c r="W85" s="418">
        <f t="shared" ref="W85" si="278">SUM(W77:W84)</f>
        <v>0</v>
      </c>
      <c r="X85" s="278">
        <f t="shared" si="238"/>
        <v>0</v>
      </c>
      <c r="Y85" s="625">
        <f t="shared" si="239"/>
        <v>13073</v>
      </c>
      <c r="Z85" s="279">
        <f t="shared" si="240"/>
        <v>0.91088350055741363</v>
      </c>
      <c r="AA85" s="418">
        <f>SUM(AA77:AA84)</f>
        <v>0</v>
      </c>
      <c r="AB85" s="278">
        <f t="shared" si="241"/>
        <v>0</v>
      </c>
      <c r="AC85" s="418">
        <f t="shared" ref="AC85" si="279">SUM(AC77:AC84)</f>
        <v>0</v>
      </c>
      <c r="AD85" s="278">
        <f t="shared" si="242"/>
        <v>0</v>
      </c>
      <c r="AE85" s="418">
        <f t="shared" ref="AE85" si="280">SUM(AE77:AE84)</f>
        <v>0</v>
      </c>
      <c r="AF85" s="278">
        <f t="shared" si="243"/>
        <v>0</v>
      </c>
      <c r="AG85" s="625">
        <f t="shared" si="244"/>
        <v>0</v>
      </c>
      <c r="AH85" s="279">
        <f t="shared" si="245"/>
        <v>0</v>
      </c>
      <c r="AI85" s="994">
        <f t="shared" si="246"/>
        <v>36437</v>
      </c>
    </row>
    <row r="86" spans="1:35" x14ac:dyDescent="0.25">
      <c r="S86" s="1087"/>
      <c r="U86"/>
      <c r="W86"/>
      <c r="AA86" s="1087"/>
      <c r="AC86"/>
      <c r="AE86"/>
    </row>
    <row r="87" spans="1:35" ht="15.75" x14ac:dyDescent="0.25">
      <c r="A87" s="1381" t="s">
        <v>564</v>
      </c>
      <c r="B87" s="1381"/>
      <c r="C87" s="1381"/>
      <c r="D87" s="1381"/>
      <c r="E87" s="1381"/>
      <c r="F87" s="1381"/>
      <c r="G87" s="1381"/>
      <c r="H87" s="1381"/>
      <c r="I87" s="1381"/>
      <c r="J87" s="1381"/>
      <c r="K87" s="1381"/>
      <c r="L87" s="1381"/>
      <c r="M87" s="1381"/>
      <c r="N87" s="1381"/>
      <c r="O87" s="1381"/>
      <c r="P87" s="1381"/>
      <c r="Q87" s="1382"/>
      <c r="R87" s="1382"/>
      <c r="S87" s="1383"/>
      <c r="T87" s="1383"/>
      <c r="U87" s="1383"/>
      <c r="V87" s="1383"/>
      <c r="W87" s="1383"/>
      <c r="X87" s="1383"/>
      <c r="Y87" s="1383"/>
      <c r="Z87" s="1383"/>
      <c r="AA87" s="1384"/>
      <c r="AB87" s="1384"/>
      <c r="AC87" s="1384"/>
      <c r="AD87" s="1384"/>
      <c r="AE87" s="1384"/>
      <c r="AF87" s="1384"/>
      <c r="AG87" s="1385"/>
      <c r="AH87" s="1385"/>
      <c r="AI87" s="1381"/>
    </row>
    <row r="88" spans="1:35" ht="24.75" outlineLevel="1" thickBot="1" x14ac:dyDescent="0.3">
      <c r="A88" s="268" t="s">
        <v>14</v>
      </c>
      <c r="B88" s="186" t="s">
        <v>15</v>
      </c>
      <c r="C88" s="262" t="str">
        <f>'Pque N Mundo I'!C6</f>
        <v>JAN_19</v>
      </c>
      <c r="D88" s="263" t="str">
        <f>'Pque N Mundo I'!D6</f>
        <v>%</v>
      </c>
      <c r="E88" s="262" t="str">
        <f>'Pque N Mundo I'!E6</f>
        <v>FEV_19</v>
      </c>
      <c r="F88" s="263" t="str">
        <f>'Pque N Mundo I'!F6</f>
        <v>%</v>
      </c>
      <c r="G88" s="262" t="str">
        <f>'Pque N Mundo I'!G6</f>
        <v>MAR_19</v>
      </c>
      <c r="H88" s="263" t="str">
        <f>'Pque N Mundo I'!H6</f>
        <v>%</v>
      </c>
      <c r="I88" s="128" t="str">
        <f>'Pque N Mundo I'!I6</f>
        <v>Trimestre</v>
      </c>
      <c r="J88" s="13" t="str">
        <f>'Pque N Mundo I'!J6</f>
        <v>% Trim</v>
      </c>
      <c r="K88" s="262" t="str">
        <f>'Pque N Mundo I'!K6</f>
        <v>ABR_19</v>
      </c>
      <c r="L88" s="263" t="str">
        <f>'Pque N Mundo I'!L6</f>
        <v>%</v>
      </c>
      <c r="M88" s="264" t="str">
        <f>'Pque N Mundo I'!M6</f>
        <v>MAIO_19</v>
      </c>
      <c r="N88" s="265" t="str">
        <f>'Pque N Mundo I'!N6</f>
        <v>%</v>
      </c>
      <c r="O88" s="264" t="str">
        <f>'Pque N Mundo I'!O6</f>
        <v>JUN_19</v>
      </c>
      <c r="P88" s="265" t="str">
        <f>'Pque N Mundo I'!P6</f>
        <v>%</v>
      </c>
      <c r="Q88" s="128" t="str">
        <f>'Pque N Mundo I'!Q6</f>
        <v>Trimestre</v>
      </c>
      <c r="R88" s="13" t="str">
        <f>'Pque N Mundo I'!R6</f>
        <v>% Trim</v>
      </c>
      <c r="S88" s="110" t="str">
        <f>'Pque N Mundo I'!S6</f>
        <v>JUL_19</v>
      </c>
      <c r="T88" s="263" t="str">
        <f>'Pque N Mundo I'!T6</f>
        <v>%</v>
      </c>
      <c r="U88" s="264" t="str">
        <f>'Pque N Mundo I'!U6</f>
        <v>AGO_19</v>
      </c>
      <c r="V88" s="265" t="str">
        <f>'Pque N Mundo I'!V6</f>
        <v>%</v>
      </c>
      <c r="W88" s="264" t="str">
        <f>'Pque N Mundo I'!W6</f>
        <v>SET_19</v>
      </c>
      <c r="X88" s="265" t="str">
        <f>'Pque N Mundo I'!X6</f>
        <v>%</v>
      </c>
      <c r="Y88" s="128" t="str">
        <f>'Pque N Mundo I'!Y6</f>
        <v>Trimestre</v>
      </c>
      <c r="Z88" s="13" t="str">
        <f>'Pque N Mundo I'!Z6</f>
        <v>% Trim</v>
      </c>
      <c r="AA88" s="110" t="str">
        <f>'Pque N Mundo I'!AA6</f>
        <v>OUT_19</v>
      </c>
      <c r="AB88" s="263" t="str">
        <f>'Pque N Mundo I'!AB6</f>
        <v>%</v>
      </c>
      <c r="AC88" s="264" t="str">
        <f>'Pque N Mundo I'!AC6</f>
        <v>NOV_19</v>
      </c>
      <c r="AD88" s="265" t="str">
        <f>'Pque N Mundo I'!AD6</f>
        <v>%</v>
      </c>
      <c r="AE88" s="264" t="str">
        <f>'Pque N Mundo I'!AE6</f>
        <v>DEZ_19</v>
      </c>
      <c r="AF88" s="265" t="str">
        <f>'Pque N Mundo I'!AF6</f>
        <v>%</v>
      </c>
      <c r="AG88" s="128" t="str">
        <f>'Pque N Mundo I'!AG6</f>
        <v>Trimestre</v>
      </c>
      <c r="AH88" s="13" t="str">
        <f>'Pque N Mundo I'!AH6</f>
        <v>% Trim</v>
      </c>
      <c r="AI88" s="14" t="s">
        <v>6</v>
      </c>
    </row>
    <row r="89" spans="1:35" ht="15.75" outlineLevel="1" thickTop="1" x14ac:dyDescent="0.25">
      <c r="A89" s="269" t="s">
        <v>408</v>
      </c>
      <c r="B89" s="112">
        <f>'UBS Izolina Mazzei'!B7</f>
        <v>768</v>
      </c>
      <c r="C89" s="133">
        <f>'UBS Izolina Mazzei'!C7</f>
        <v>929</v>
      </c>
      <c r="D89" s="19">
        <f t="shared" ref="D89:D94" si="281">C89/$B89</f>
        <v>1.2096354166666667</v>
      </c>
      <c r="E89" s="133">
        <f>'UBS Izolina Mazzei'!E7</f>
        <v>887</v>
      </c>
      <c r="F89" s="19">
        <f t="shared" ref="F89:F94" si="282">E89/$B89</f>
        <v>1.1549479166666667</v>
      </c>
      <c r="G89" s="133">
        <f>'UBS Izolina Mazzei'!G7</f>
        <v>598</v>
      </c>
      <c r="H89" s="19">
        <f t="shared" ref="H89:H94" si="283">G89/$B89</f>
        <v>0.77864583333333337</v>
      </c>
      <c r="I89" s="98">
        <f t="shared" ref="I89:I94" si="284">SUM(C89,E89,G89)</f>
        <v>2414</v>
      </c>
      <c r="J89" s="146">
        <f t="shared" ref="J89:J94" si="285">I89/($B89*3)</f>
        <v>1.0477430555555556</v>
      </c>
      <c r="K89" s="133">
        <f>'UBS Izolina Mazzei'!K7</f>
        <v>744</v>
      </c>
      <c r="L89" s="19">
        <f t="shared" ref="L89:L94" si="286">K89/$B89</f>
        <v>0.96875</v>
      </c>
      <c r="M89" s="133">
        <f>'UBS Izolina Mazzei'!M7</f>
        <v>369</v>
      </c>
      <c r="N89" s="19">
        <f t="shared" ref="N89:N94" si="287">M89/$B89</f>
        <v>0.48046875</v>
      </c>
      <c r="O89" s="133">
        <f>'UBS Izolina Mazzei'!O7</f>
        <v>508</v>
      </c>
      <c r="P89" s="19">
        <f t="shared" ref="P89:P94" si="288">O89/$B89</f>
        <v>0.66145833333333337</v>
      </c>
      <c r="Q89" s="98">
        <f t="shared" ref="Q89:Q96" si="289">SUM(K89,M89,O89)</f>
        <v>1621</v>
      </c>
      <c r="R89" s="146">
        <f t="shared" ref="R89:R98" si="290">Q89/($B89*3)</f>
        <v>0.70355902777777779</v>
      </c>
      <c r="S89" s="133">
        <f>'UBS Izolina Mazzei'!S7</f>
        <v>617</v>
      </c>
      <c r="T89" s="19">
        <f t="shared" ref="T89:T96" si="291">S89/$B89</f>
        <v>0.80338541666666663</v>
      </c>
      <c r="U89" s="133">
        <f>'UBS Izolina Mazzei'!U7</f>
        <v>887</v>
      </c>
      <c r="V89" s="19">
        <f t="shared" ref="V89:V96" si="292">U89/$B89</f>
        <v>1.1549479166666667</v>
      </c>
      <c r="W89" s="133">
        <f>'UBS Izolina Mazzei'!W7</f>
        <v>0</v>
      </c>
      <c r="X89" s="19">
        <f t="shared" ref="X89:X96" si="293">W89/$B89</f>
        <v>0</v>
      </c>
      <c r="Y89" s="98">
        <f t="shared" ref="Y89:Y96" si="294">SUM(S89,U89,W89)</f>
        <v>1504</v>
      </c>
      <c r="Z89" s="146">
        <f t="shared" ref="Z89:Z98" si="295">Y89/($B89*3)</f>
        <v>0.65277777777777779</v>
      </c>
      <c r="AA89" s="133">
        <f>'UBS Izolina Mazzei'!AA7</f>
        <v>0</v>
      </c>
      <c r="AB89" s="19">
        <f t="shared" ref="AB89:AB96" si="296">AA89/$B89</f>
        <v>0</v>
      </c>
      <c r="AC89" s="133">
        <f>'UBS Izolina Mazzei'!AC7</f>
        <v>0</v>
      </c>
      <c r="AD89" s="19">
        <f t="shared" ref="AD89:AD96" si="297">AC89/$B89</f>
        <v>0</v>
      </c>
      <c r="AE89" s="133">
        <f>'UBS Izolina Mazzei'!AE7</f>
        <v>0</v>
      </c>
      <c r="AF89" s="19">
        <f t="shared" ref="AF89:AF96" si="298">AE89/$B89</f>
        <v>0</v>
      </c>
      <c r="AG89" s="98">
        <f t="shared" ref="AG89:AG96" si="299">SUM(AA89,AC89,AE89)</f>
        <v>0</v>
      </c>
      <c r="AH89" s="146">
        <f t="shared" ref="AH89:AH98" si="300">AG89/($B89*3)</f>
        <v>0</v>
      </c>
      <c r="AI89" s="133">
        <f t="shared" ref="AI89:AI98" si="301">SUM(C89,E89,G89,K89,M89,O89)</f>
        <v>4035</v>
      </c>
    </row>
    <row r="90" spans="1:35" outlineLevel="1" x14ac:dyDescent="0.25">
      <c r="A90" s="269" t="s">
        <v>9</v>
      </c>
      <c r="B90" s="114">
        <f>'UBS Izolina Mazzei'!B8</f>
        <v>2688</v>
      </c>
      <c r="C90" s="134">
        <f>'UBS Izolina Mazzei'!C8</f>
        <v>2712</v>
      </c>
      <c r="D90" s="147">
        <f t="shared" si="281"/>
        <v>1.0089285714285714</v>
      </c>
      <c r="E90" s="134">
        <f>'UBS Izolina Mazzei'!E8</f>
        <v>2721</v>
      </c>
      <c r="F90" s="147">
        <f t="shared" si="282"/>
        <v>1.0122767857142858</v>
      </c>
      <c r="G90" s="134">
        <f>'UBS Izolina Mazzei'!G8</f>
        <v>2255</v>
      </c>
      <c r="H90" s="147">
        <f t="shared" si="283"/>
        <v>0.83891369047619047</v>
      </c>
      <c r="I90" s="136">
        <f t="shared" si="284"/>
        <v>7688</v>
      </c>
      <c r="J90" s="148">
        <f t="shared" si="285"/>
        <v>0.95337301587301593</v>
      </c>
      <c r="K90" s="134">
        <f>'UBS Izolina Mazzei'!K8</f>
        <v>3286</v>
      </c>
      <c r="L90" s="147">
        <f t="shared" si="286"/>
        <v>1.2224702380952381</v>
      </c>
      <c r="M90" s="134">
        <f>'UBS Izolina Mazzei'!M8</f>
        <v>1801</v>
      </c>
      <c r="N90" s="147">
        <f t="shared" si="287"/>
        <v>0.67001488095238093</v>
      </c>
      <c r="O90" s="134">
        <f>'UBS Izolina Mazzei'!O8</f>
        <v>2121</v>
      </c>
      <c r="P90" s="147">
        <f t="shared" si="288"/>
        <v>0.7890625</v>
      </c>
      <c r="Q90" s="136">
        <f t="shared" si="289"/>
        <v>7208</v>
      </c>
      <c r="R90" s="148">
        <f t="shared" si="290"/>
        <v>0.89384920634920639</v>
      </c>
      <c r="S90" s="134">
        <f>'UBS Izolina Mazzei'!S8</f>
        <v>1754</v>
      </c>
      <c r="T90" s="147">
        <f t="shared" si="291"/>
        <v>0.65252976190476186</v>
      </c>
      <c r="U90" s="134">
        <f>'UBS Izolina Mazzei'!U8</f>
        <v>3018</v>
      </c>
      <c r="V90" s="147">
        <f t="shared" si="292"/>
        <v>1.1227678571428572</v>
      </c>
      <c r="W90" s="134">
        <f>'UBS Izolina Mazzei'!W8</f>
        <v>0</v>
      </c>
      <c r="X90" s="147">
        <f t="shared" si="293"/>
        <v>0</v>
      </c>
      <c r="Y90" s="136">
        <f t="shared" si="294"/>
        <v>4772</v>
      </c>
      <c r="Z90" s="148">
        <f t="shared" si="295"/>
        <v>0.59176587301587302</v>
      </c>
      <c r="AA90" s="134">
        <f>'UBS Izolina Mazzei'!AA8</f>
        <v>0</v>
      </c>
      <c r="AB90" s="147">
        <f t="shared" si="296"/>
        <v>0</v>
      </c>
      <c r="AC90" s="134">
        <f>'UBS Izolina Mazzei'!AC8</f>
        <v>0</v>
      </c>
      <c r="AD90" s="147">
        <f t="shared" si="297"/>
        <v>0</v>
      </c>
      <c r="AE90" s="134">
        <f>'UBS Izolina Mazzei'!AE8</f>
        <v>0</v>
      </c>
      <c r="AF90" s="147">
        <f t="shared" si="298"/>
        <v>0</v>
      </c>
      <c r="AG90" s="136">
        <f t="shared" si="299"/>
        <v>0</v>
      </c>
      <c r="AH90" s="148">
        <f t="shared" si="300"/>
        <v>0</v>
      </c>
      <c r="AI90" s="134">
        <f t="shared" si="301"/>
        <v>14896</v>
      </c>
    </row>
    <row r="91" spans="1:35" outlineLevel="1" x14ac:dyDescent="0.25">
      <c r="A91" s="269" t="s">
        <v>10</v>
      </c>
      <c r="B91" s="114">
        <f>'UBS Izolina Mazzei'!B9</f>
        <v>789</v>
      </c>
      <c r="C91" s="134">
        <f>'UBS Izolina Mazzei'!C9</f>
        <v>465</v>
      </c>
      <c r="D91" s="147">
        <f t="shared" si="281"/>
        <v>0.58935361216730042</v>
      </c>
      <c r="E91" s="134">
        <f>'UBS Izolina Mazzei'!E9</f>
        <v>839</v>
      </c>
      <c r="F91" s="147">
        <f t="shared" si="282"/>
        <v>1.0633713561470215</v>
      </c>
      <c r="G91" s="134">
        <f>'UBS Izolina Mazzei'!G9</f>
        <v>742</v>
      </c>
      <c r="H91" s="147">
        <f t="shared" si="283"/>
        <v>0.94043092522179972</v>
      </c>
      <c r="I91" s="136">
        <f t="shared" si="284"/>
        <v>2046</v>
      </c>
      <c r="J91" s="148">
        <f t="shared" si="285"/>
        <v>0.86438529784537388</v>
      </c>
      <c r="K91" s="134">
        <f>'UBS Izolina Mazzei'!K9</f>
        <v>1006</v>
      </c>
      <c r="L91" s="147">
        <f t="shared" si="286"/>
        <v>1.2750316856780735</v>
      </c>
      <c r="M91" s="134">
        <f>'UBS Izolina Mazzei'!M9</f>
        <v>947</v>
      </c>
      <c r="N91" s="147">
        <f t="shared" si="287"/>
        <v>1.2002534854245881</v>
      </c>
      <c r="O91" s="134">
        <f>'UBS Izolina Mazzei'!O9</f>
        <v>707</v>
      </c>
      <c r="P91" s="147">
        <f t="shared" si="288"/>
        <v>0.89607097591888463</v>
      </c>
      <c r="Q91" s="136">
        <f t="shared" si="289"/>
        <v>2660</v>
      </c>
      <c r="R91" s="148">
        <f t="shared" si="290"/>
        <v>1.1237853823405155</v>
      </c>
      <c r="S91" s="134">
        <f>'UBS Izolina Mazzei'!S9</f>
        <v>453</v>
      </c>
      <c r="T91" s="147">
        <f t="shared" si="291"/>
        <v>0.57414448669201523</v>
      </c>
      <c r="U91" s="134">
        <f>'UBS Izolina Mazzei'!U9</f>
        <v>1069</v>
      </c>
      <c r="V91" s="147">
        <f t="shared" si="292"/>
        <v>1.3548795944233207</v>
      </c>
      <c r="W91" s="134">
        <f>'UBS Izolina Mazzei'!W9</f>
        <v>0</v>
      </c>
      <c r="X91" s="147">
        <f t="shared" si="293"/>
        <v>0</v>
      </c>
      <c r="Y91" s="136">
        <f t="shared" si="294"/>
        <v>1522</v>
      </c>
      <c r="Z91" s="148">
        <f t="shared" si="295"/>
        <v>0.64300802703844528</v>
      </c>
      <c r="AA91" s="134">
        <f>'UBS Izolina Mazzei'!AA9</f>
        <v>0</v>
      </c>
      <c r="AB91" s="147">
        <f t="shared" si="296"/>
        <v>0</v>
      </c>
      <c r="AC91" s="134">
        <f>'UBS Izolina Mazzei'!AC9</f>
        <v>0</v>
      </c>
      <c r="AD91" s="147">
        <f t="shared" si="297"/>
        <v>0</v>
      </c>
      <c r="AE91" s="134">
        <f>'UBS Izolina Mazzei'!AE9</f>
        <v>0</v>
      </c>
      <c r="AF91" s="147">
        <f t="shared" si="298"/>
        <v>0</v>
      </c>
      <c r="AG91" s="136">
        <f t="shared" si="299"/>
        <v>0</v>
      </c>
      <c r="AH91" s="148">
        <f t="shared" si="300"/>
        <v>0</v>
      </c>
      <c r="AI91" s="134">
        <f t="shared" si="301"/>
        <v>4706</v>
      </c>
    </row>
    <row r="92" spans="1:35" outlineLevel="1" x14ac:dyDescent="0.25">
      <c r="A92" s="269" t="s">
        <v>42</v>
      </c>
      <c r="B92" s="114">
        <f>'UBS Izolina Mazzei'!B10</f>
        <v>526</v>
      </c>
      <c r="C92" s="134">
        <f>'UBS Izolina Mazzei'!C10</f>
        <v>386</v>
      </c>
      <c r="D92" s="147">
        <f t="shared" si="281"/>
        <v>0.73384030418250945</v>
      </c>
      <c r="E92" s="134">
        <f>'UBS Izolina Mazzei'!E10</f>
        <v>449</v>
      </c>
      <c r="F92" s="147">
        <f t="shared" si="282"/>
        <v>0.85361216730038025</v>
      </c>
      <c r="G92" s="134">
        <f>'UBS Izolina Mazzei'!G10</f>
        <v>316</v>
      </c>
      <c r="H92" s="147">
        <f t="shared" si="283"/>
        <v>0.60076045627376429</v>
      </c>
      <c r="I92" s="136">
        <f t="shared" si="284"/>
        <v>1151</v>
      </c>
      <c r="J92" s="148">
        <f t="shared" si="285"/>
        <v>0.729404309252218</v>
      </c>
      <c r="K92" s="134">
        <f>'UBS Izolina Mazzei'!K10</f>
        <v>518</v>
      </c>
      <c r="L92" s="147">
        <f t="shared" si="286"/>
        <v>0.98479087452471481</v>
      </c>
      <c r="M92" s="134">
        <f>'UBS Izolina Mazzei'!M10</f>
        <v>500</v>
      </c>
      <c r="N92" s="147">
        <f t="shared" si="287"/>
        <v>0.95057034220532322</v>
      </c>
      <c r="O92" s="134">
        <f>'UBS Izolina Mazzei'!O10</f>
        <v>414</v>
      </c>
      <c r="P92" s="147">
        <f t="shared" si="288"/>
        <v>0.78707224334600756</v>
      </c>
      <c r="Q92" s="136">
        <f t="shared" si="289"/>
        <v>1432</v>
      </c>
      <c r="R92" s="148">
        <f t="shared" si="290"/>
        <v>0.90747782002534849</v>
      </c>
      <c r="S92" s="134">
        <f>'UBS Izolina Mazzei'!S10</f>
        <v>361</v>
      </c>
      <c r="T92" s="147">
        <f t="shared" si="291"/>
        <v>0.68631178707224338</v>
      </c>
      <c r="U92" s="134">
        <f>'UBS Izolina Mazzei'!U10</f>
        <v>484</v>
      </c>
      <c r="V92" s="147">
        <f t="shared" si="292"/>
        <v>0.92015209125475284</v>
      </c>
      <c r="W92" s="134">
        <f>'UBS Izolina Mazzei'!W10</f>
        <v>0</v>
      </c>
      <c r="X92" s="147">
        <f t="shared" si="293"/>
        <v>0</v>
      </c>
      <c r="Y92" s="136">
        <f t="shared" si="294"/>
        <v>845</v>
      </c>
      <c r="Z92" s="148">
        <f t="shared" si="295"/>
        <v>0.53548795944233207</v>
      </c>
      <c r="AA92" s="134">
        <f>'UBS Izolina Mazzei'!AA10</f>
        <v>0</v>
      </c>
      <c r="AB92" s="147">
        <f t="shared" si="296"/>
        <v>0</v>
      </c>
      <c r="AC92" s="134">
        <f>'UBS Izolina Mazzei'!AC10</f>
        <v>0</v>
      </c>
      <c r="AD92" s="147">
        <f t="shared" si="297"/>
        <v>0</v>
      </c>
      <c r="AE92" s="134">
        <f>'UBS Izolina Mazzei'!AE10</f>
        <v>0</v>
      </c>
      <c r="AF92" s="147">
        <f t="shared" si="298"/>
        <v>0</v>
      </c>
      <c r="AG92" s="136">
        <f t="shared" si="299"/>
        <v>0</v>
      </c>
      <c r="AH92" s="148">
        <f t="shared" si="300"/>
        <v>0</v>
      </c>
      <c r="AI92" s="134">
        <f t="shared" si="301"/>
        <v>2583</v>
      </c>
    </row>
    <row r="93" spans="1:35" outlineLevel="1" x14ac:dyDescent="0.25">
      <c r="A93" s="1056" t="s">
        <v>194</v>
      </c>
      <c r="B93" s="115">
        <f>'UBS Izolina Mazzei'!B11</f>
        <v>125</v>
      </c>
      <c r="C93" s="145">
        <f>'UBS Izolina Mazzei'!C11</f>
        <v>88</v>
      </c>
      <c r="D93" s="86">
        <f t="shared" si="281"/>
        <v>0.70399999999999996</v>
      </c>
      <c r="E93" s="145">
        <f>'UBS Izolina Mazzei'!E11</f>
        <v>124</v>
      </c>
      <c r="F93" s="86">
        <f t="shared" si="282"/>
        <v>0.99199999999999999</v>
      </c>
      <c r="G93" s="145">
        <f>'UBS Izolina Mazzei'!G11</f>
        <v>98</v>
      </c>
      <c r="H93" s="86">
        <f t="shared" si="283"/>
        <v>0.78400000000000003</v>
      </c>
      <c r="I93" s="161">
        <f t="shared" si="284"/>
        <v>310</v>
      </c>
      <c r="J93" s="208">
        <f t="shared" si="285"/>
        <v>0.82666666666666666</v>
      </c>
      <c r="K93" s="145">
        <f>'UBS Izolina Mazzei'!K11</f>
        <v>119</v>
      </c>
      <c r="L93" s="86">
        <f t="shared" si="286"/>
        <v>0.95199999999999996</v>
      </c>
      <c r="M93" s="145">
        <f>'UBS Izolina Mazzei'!M11</f>
        <v>138</v>
      </c>
      <c r="N93" s="86">
        <f t="shared" si="287"/>
        <v>1.1040000000000001</v>
      </c>
      <c r="O93" s="145">
        <f>'UBS Izolina Mazzei'!O11</f>
        <v>83</v>
      </c>
      <c r="P93" s="86">
        <f t="shared" si="288"/>
        <v>0.66400000000000003</v>
      </c>
      <c r="Q93" s="161">
        <f t="shared" si="289"/>
        <v>340</v>
      </c>
      <c r="R93" s="208">
        <f t="shared" si="290"/>
        <v>0.90666666666666662</v>
      </c>
      <c r="S93" s="145">
        <f>'UBS Izolina Mazzei'!S11</f>
        <v>39</v>
      </c>
      <c r="T93" s="86">
        <f t="shared" si="291"/>
        <v>0.312</v>
      </c>
      <c r="U93" s="145">
        <f>'UBS Izolina Mazzei'!U11</f>
        <v>145</v>
      </c>
      <c r="V93" s="86">
        <f t="shared" si="292"/>
        <v>1.1599999999999999</v>
      </c>
      <c r="W93" s="145">
        <f>'UBS Izolina Mazzei'!W11</f>
        <v>0</v>
      </c>
      <c r="X93" s="86">
        <f t="shared" si="293"/>
        <v>0</v>
      </c>
      <c r="Y93" s="161">
        <f t="shared" si="294"/>
        <v>184</v>
      </c>
      <c r="Z93" s="208">
        <f t="shared" si="295"/>
        <v>0.49066666666666664</v>
      </c>
      <c r="AA93" s="145">
        <f>'UBS Izolina Mazzei'!AA11</f>
        <v>0</v>
      </c>
      <c r="AB93" s="86">
        <f t="shared" si="296"/>
        <v>0</v>
      </c>
      <c r="AC93" s="145">
        <f>'UBS Izolina Mazzei'!AC11</f>
        <v>0</v>
      </c>
      <c r="AD93" s="86">
        <f t="shared" si="297"/>
        <v>0</v>
      </c>
      <c r="AE93" s="145">
        <f>'UBS Izolina Mazzei'!AE11</f>
        <v>0</v>
      </c>
      <c r="AF93" s="86">
        <f t="shared" si="298"/>
        <v>0</v>
      </c>
      <c r="AG93" s="161">
        <f t="shared" si="299"/>
        <v>0</v>
      </c>
      <c r="AH93" s="208">
        <f t="shared" si="300"/>
        <v>0</v>
      </c>
      <c r="AI93" s="145">
        <f t="shared" si="301"/>
        <v>650</v>
      </c>
    </row>
    <row r="94" spans="1:35" outlineLevel="1" x14ac:dyDescent="0.25">
      <c r="A94" s="1057" t="s">
        <v>13</v>
      </c>
      <c r="B94" s="818">
        <f>'UBS Izolina Mazzei'!B12</f>
        <v>526</v>
      </c>
      <c r="C94" s="881">
        <f>'UBS Izolina Mazzei'!C12</f>
        <v>447</v>
      </c>
      <c r="D94" s="878">
        <f t="shared" si="281"/>
        <v>0.84980988593155893</v>
      </c>
      <c r="E94" s="881">
        <f>'UBS Izolina Mazzei'!E12</f>
        <v>478</v>
      </c>
      <c r="F94" s="878">
        <f t="shared" si="282"/>
        <v>0.90874524714828897</v>
      </c>
      <c r="G94" s="881">
        <f>'UBS Izolina Mazzei'!G12</f>
        <v>478</v>
      </c>
      <c r="H94" s="878">
        <f t="shared" si="283"/>
        <v>0.90874524714828897</v>
      </c>
      <c r="I94" s="879">
        <f t="shared" si="284"/>
        <v>1403</v>
      </c>
      <c r="J94" s="880">
        <f t="shared" si="285"/>
        <v>0.88910012674271233</v>
      </c>
      <c r="K94" s="881">
        <f>'UBS Izolina Mazzei'!K12</f>
        <v>507</v>
      </c>
      <c r="L94" s="878">
        <f t="shared" si="286"/>
        <v>0.96387832699619769</v>
      </c>
      <c r="M94" s="881">
        <f>'UBS Izolina Mazzei'!M12</f>
        <v>540</v>
      </c>
      <c r="N94" s="878">
        <f t="shared" si="287"/>
        <v>1.0266159695817489</v>
      </c>
      <c r="O94" s="881">
        <f>'UBS Izolina Mazzei'!O12</f>
        <v>419</v>
      </c>
      <c r="P94" s="878">
        <f t="shared" si="288"/>
        <v>0.79657794676806082</v>
      </c>
      <c r="Q94" s="879">
        <f t="shared" si="289"/>
        <v>1466</v>
      </c>
      <c r="R94" s="880">
        <f t="shared" si="290"/>
        <v>0.92902408111533585</v>
      </c>
      <c r="S94" s="881">
        <f>'UBS Izolina Mazzei'!S12</f>
        <v>431</v>
      </c>
      <c r="T94" s="878">
        <f t="shared" si="291"/>
        <v>0.81939163498098855</v>
      </c>
      <c r="U94" s="881">
        <f>'UBS Izolina Mazzei'!U12</f>
        <v>484</v>
      </c>
      <c r="V94" s="878">
        <f t="shared" si="292"/>
        <v>0.92015209125475284</v>
      </c>
      <c r="W94" s="881">
        <f>'UBS Izolina Mazzei'!W12</f>
        <v>0</v>
      </c>
      <c r="X94" s="878">
        <f t="shared" si="293"/>
        <v>0</v>
      </c>
      <c r="Y94" s="879">
        <f t="shared" si="294"/>
        <v>915</v>
      </c>
      <c r="Z94" s="880">
        <f t="shared" si="295"/>
        <v>0.57984790874524716</v>
      </c>
      <c r="AA94" s="881">
        <f>'UBS Izolina Mazzei'!AA12</f>
        <v>0</v>
      </c>
      <c r="AB94" s="878">
        <f t="shared" si="296"/>
        <v>0</v>
      </c>
      <c r="AC94" s="881">
        <f>'UBS Izolina Mazzei'!AC12</f>
        <v>0</v>
      </c>
      <c r="AD94" s="878">
        <f t="shared" si="297"/>
        <v>0</v>
      </c>
      <c r="AE94" s="881">
        <f>'UBS Izolina Mazzei'!AE12</f>
        <v>0</v>
      </c>
      <c r="AF94" s="878">
        <f t="shared" si="298"/>
        <v>0</v>
      </c>
      <c r="AG94" s="879">
        <f t="shared" si="299"/>
        <v>0</v>
      </c>
      <c r="AH94" s="880">
        <f t="shared" si="300"/>
        <v>0</v>
      </c>
      <c r="AI94" s="236">
        <f t="shared" si="301"/>
        <v>2869</v>
      </c>
    </row>
    <row r="95" spans="1:35" outlineLevel="1" x14ac:dyDescent="0.25">
      <c r="A95" s="1058" t="str">
        <f>'UBS Izolina Mazzei'!A13</f>
        <v>Pneumologista (18hrs)</v>
      </c>
      <c r="B95" s="882">
        <f>'UBS Izolina Mazzei'!B13</f>
        <v>187</v>
      </c>
      <c r="C95" s="883">
        <f>'UBS Izolina Mazzei'!C13</f>
        <v>200</v>
      </c>
      <c r="D95" s="884">
        <f t="shared" ref="D95:D96" si="302">C95/$B95</f>
        <v>1.0695187165775402</v>
      </c>
      <c r="E95" s="883">
        <f>'UBS Izolina Mazzei'!E13</f>
        <v>185</v>
      </c>
      <c r="F95" s="884">
        <f t="shared" ref="F95:F96" si="303">E95/$B95</f>
        <v>0.98930481283422456</v>
      </c>
      <c r="G95" s="883">
        <f>'UBS Izolina Mazzei'!G13</f>
        <v>189</v>
      </c>
      <c r="H95" s="884">
        <f t="shared" ref="H95" si="304">G95/$B95</f>
        <v>1.0106951871657754</v>
      </c>
      <c r="I95" s="885">
        <f t="shared" ref="I95" si="305">SUM(C95,E95,G95)</f>
        <v>574</v>
      </c>
      <c r="J95" s="886">
        <f t="shared" ref="J95:J97" si="306">I95/($B95*3)</f>
        <v>1.0231729055258467</v>
      </c>
      <c r="K95" s="883">
        <f>'UBS Izolina Mazzei'!K13</f>
        <v>240</v>
      </c>
      <c r="L95" s="884">
        <f t="shared" ref="L95:L96" si="307">K95/$B95</f>
        <v>1.2834224598930482</v>
      </c>
      <c r="M95" s="883">
        <f>'UBS Izolina Mazzei'!M13</f>
        <v>231</v>
      </c>
      <c r="N95" s="884">
        <f t="shared" ref="N95:N96" si="308">M95/$B95</f>
        <v>1.2352941176470589</v>
      </c>
      <c r="O95" s="883">
        <f>'UBS Izolina Mazzei'!O13</f>
        <v>181</v>
      </c>
      <c r="P95" s="884">
        <f t="shared" ref="P95:P96" si="309">O95/$B95</f>
        <v>0.96791443850267378</v>
      </c>
      <c r="Q95" s="885">
        <f t="shared" si="289"/>
        <v>652</v>
      </c>
      <c r="R95" s="886">
        <f t="shared" si="290"/>
        <v>1.1622103386809268</v>
      </c>
      <c r="S95" s="883">
        <f>'UBS Izolina Mazzei'!S13</f>
        <v>187</v>
      </c>
      <c r="T95" s="884">
        <f t="shared" si="291"/>
        <v>1</v>
      </c>
      <c r="U95" s="883">
        <f>'UBS Izolina Mazzei'!U13</f>
        <v>215</v>
      </c>
      <c r="V95" s="884">
        <f t="shared" si="292"/>
        <v>1.1497326203208555</v>
      </c>
      <c r="W95" s="883">
        <f>'UBS Izolina Mazzei'!W13</f>
        <v>0</v>
      </c>
      <c r="X95" s="884">
        <f t="shared" si="293"/>
        <v>0</v>
      </c>
      <c r="Y95" s="885">
        <f t="shared" si="294"/>
        <v>402</v>
      </c>
      <c r="Z95" s="886">
        <f t="shared" si="295"/>
        <v>0.71657754010695185</v>
      </c>
      <c r="AA95" s="883">
        <f>'UBS Izolina Mazzei'!AA13</f>
        <v>0</v>
      </c>
      <c r="AB95" s="884">
        <f t="shared" si="296"/>
        <v>0</v>
      </c>
      <c r="AC95" s="883">
        <f>'UBS Izolina Mazzei'!AC13</f>
        <v>0</v>
      </c>
      <c r="AD95" s="884">
        <f t="shared" si="297"/>
        <v>0</v>
      </c>
      <c r="AE95" s="883">
        <f>'UBS Izolina Mazzei'!AE13</f>
        <v>0</v>
      </c>
      <c r="AF95" s="884">
        <f t="shared" si="298"/>
        <v>0</v>
      </c>
      <c r="AG95" s="885">
        <f t="shared" si="299"/>
        <v>0</v>
      </c>
      <c r="AH95" s="886">
        <f t="shared" si="300"/>
        <v>0</v>
      </c>
      <c r="AI95" s="236">
        <f t="shared" si="301"/>
        <v>1226</v>
      </c>
    </row>
    <row r="96" spans="1:35" outlineLevel="1" x14ac:dyDescent="0.25">
      <c r="A96" s="1184" t="str">
        <f>'UBS Izolina Mazzei'!A14</f>
        <v>Pneumologista (20hrs)</v>
      </c>
      <c r="B96" s="1185">
        <f>'UBS Izolina Mazzei'!B14</f>
        <v>0</v>
      </c>
      <c r="C96" s="1186">
        <f>'UBS Izolina Mazzei'!C14</f>
        <v>78</v>
      </c>
      <c r="D96" s="1178" t="e">
        <f t="shared" si="302"/>
        <v>#DIV/0!</v>
      </c>
      <c r="E96" s="1186">
        <f>'UBS Izolina Mazzei'!E14</f>
        <v>216</v>
      </c>
      <c r="F96" s="1178" t="e">
        <f t="shared" si="303"/>
        <v>#DIV/0!</v>
      </c>
      <c r="G96" s="1186">
        <f>'UBS Izolina Mazzei'!G14</f>
        <v>179</v>
      </c>
      <c r="H96" s="1178" t="e">
        <f>G96/$B96</f>
        <v>#DIV/0!</v>
      </c>
      <c r="I96" s="1179">
        <f>SUM(C96,E96,G96)</f>
        <v>473</v>
      </c>
      <c r="J96" s="1180" t="e">
        <f t="shared" si="306"/>
        <v>#DIV/0!</v>
      </c>
      <c r="K96" s="1186">
        <f>'UBS Izolina Mazzei'!K14</f>
        <v>201</v>
      </c>
      <c r="L96" s="1178" t="e">
        <f t="shared" si="307"/>
        <v>#DIV/0!</v>
      </c>
      <c r="M96" s="1186">
        <f>'UBS Izolina Mazzei'!M14</f>
        <v>164</v>
      </c>
      <c r="N96" s="1178" t="e">
        <f t="shared" si="308"/>
        <v>#DIV/0!</v>
      </c>
      <c r="O96" s="1186">
        <f>'UBS Izolina Mazzei'!O14</f>
        <v>180</v>
      </c>
      <c r="P96" s="1178" t="e">
        <f t="shared" si="309"/>
        <v>#DIV/0!</v>
      </c>
      <c r="Q96" s="1179">
        <f t="shared" si="289"/>
        <v>545</v>
      </c>
      <c r="R96" s="1180" t="e">
        <f t="shared" si="290"/>
        <v>#DIV/0!</v>
      </c>
      <c r="S96" s="1186">
        <f>'UBS Izolina Mazzei'!S14</f>
        <v>188</v>
      </c>
      <c r="T96" s="1178" t="e">
        <f t="shared" si="291"/>
        <v>#DIV/0!</v>
      </c>
      <c r="U96" s="1186">
        <f>'UBS Izolina Mazzei'!U14</f>
        <v>198</v>
      </c>
      <c r="V96" s="1178" t="e">
        <f t="shared" si="292"/>
        <v>#DIV/0!</v>
      </c>
      <c r="W96" s="1186">
        <f>'UBS Izolina Mazzei'!W14</f>
        <v>0</v>
      </c>
      <c r="X96" s="1178" t="e">
        <f t="shared" si="293"/>
        <v>#DIV/0!</v>
      </c>
      <c r="Y96" s="1179">
        <f t="shared" si="294"/>
        <v>386</v>
      </c>
      <c r="Z96" s="1180" t="e">
        <f t="shared" si="295"/>
        <v>#DIV/0!</v>
      </c>
      <c r="AA96" s="1186">
        <f>'UBS Izolina Mazzei'!AA14</f>
        <v>0</v>
      </c>
      <c r="AB96" s="1178" t="e">
        <f t="shared" si="296"/>
        <v>#DIV/0!</v>
      </c>
      <c r="AC96" s="1186">
        <f>'UBS Izolina Mazzei'!AC14</f>
        <v>0</v>
      </c>
      <c r="AD96" s="1178" t="e">
        <f t="shared" si="297"/>
        <v>#DIV/0!</v>
      </c>
      <c r="AE96" s="1186">
        <f>'UBS Izolina Mazzei'!AE14</f>
        <v>0</v>
      </c>
      <c r="AF96" s="1178" t="e">
        <f t="shared" si="298"/>
        <v>#DIV/0!</v>
      </c>
      <c r="AG96" s="1179">
        <f t="shared" si="299"/>
        <v>0</v>
      </c>
      <c r="AH96" s="1180" t="e">
        <f t="shared" si="300"/>
        <v>#DIV/0!</v>
      </c>
      <c r="AI96" s="1186">
        <f t="shared" si="301"/>
        <v>1018</v>
      </c>
    </row>
    <row r="97" spans="1:37" ht="15.75" outlineLevel="1" thickBot="1" x14ac:dyDescent="0.3">
      <c r="A97" s="1188" t="str">
        <f>'UBS Izolina Mazzei'!A15</f>
        <v>Psiquiatra (consulta) UBS</v>
      </c>
      <c r="B97" s="1189">
        <f>'UBS Izolina Mazzei'!B15</f>
        <v>125</v>
      </c>
      <c r="C97" s="1190">
        <f>'UBS Izolina Mazzei'!C15</f>
        <v>159</v>
      </c>
      <c r="D97" s="1191">
        <f>'UBS Izolina Mazzei'!D15</f>
        <v>1.272</v>
      </c>
      <c r="E97" s="1190">
        <f>'UBS Izolina Mazzei'!E15</f>
        <v>253</v>
      </c>
      <c r="F97" s="1191">
        <f>'UBS Izolina Mazzei'!F15</f>
        <v>2.024</v>
      </c>
      <c r="G97" s="1190">
        <f>'UBS Izolina Mazzei'!G15</f>
        <v>56</v>
      </c>
      <c r="H97" s="1191">
        <f>'UBS Izolina Mazzei'!H15</f>
        <v>0.44800000000000001</v>
      </c>
      <c r="I97" s="1192">
        <f>'UBS Izolina Mazzei'!I15</f>
        <v>468</v>
      </c>
      <c r="J97" s="1193">
        <f t="shared" si="306"/>
        <v>1.248</v>
      </c>
      <c r="K97" s="1190">
        <f>'UBS Izolina Mazzei'!K15</f>
        <v>153</v>
      </c>
      <c r="L97" s="1191">
        <f>'UBS Izolina Mazzei'!L15</f>
        <v>1.224</v>
      </c>
      <c r="M97" s="1190">
        <f>'UBS Izolina Mazzei'!M15</f>
        <v>238</v>
      </c>
      <c r="N97" s="1191">
        <f>'UBS Izolina Mazzei'!N15</f>
        <v>1.9039999999999999</v>
      </c>
      <c r="O97" s="1190">
        <f>'UBS Izolina Mazzei'!O15</f>
        <v>191</v>
      </c>
      <c r="P97" s="1191">
        <f>'UBS Izolina Mazzei'!P15</f>
        <v>1.528</v>
      </c>
      <c r="Q97" s="1192">
        <f>'UBS Izolina Mazzei'!Q15</f>
        <v>582</v>
      </c>
      <c r="R97" s="1180">
        <f t="shared" si="290"/>
        <v>1.552</v>
      </c>
      <c r="S97" s="1190">
        <f>'UBS Izolina Mazzei'!S15</f>
        <v>221</v>
      </c>
      <c r="T97" s="1191">
        <f>'UBS Izolina Mazzei'!T15</f>
        <v>1.768</v>
      </c>
      <c r="U97" s="1190">
        <f>'UBS Izolina Mazzei'!U15</f>
        <v>238</v>
      </c>
      <c r="V97" s="1191">
        <f>'UBS Izolina Mazzei'!V15</f>
        <v>1.9039999999999999</v>
      </c>
      <c r="W97" s="1190">
        <f>'UBS Izolina Mazzei'!W15</f>
        <v>0</v>
      </c>
      <c r="X97" s="1191">
        <f>'UBS Izolina Mazzei'!X15</f>
        <v>0</v>
      </c>
      <c r="Y97" s="1192">
        <f>'UBS Izolina Mazzei'!Y15</f>
        <v>459</v>
      </c>
      <c r="Z97" s="1180">
        <f t="shared" si="295"/>
        <v>1.224</v>
      </c>
      <c r="AA97" s="1190">
        <f>'UBS Izolina Mazzei'!AA15</f>
        <v>0</v>
      </c>
      <c r="AB97" s="1191">
        <f>'UBS Izolina Mazzei'!AB15</f>
        <v>0</v>
      </c>
      <c r="AC97" s="1190">
        <f>'UBS Izolina Mazzei'!AC15</f>
        <v>0</v>
      </c>
      <c r="AD97" s="1191">
        <f>'UBS Izolina Mazzei'!AD15</f>
        <v>0</v>
      </c>
      <c r="AE97" s="1190">
        <f>'UBS Izolina Mazzei'!AE15</f>
        <v>0</v>
      </c>
      <c r="AF97" s="1191">
        <f>'UBS Izolina Mazzei'!AF15</f>
        <v>0</v>
      </c>
      <c r="AG97" s="1192">
        <f>'UBS Izolina Mazzei'!AG15</f>
        <v>0</v>
      </c>
      <c r="AH97" s="1180">
        <f t="shared" si="300"/>
        <v>0</v>
      </c>
      <c r="AI97" s="1186">
        <f t="shared" si="301"/>
        <v>1050</v>
      </c>
    </row>
    <row r="98" spans="1:37" ht="15.75" outlineLevel="1" thickBot="1" x14ac:dyDescent="0.3">
      <c r="A98" s="1081" t="s">
        <v>7</v>
      </c>
      <c r="B98" s="1194">
        <f>SUM(B89:B96)</f>
        <v>5609</v>
      </c>
      <c r="C98" s="1112">
        <f>SUM(C89:C96)</f>
        <v>5305</v>
      </c>
      <c r="D98" s="1113">
        <f t="shared" ref="D98" si="310">C98/$B98</f>
        <v>0.94580139062221424</v>
      </c>
      <c r="E98" s="1112">
        <f>SUM(E89:E96)</f>
        <v>5899</v>
      </c>
      <c r="F98" s="1113">
        <f>E98/$B98</f>
        <v>1.0517026207880193</v>
      </c>
      <c r="G98" s="1112">
        <f>SUM(G89:G96)</f>
        <v>4855</v>
      </c>
      <c r="H98" s="1113">
        <f t="shared" ref="H98:L98" si="311">G98/$B98</f>
        <v>0.86557318595114996</v>
      </c>
      <c r="I98" s="1115">
        <f>SUM(C98,E98,G98)</f>
        <v>16059</v>
      </c>
      <c r="J98" s="1195">
        <f>I98/($B98*3)</f>
        <v>0.95435906578712781</v>
      </c>
      <c r="K98" s="1112">
        <f>SUM(K89:K96)</f>
        <v>6621</v>
      </c>
      <c r="L98" s="1113">
        <f t="shared" si="311"/>
        <v>1.1804243180602603</v>
      </c>
      <c r="M98" s="1112">
        <f>SUM(M89:M96)</f>
        <v>4690</v>
      </c>
      <c r="N98" s="1113">
        <f t="shared" ref="N98" si="312">M98/$B98</f>
        <v>0.83615617757175964</v>
      </c>
      <c r="O98" s="1112">
        <f>SUM(O89:O96)</f>
        <v>4613</v>
      </c>
      <c r="P98" s="1113">
        <f t="shared" ref="P98" si="313">O98/$B98</f>
        <v>0.82242824032804418</v>
      </c>
      <c r="Q98" s="1196">
        <f>SUM(Q89:Q96)</f>
        <v>15924</v>
      </c>
      <c r="R98" s="1187">
        <f t="shared" si="290"/>
        <v>0.94633624532002136</v>
      </c>
      <c r="S98" s="1112">
        <f>SUM(S89:S96)</f>
        <v>4030</v>
      </c>
      <c r="T98" s="1113">
        <f t="shared" ref="T98" si="314">S98/$B98</f>
        <v>0.71848814405419859</v>
      </c>
      <c r="U98" s="1112">
        <f>SUM(U89:U96)</f>
        <v>6500</v>
      </c>
      <c r="V98" s="1113">
        <f t="shared" ref="V98" si="315">U98/$B98</f>
        <v>1.1588518452487073</v>
      </c>
      <c r="W98" s="1112">
        <f>SUM(W89:W96)</f>
        <v>0</v>
      </c>
      <c r="X98" s="1113">
        <f t="shared" ref="X98" si="316">W98/$B98</f>
        <v>0</v>
      </c>
      <c r="Y98" s="1196">
        <f>SUM(Y89:Y96)</f>
        <v>10530</v>
      </c>
      <c r="Z98" s="1187">
        <f t="shared" si="295"/>
        <v>0.62577999643430204</v>
      </c>
      <c r="AA98" s="1112">
        <f>SUM(AA89:AA96)</f>
        <v>0</v>
      </c>
      <c r="AB98" s="1113">
        <f t="shared" ref="AB98" si="317">AA98/$B98</f>
        <v>0</v>
      </c>
      <c r="AC98" s="1112">
        <f>SUM(AC89:AC96)</f>
        <v>0</v>
      </c>
      <c r="AD98" s="1113">
        <f t="shared" ref="AD98" si="318">AC98/$B98</f>
        <v>0</v>
      </c>
      <c r="AE98" s="1112">
        <f>SUM(AE89:AE96)</f>
        <v>0</v>
      </c>
      <c r="AF98" s="1113">
        <f t="shared" ref="AF98" si="319">AE98/$B98</f>
        <v>0</v>
      </c>
      <c r="AG98" s="1196">
        <f>SUM(AG89:AG96)</f>
        <v>0</v>
      </c>
      <c r="AH98" s="1187">
        <f t="shared" si="300"/>
        <v>0</v>
      </c>
      <c r="AI98" s="1209">
        <f t="shared" si="301"/>
        <v>31983</v>
      </c>
    </row>
    <row r="100" spans="1:37" ht="15.75" x14ac:dyDescent="0.25">
      <c r="A100" s="1380" t="s">
        <v>565</v>
      </c>
      <c r="B100" s="1373"/>
      <c r="C100" s="1373"/>
      <c r="D100" s="1373"/>
      <c r="E100" s="1373"/>
      <c r="F100" s="1373"/>
      <c r="G100" s="1373"/>
      <c r="H100" s="1373"/>
      <c r="I100" s="1373"/>
      <c r="J100" s="1373"/>
      <c r="K100" s="1373"/>
      <c r="L100" s="1373"/>
      <c r="M100" s="1373"/>
      <c r="N100" s="1373"/>
      <c r="O100" s="1373"/>
      <c r="P100" s="1373"/>
      <c r="Q100" s="1373"/>
      <c r="R100" s="1373"/>
      <c r="S100" s="1373"/>
      <c r="T100" s="1373"/>
      <c r="U100" s="1373"/>
      <c r="V100" s="1373"/>
      <c r="W100" s="1373"/>
      <c r="X100" s="1373"/>
      <c r="Y100" s="1373"/>
      <c r="Z100" s="1373"/>
      <c r="AA100" s="1373"/>
      <c r="AB100" s="1373"/>
      <c r="AC100" s="1373"/>
      <c r="AD100" s="1373"/>
      <c r="AE100" s="1373"/>
      <c r="AF100" s="1373"/>
      <c r="AG100" s="1373"/>
      <c r="AH100" s="1373"/>
      <c r="AI100" s="1373"/>
      <c r="AK100" s="1087"/>
    </row>
    <row r="101" spans="1:37" ht="24.75" thickBot="1" x14ac:dyDescent="0.3">
      <c r="A101" s="1059" t="s">
        <v>104</v>
      </c>
      <c r="B101" s="12" t="s">
        <v>172</v>
      </c>
      <c r="C101" s="262" t="str">
        <f>PAI!C6</f>
        <v>JAN_19</v>
      </c>
      <c r="D101" s="263">
        <f>'Pque N Mundo I'!D20</f>
        <v>0</v>
      </c>
      <c r="E101" s="262" t="str">
        <f>PAI!E6</f>
        <v>FEV_19</v>
      </c>
      <c r="F101" s="263">
        <f>'Pque N Mundo I'!F20</f>
        <v>0</v>
      </c>
      <c r="G101" s="262" t="str">
        <f>PAI!G6</f>
        <v>MAR_19</v>
      </c>
      <c r="H101" s="15">
        <f>'UBS Izolina Mazzei'!H112</f>
        <v>0</v>
      </c>
      <c r="I101" s="128" t="str">
        <f>PAI!I6</f>
        <v>Trimestre</v>
      </c>
      <c r="J101" s="128" t="str">
        <f>PAI!J6</f>
        <v>% Trim</v>
      </c>
      <c r="K101" s="262" t="str">
        <f>PAI!K6</f>
        <v>ABR_19</v>
      </c>
      <c r="L101" s="15" t="str">
        <f t="shared" ref="L101:P101" si="320">L88</f>
        <v>%</v>
      </c>
      <c r="M101" s="262" t="str">
        <f>PAI!M6</f>
        <v>MAIO_19</v>
      </c>
      <c r="N101" s="15" t="str">
        <f t="shared" si="320"/>
        <v>%</v>
      </c>
      <c r="O101" s="262" t="str">
        <f>PAI!O6</f>
        <v>JUN_19</v>
      </c>
      <c r="P101" s="15" t="str">
        <f t="shared" si="320"/>
        <v>%</v>
      </c>
      <c r="Q101" s="128" t="str">
        <f>PAI!Q6</f>
        <v>Trimestre</v>
      </c>
      <c r="R101" s="128" t="str">
        <f>PAI!R6</f>
        <v>% Trim</v>
      </c>
      <c r="S101" s="110" t="str">
        <f>PAI!S6</f>
        <v>JUL_19</v>
      </c>
      <c r="T101" s="15" t="str">
        <f t="shared" ref="T101" si="321">T88</f>
        <v>%</v>
      </c>
      <c r="U101" s="262" t="str">
        <f>PAI!U6</f>
        <v>AGO_19</v>
      </c>
      <c r="V101" s="15" t="str">
        <f t="shared" ref="V101" si="322">V88</f>
        <v>%</v>
      </c>
      <c r="W101" s="262" t="str">
        <f>PAI!W6</f>
        <v>SET_19</v>
      </c>
      <c r="X101" s="15" t="str">
        <f t="shared" ref="X101" si="323">X88</f>
        <v>%</v>
      </c>
      <c r="Y101" s="128" t="str">
        <f>PAI!Y6</f>
        <v>Trimestre</v>
      </c>
      <c r="Z101" s="128" t="str">
        <f>PAI!Z6</f>
        <v>% Trim</v>
      </c>
      <c r="AA101" s="110" t="str">
        <f>PAI!AA6</f>
        <v>OUT_19</v>
      </c>
      <c r="AB101" s="15" t="str">
        <f t="shared" ref="AB101" si="324">AB88</f>
        <v>%</v>
      </c>
      <c r="AC101" s="262" t="str">
        <f>PAI!AC6</f>
        <v>NOV_19</v>
      </c>
      <c r="AD101" s="15" t="str">
        <f t="shared" ref="AD101" si="325">AD88</f>
        <v>%</v>
      </c>
      <c r="AE101" s="262" t="str">
        <f>PAI!AE6</f>
        <v>DEZ_19</v>
      </c>
      <c r="AF101" s="15" t="str">
        <f t="shared" ref="AF101" si="326">AF88</f>
        <v>%</v>
      </c>
      <c r="AG101" s="128" t="str">
        <f>PAI!AG6</f>
        <v>Trimestre</v>
      </c>
      <c r="AH101" s="128" t="str">
        <f>PAI!AH6</f>
        <v>% Trim</v>
      </c>
      <c r="AI101" s="14" t="s">
        <v>6</v>
      </c>
    </row>
    <row r="102" spans="1:37" ht="16.5" thickTop="1" thickBot="1" x14ac:dyDescent="0.3">
      <c r="A102" s="952" t="s">
        <v>489</v>
      </c>
      <c r="B102" s="953">
        <v>120</v>
      </c>
      <c r="C102" s="1088">
        <f>PAI!C7</f>
        <v>102</v>
      </c>
      <c r="D102" s="954">
        <f t="shared" ref="D102" si="327">C102/$B102</f>
        <v>0.85</v>
      </c>
      <c r="E102" s="1088">
        <f>PAI!E7</f>
        <v>104</v>
      </c>
      <c r="F102" s="954">
        <f t="shared" ref="F102" si="328">E102/$B102</f>
        <v>0.8666666666666667</v>
      </c>
      <c r="G102" s="1088">
        <f>PAI!G7</f>
        <v>105</v>
      </c>
      <c r="H102" s="954">
        <f t="shared" ref="H102" si="329">G102/$B102</f>
        <v>0.875</v>
      </c>
      <c r="I102" s="955">
        <f t="shared" ref="I102:I103" si="330">SUM(C102,E102,G102)</f>
        <v>311</v>
      </c>
      <c r="J102" s="956">
        <f t="shared" ref="J102" si="331">I102/($B102*3)</f>
        <v>0.86388888888888893</v>
      </c>
      <c r="K102" s="1088">
        <f>PAI!K7</f>
        <v>105</v>
      </c>
      <c r="L102" s="954">
        <f t="shared" ref="L102" si="332">K102/$B102</f>
        <v>0.875</v>
      </c>
      <c r="M102" s="1088">
        <f>PAI!M7</f>
        <v>105</v>
      </c>
      <c r="N102" s="954">
        <f t="shared" ref="N102" si="333">M102/$B102</f>
        <v>0.875</v>
      </c>
      <c r="O102" s="1088">
        <f>PAI!O7</f>
        <v>105</v>
      </c>
      <c r="P102" s="954">
        <f t="shared" ref="P102" si="334">O102/$B102</f>
        <v>0.875</v>
      </c>
      <c r="Q102" s="955">
        <f>SUM(K102,M102,O102)</f>
        <v>315</v>
      </c>
      <c r="R102" s="956">
        <f>Q102/($B102*3)</f>
        <v>0.875</v>
      </c>
      <c r="S102" s="1088">
        <f>PAI!S7</f>
        <v>105</v>
      </c>
      <c r="T102" s="954">
        <f t="shared" ref="T102" si="335">S102/$B102</f>
        <v>0.875</v>
      </c>
      <c r="U102" s="1088">
        <f>PAI!U7</f>
        <v>105</v>
      </c>
      <c r="V102" s="954">
        <f t="shared" ref="V102" si="336">U102/$B102</f>
        <v>0.875</v>
      </c>
      <c r="W102" s="1088">
        <f>PAI!W7</f>
        <v>0</v>
      </c>
      <c r="X102" s="954">
        <f t="shared" ref="X102" si="337">W102/$B102</f>
        <v>0</v>
      </c>
      <c r="Y102" s="955">
        <f>SUM(S102,U102,W102)</f>
        <v>210</v>
      </c>
      <c r="Z102" s="956">
        <f>Y102/($B102*3)</f>
        <v>0.58333333333333337</v>
      </c>
      <c r="AA102" s="1088">
        <f>PAI!AA7</f>
        <v>0</v>
      </c>
      <c r="AB102" s="954">
        <f t="shared" ref="AB102" si="338">AA102/$B102</f>
        <v>0</v>
      </c>
      <c r="AC102" s="1088">
        <f>PAI!AC7</f>
        <v>0</v>
      </c>
      <c r="AD102" s="954">
        <f t="shared" ref="AD102" si="339">AC102/$B102</f>
        <v>0</v>
      </c>
      <c r="AE102" s="1088">
        <f>PAI!AE7</f>
        <v>0</v>
      </c>
      <c r="AF102" s="954">
        <f t="shared" ref="AF102" si="340">AE102/$B102</f>
        <v>0</v>
      </c>
      <c r="AG102" s="955">
        <f>SUM(AA102,AC102,AE102)</f>
        <v>0</v>
      </c>
      <c r="AH102" s="956">
        <f>AG102/($B102*3)</f>
        <v>0</v>
      </c>
      <c r="AI102" s="256">
        <f>SUM(C102,E102,G102,K102,M102,O102)</f>
        <v>626</v>
      </c>
    </row>
    <row r="103" spans="1:37" ht="15.75" thickBot="1" x14ac:dyDescent="0.3">
      <c r="A103" s="1081" t="s">
        <v>7</v>
      </c>
      <c r="B103" s="624">
        <f>SUM(B102)</f>
        <v>120</v>
      </c>
      <c r="C103" s="280">
        <f>SUM(C102)</f>
        <v>102</v>
      </c>
      <c r="D103" s="278">
        <f>C103/$B$8</f>
        <v>0.13076923076923078</v>
      </c>
      <c r="E103" s="280">
        <f>SUM(E102)</f>
        <v>104</v>
      </c>
      <c r="F103" s="278">
        <f>E103/$B$8</f>
        <v>0.13333333333333333</v>
      </c>
      <c r="G103" s="957">
        <f>SUM(G102)</f>
        <v>105</v>
      </c>
      <c r="H103" s="278">
        <f>G103/$B$8</f>
        <v>0.13461538461538461</v>
      </c>
      <c r="I103" s="281">
        <f t="shared" si="330"/>
        <v>311</v>
      </c>
      <c r="J103" s="279">
        <f>I103/$B$8</f>
        <v>0.39871794871794874</v>
      </c>
      <c r="K103" s="280">
        <f>SUM(K102)</f>
        <v>105</v>
      </c>
      <c r="L103" s="278">
        <f>K103/$B$8</f>
        <v>0.13461538461538461</v>
      </c>
      <c r="M103" s="280">
        <f t="shared" ref="M103" si="341">SUM(M102)</f>
        <v>105</v>
      </c>
      <c r="N103" s="278">
        <f>M103/$B$8</f>
        <v>0.13461538461538461</v>
      </c>
      <c r="O103" s="280">
        <f t="shared" ref="O103" si="342">SUM(O102)</f>
        <v>105</v>
      </c>
      <c r="P103" s="278">
        <f>O103/$B$8</f>
        <v>0.13461538461538461</v>
      </c>
      <c r="Q103" s="281">
        <f>SUM(K103,M103,O103)</f>
        <v>315</v>
      </c>
      <c r="R103" s="279">
        <f>Q103/$B$8</f>
        <v>0.40384615384615385</v>
      </c>
      <c r="S103" s="280">
        <f>SUM(S102)</f>
        <v>105</v>
      </c>
      <c r="T103" s="278">
        <f>S103/$B$8</f>
        <v>0.13461538461538461</v>
      </c>
      <c r="U103" s="280">
        <f t="shared" ref="U103" si="343">SUM(U102)</f>
        <v>105</v>
      </c>
      <c r="V103" s="278">
        <f>U103/$B$8</f>
        <v>0.13461538461538461</v>
      </c>
      <c r="W103" s="280">
        <f t="shared" ref="W103" si="344">SUM(W102)</f>
        <v>0</v>
      </c>
      <c r="X103" s="278">
        <f>W103/$B$8</f>
        <v>0</v>
      </c>
      <c r="Y103" s="281">
        <f>SUM(S103,U103,W103)</f>
        <v>210</v>
      </c>
      <c r="Z103" s="279">
        <f>Y103/$B$8</f>
        <v>0.26923076923076922</v>
      </c>
      <c r="AA103" s="280">
        <f>SUM(AA102)</f>
        <v>0</v>
      </c>
      <c r="AB103" s="278">
        <f>AA103/$B$8</f>
        <v>0</v>
      </c>
      <c r="AC103" s="280">
        <f t="shared" ref="AC103" si="345">SUM(AC102)</f>
        <v>0</v>
      </c>
      <c r="AD103" s="278">
        <f>AC103/$B$8</f>
        <v>0</v>
      </c>
      <c r="AE103" s="280">
        <f t="shared" ref="AE103" si="346">SUM(AE102)</f>
        <v>0</v>
      </c>
      <c r="AF103" s="278">
        <f>AE103/$B$8</f>
        <v>0</v>
      </c>
      <c r="AG103" s="281">
        <f>SUM(AA103,AC103,AE103)</f>
        <v>0</v>
      </c>
      <c r="AH103" s="279">
        <f>AG103/$B$8</f>
        <v>0</v>
      </c>
      <c r="AI103" s="999">
        <f>SUM(C103,E103,G103,K103,M103,O103)</f>
        <v>626</v>
      </c>
    </row>
    <row r="104" spans="1:37" x14ac:dyDescent="0.25">
      <c r="B104"/>
      <c r="D104"/>
      <c r="F104"/>
      <c r="H104"/>
      <c r="J104"/>
      <c r="L104"/>
      <c r="N104"/>
      <c r="P104"/>
      <c r="Q104"/>
      <c r="R104"/>
      <c r="S104" s="1087"/>
      <c r="T104"/>
      <c r="U104"/>
      <c r="V104"/>
      <c r="W104"/>
      <c r="X104"/>
      <c r="Y104"/>
      <c r="Z104"/>
      <c r="AA104" s="1087"/>
      <c r="AB104"/>
      <c r="AC104"/>
      <c r="AD104"/>
      <c r="AE104"/>
      <c r="AF104"/>
      <c r="AG104"/>
      <c r="AH104"/>
    </row>
    <row r="105" spans="1:37" ht="15.75" x14ac:dyDescent="0.25">
      <c r="A105" s="1380" t="s">
        <v>545</v>
      </c>
      <c r="B105" s="1373"/>
      <c r="C105" s="1373"/>
      <c r="D105" s="1373"/>
      <c r="E105" s="1373"/>
      <c r="F105" s="1373"/>
      <c r="G105" s="1373"/>
      <c r="H105" s="1373"/>
      <c r="I105" s="1373"/>
      <c r="J105" s="1373"/>
      <c r="K105" s="1373"/>
      <c r="L105" s="1373"/>
      <c r="M105" s="1373"/>
      <c r="N105" s="1373"/>
      <c r="O105" s="1373"/>
      <c r="P105" s="1373"/>
      <c r="Q105" s="1373"/>
      <c r="R105" s="1373"/>
      <c r="S105" s="1373"/>
      <c r="T105" s="1373"/>
      <c r="U105" s="1373"/>
      <c r="V105" s="1373"/>
      <c r="W105" s="1373"/>
      <c r="X105" s="1373"/>
      <c r="Y105" s="1373"/>
      <c r="Z105" s="1373"/>
      <c r="AA105" s="1373"/>
      <c r="AB105" s="1373"/>
      <c r="AC105" s="1373"/>
      <c r="AD105" s="1373"/>
      <c r="AE105" s="1373"/>
      <c r="AF105" s="1373"/>
      <c r="AG105" s="1373"/>
      <c r="AH105" s="1373"/>
      <c r="AI105" s="1373"/>
    </row>
    <row r="106" spans="1:37" ht="24.75" outlineLevel="1" thickBot="1" x14ac:dyDescent="0.3">
      <c r="A106" s="268" t="s">
        <v>14</v>
      </c>
      <c r="B106" s="186" t="s">
        <v>15</v>
      </c>
      <c r="C106" s="262" t="str">
        <f>'Pque N Mundo I'!C6</f>
        <v>JAN_19</v>
      </c>
      <c r="D106" s="263" t="str">
        <f>'Pque N Mundo I'!D6</f>
        <v>%</v>
      </c>
      <c r="E106" s="262" t="str">
        <f>'Pque N Mundo I'!E6</f>
        <v>FEV_19</v>
      </c>
      <c r="F106" s="263" t="str">
        <f>'Pque N Mundo I'!F6</f>
        <v>%</v>
      </c>
      <c r="G106" s="262" t="str">
        <f>'Pque N Mundo I'!G6</f>
        <v>MAR_19</v>
      </c>
      <c r="H106" s="263" t="str">
        <f>'Pque N Mundo I'!H6</f>
        <v>%</v>
      </c>
      <c r="I106" s="128" t="str">
        <f>'Pque N Mundo I'!I6</f>
        <v>Trimestre</v>
      </c>
      <c r="J106" s="13" t="str">
        <f>'Pque N Mundo I'!J6</f>
        <v>% Trim</v>
      </c>
      <c r="K106" s="262" t="str">
        <f>'Pque N Mundo I'!K6</f>
        <v>ABR_19</v>
      </c>
      <c r="L106" s="263" t="str">
        <f>'Pque N Mundo I'!L6</f>
        <v>%</v>
      </c>
      <c r="M106" s="264" t="str">
        <f>'Pque N Mundo I'!M6</f>
        <v>MAIO_19</v>
      </c>
      <c r="N106" s="265" t="str">
        <f>'Pque N Mundo I'!N6</f>
        <v>%</v>
      </c>
      <c r="O106" s="264" t="str">
        <f>'Pque N Mundo I'!O6</f>
        <v>JUN_19</v>
      </c>
      <c r="P106" s="265" t="str">
        <f>'Pque N Mundo I'!P6</f>
        <v>%</v>
      </c>
      <c r="Q106" s="128" t="str">
        <f>'Pque N Mundo I'!Q6</f>
        <v>Trimestre</v>
      </c>
      <c r="R106" s="13" t="str">
        <f>'Pque N Mundo I'!R6</f>
        <v>% Trim</v>
      </c>
      <c r="S106" s="110" t="str">
        <f>'Pque N Mundo I'!S6</f>
        <v>JUL_19</v>
      </c>
      <c r="T106" s="263" t="str">
        <f>'Pque N Mundo I'!T6</f>
        <v>%</v>
      </c>
      <c r="U106" s="264" t="str">
        <f>'Pque N Mundo I'!U6</f>
        <v>AGO_19</v>
      </c>
      <c r="V106" s="265" t="str">
        <f>'Pque N Mundo I'!V6</f>
        <v>%</v>
      </c>
      <c r="W106" s="264" t="str">
        <f>'Pque N Mundo I'!W6</f>
        <v>SET_19</v>
      </c>
      <c r="X106" s="265" t="str">
        <f>'Pque N Mundo I'!X6</f>
        <v>%</v>
      </c>
      <c r="Y106" s="128" t="str">
        <f>'Pque N Mundo I'!Y6</f>
        <v>Trimestre</v>
      </c>
      <c r="Z106" s="13" t="str">
        <f>'Pque N Mundo I'!Z6</f>
        <v>% Trim</v>
      </c>
      <c r="AA106" s="110" t="str">
        <f>'Pque N Mundo I'!AA6</f>
        <v>OUT_19</v>
      </c>
      <c r="AB106" s="263" t="str">
        <f>'Pque N Mundo I'!AB6</f>
        <v>%</v>
      </c>
      <c r="AC106" s="264" t="str">
        <f>'Pque N Mundo I'!AC6</f>
        <v>NOV_19</v>
      </c>
      <c r="AD106" s="265" t="str">
        <f>'Pque N Mundo I'!AD6</f>
        <v>%</v>
      </c>
      <c r="AE106" s="264" t="str">
        <f>'Pque N Mundo I'!AE6</f>
        <v>DEZ_19</v>
      </c>
      <c r="AF106" s="265" t="str">
        <f>'Pque N Mundo I'!AF6</f>
        <v>%</v>
      </c>
      <c r="AG106" s="128" t="str">
        <f>'Pque N Mundo I'!AG6</f>
        <v>Trimestre</v>
      </c>
      <c r="AH106" s="13" t="str">
        <f>'Pque N Mundo I'!AH6</f>
        <v>% Trim</v>
      </c>
      <c r="AI106" s="14" t="s">
        <v>6</v>
      </c>
    </row>
    <row r="107" spans="1:37" ht="15.75" outlineLevel="1" thickTop="1" x14ac:dyDescent="0.25">
      <c r="A107" s="269" t="s">
        <v>408</v>
      </c>
      <c r="B107" s="112">
        <f>'UBS Jardim Japão'!B7</f>
        <v>480</v>
      </c>
      <c r="C107" s="133">
        <f>'UBS Jardim Japão'!C7</f>
        <v>500</v>
      </c>
      <c r="D107" s="19">
        <f t="shared" ref="D107:D113" si="347">C107/$B107</f>
        <v>1.0416666666666667</v>
      </c>
      <c r="E107" s="133">
        <f>'UBS Jardim Japão'!E7</f>
        <v>394</v>
      </c>
      <c r="F107" s="19">
        <f t="shared" ref="F107:F113" si="348">E107/$B107</f>
        <v>0.8208333333333333</v>
      </c>
      <c r="G107" s="133">
        <f>'UBS Jardim Japão'!G7</f>
        <v>381</v>
      </c>
      <c r="H107" s="19">
        <f t="shared" ref="H107:L113" si="349">G107/$B107</f>
        <v>0.79374999999999996</v>
      </c>
      <c r="I107" s="98">
        <f t="shared" ref="I107:I113" si="350">SUM(C107,E107,G107)</f>
        <v>1275</v>
      </c>
      <c r="J107" s="146">
        <f t="shared" ref="J107:J113" si="351">I107/($B107*3)</f>
        <v>0.88541666666666663</v>
      </c>
      <c r="K107" s="133">
        <f>'UBS Jardim Japão'!K7</f>
        <v>368</v>
      </c>
      <c r="L107" s="19">
        <f t="shared" si="349"/>
        <v>0.76666666666666672</v>
      </c>
      <c r="M107" s="133">
        <f>'UBS Jardim Japão'!M7</f>
        <v>511</v>
      </c>
      <c r="N107" s="19">
        <f t="shared" ref="N107:N113" si="352">M107/$B107</f>
        <v>1.0645833333333334</v>
      </c>
      <c r="O107" s="133">
        <f>'UBS Jardim Japão'!O7</f>
        <v>470</v>
      </c>
      <c r="P107" s="19">
        <f t="shared" ref="P107:P113" si="353">O107/$B107</f>
        <v>0.97916666666666663</v>
      </c>
      <c r="Q107" s="98">
        <f t="shared" ref="Q107:Q113" si="354">SUM(K107,M107,O107)</f>
        <v>1349</v>
      </c>
      <c r="R107" s="146">
        <f t="shared" ref="R107:R113" si="355">Q107/($B107*3)</f>
        <v>0.93680555555555556</v>
      </c>
      <c r="S107" s="133">
        <f>'UBS Jardim Japão'!S7</f>
        <v>275</v>
      </c>
      <c r="T107" s="19">
        <f t="shared" ref="T107:T113" si="356">S107/$B107</f>
        <v>0.57291666666666663</v>
      </c>
      <c r="U107" s="133">
        <f>'UBS Jardim Japão'!U7</f>
        <v>504</v>
      </c>
      <c r="V107" s="19">
        <f t="shared" ref="V107:V113" si="357">U107/$B107</f>
        <v>1.05</v>
      </c>
      <c r="W107" s="133">
        <f>'UBS Jardim Japão'!W7</f>
        <v>0</v>
      </c>
      <c r="X107" s="19">
        <f t="shared" ref="X107:X113" si="358">W107/$B107</f>
        <v>0</v>
      </c>
      <c r="Y107" s="98">
        <f t="shared" ref="Y107:Y113" si="359">SUM(S107,U107,W107)</f>
        <v>779</v>
      </c>
      <c r="Z107" s="146">
        <f t="shared" ref="Z107:Z113" si="360">Y107/($B107*3)</f>
        <v>0.54097222222222219</v>
      </c>
      <c r="AA107" s="133">
        <f>'UBS Jardim Japão'!AA7</f>
        <v>0</v>
      </c>
      <c r="AB107" s="19">
        <f t="shared" ref="AB107:AB113" si="361">AA107/$B107</f>
        <v>0</v>
      </c>
      <c r="AC107" s="133">
        <f>'UBS Jardim Japão'!AC7</f>
        <v>0</v>
      </c>
      <c r="AD107" s="19">
        <f t="shared" ref="AD107:AD113" si="362">AC107/$B107</f>
        <v>0</v>
      </c>
      <c r="AE107" s="133">
        <f>'UBS Jardim Japão'!AE7</f>
        <v>0</v>
      </c>
      <c r="AF107" s="19">
        <f t="shared" ref="AF107:AF113" si="363">AE107/$B107</f>
        <v>0</v>
      </c>
      <c r="AG107" s="98">
        <f t="shared" ref="AG107:AG113" si="364">SUM(AA107,AC107,AE107)</f>
        <v>0</v>
      </c>
      <c r="AH107" s="146">
        <f t="shared" ref="AH107:AH113" si="365">AG107/($B107*3)</f>
        <v>0</v>
      </c>
      <c r="AI107" s="133">
        <f t="shared" ref="AI107:AI113" si="366">SUM(C107,E107,G107,K107,M107,O107)</f>
        <v>2624</v>
      </c>
    </row>
    <row r="108" spans="1:37" outlineLevel="1" x14ac:dyDescent="0.25">
      <c r="A108" s="269" t="s">
        <v>9</v>
      </c>
      <c r="B108" s="114">
        <f>'UBS Jardim Japão'!B8</f>
        <v>1680</v>
      </c>
      <c r="C108" s="134">
        <f>'UBS Jardim Japão'!C8</f>
        <v>1835</v>
      </c>
      <c r="D108" s="147">
        <f t="shared" si="347"/>
        <v>1.0922619047619047</v>
      </c>
      <c r="E108" s="134">
        <f>'UBS Jardim Japão'!E8</f>
        <v>1306</v>
      </c>
      <c r="F108" s="147">
        <f t="shared" si="348"/>
        <v>0.77738095238095239</v>
      </c>
      <c r="G108" s="134">
        <f>'UBS Jardim Japão'!G8</f>
        <v>1487</v>
      </c>
      <c r="H108" s="147">
        <f t="shared" si="349"/>
        <v>0.88511904761904758</v>
      </c>
      <c r="I108" s="136">
        <f t="shared" si="350"/>
        <v>4628</v>
      </c>
      <c r="J108" s="148">
        <f t="shared" si="351"/>
        <v>0.91825396825396821</v>
      </c>
      <c r="K108" s="134">
        <f>'UBS Jardim Japão'!K8</f>
        <v>2166</v>
      </c>
      <c r="L108" s="147">
        <f t="shared" si="349"/>
        <v>1.2892857142857144</v>
      </c>
      <c r="M108" s="134">
        <f>'UBS Jardim Japão'!M8</f>
        <v>2272</v>
      </c>
      <c r="N108" s="147">
        <f t="shared" si="352"/>
        <v>1.3523809523809525</v>
      </c>
      <c r="O108" s="134">
        <f>'UBS Jardim Japão'!O8</f>
        <v>1896</v>
      </c>
      <c r="P108" s="147">
        <f t="shared" si="353"/>
        <v>1.1285714285714286</v>
      </c>
      <c r="Q108" s="136">
        <f t="shared" si="354"/>
        <v>6334</v>
      </c>
      <c r="R108" s="148">
        <f t="shared" si="355"/>
        <v>1.2567460317460317</v>
      </c>
      <c r="S108" s="134">
        <f>'UBS Jardim Japão'!S8</f>
        <v>981</v>
      </c>
      <c r="T108" s="147">
        <f t="shared" si="356"/>
        <v>0.58392857142857146</v>
      </c>
      <c r="U108" s="134">
        <f>'UBS Jardim Japão'!U8</f>
        <v>1834</v>
      </c>
      <c r="V108" s="147">
        <f t="shared" si="357"/>
        <v>1.0916666666666666</v>
      </c>
      <c r="W108" s="134">
        <f>'UBS Jardim Japão'!W8</f>
        <v>0</v>
      </c>
      <c r="X108" s="147">
        <f t="shared" si="358"/>
        <v>0</v>
      </c>
      <c r="Y108" s="136">
        <f t="shared" si="359"/>
        <v>2815</v>
      </c>
      <c r="Z108" s="148">
        <f t="shared" si="360"/>
        <v>0.55853174603174605</v>
      </c>
      <c r="AA108" s="134">
        <f>'UBS Jardim Japão'!AA8</f>
        <v>0</v>
      </c>
      <c r="AB108" s="147">
        <f t="shared" si="361"/>
        <v>0</v>
      </c>
      <c r="AC108" s="134">
        <f>'UBS Jardim Japão'!AC8</f>
        <v>0</v>
      </c>
      <c r="AD108" s="147">
        <f t="shared" si="362"/>
        <v>0</v>
      </c>
      <c r="AE108" s="134">
        <f>'UBS Jardim Japão'!AE8</f>
        <v>0</v>
      </c>
      <c r="AF108" s="147">
        <f t="shared" si="363"/>
        <v>0</v>
      </c>
      <c r="AG108" s="136">
        <f t="shared" si="364"/>
        <v>0</v>
      </c>
      <c r="AH108" s="148">
        <f t="shared" si="365"/>
        <v>0</v>
      </c>
      <c r="AI108" s="134">
        <f t="shared" si="366"/>
        <v>10962</v>
      </c>
    </row>
    <row r="109" spans="1:37" outlineLevel="1" x14ac:dyDescent="0.25">
      <c r="A109" s="269" t="s">
        <v>10</v>
      </c>
      <c r="B109" s="114">
        <f>'UBS Jardim Japão'!B9</f>
        <v>1052</v>
      </c>
      <c r="C109" s="134">
        <f>'UBS Jardim Japão'!C9</f>
        <v>818</v>
      </c>
      <c r="D109" s="147">
        <f t="shared" si="347"/>
        <v>0.77756653992395441</v>
      </c>
      <c r="E109" s="134">
        <f>'UBS Jardim Japão'!E9</f>
        <v>876</v>
      </c>
      <c r="F109" s="147">
        <f t="shared" si="348"/>
        <v>0.83269961977186313</v>
      </c>
      <c r="G109" s="134">
        <f>'UBS Jardim Japão'!G9</f>
        <v>758</v>
      </c>
      <c r="H109" s="147">
        <f t="shared" si="349"/>
        <v>0.72053231939163498</v>
      </c>
      <c r="I109" s="136">
        <f t="shared" si="350"/>
        <v>2452</v>
      </c>
      <c r="J109" s="148">
        <f t="shared" si="351"/>
        <v>0.77693282636248417</v>
      </c>
      <c r="K109" s="134">
        <f>'UBS Jardim Japão'!K9</f>
        <v>948</v>
      </c>
      <c r="L109" s="147">
        <f t="shared" si="349"/>
        <v>0.90114068441064643</v>
      </c>
      <c r="M109" s="134">
        <f>'UBS Jardim Japão'!M9</f>
        <v>1265</v>
      </c>
      <c r="N109" s="147">
        <f t="shared" si="352"/>
        <v>1.2024714828897338</v>
      </c>
      <c r="O109" s="134">
        <f>'UBS Jardim Japão'!O9</f>
        <v>1027</v>
      </c>
      <c r="P109" s="147">
        <f t="shared" si="353"/>
        <v>0.97623574144486691</v>
      </c>
      <c r="Q109" s="136">
        <f t="shared" si="354"/>
        <v>3240</v>
      </c>
      <c r="R109" s="148">
        <f t="shared" si="355"/>
        <v>1.0266159695817489</v>
      </c>
      <c r="S109" s="134">
        <f>'UBS Jardim Japão'!S9</f>
        <v>1077</v>
      </c>
      <c r="T109" s="147">
        <f t="shared" si="356"/>
        <v>1.023764258555133</v>
      </c>
      <c r="U109" s="134">
        <f>'UBS Jardim Japão'!U9</f>
        <v>1080</v>
      </c>
      <c r="V109" s="147">
        <f t="shared" si="357"/>
        <v>1.0266159695817489</v>
      </c>
      <c r="W109" s="134">
        <f>'UBS Jardim Japão'!W9</f>
        <v>0</v>
      </c>
      <c r="X109" s="147">
        <f t="shared" si="358"/>
        <v>0</v>
      </c>
      <c r="Y109" s="136">
        <f t="shared" si="359"/>
        <v>2157</v>
      </c>
      <c r="Z109" s="148">
        <f t="shared" si="360"/>
        <v>0.68346007604562742</v>
      </c>
      <c r="AA109" s="134">
        <f>'UBS Jardim Japão'!AA9</f>
        <v>0</v>
      </c>
      <c r="AB109" s="147">
        <f t="shared" si="361"/>
        <v>0</v>
      </c>
      <c r="AC109" s="134">
        <f>'UBS Jardim Japão'!AC9</f>
        <v>0</v>
      </c>
      <c r="AD109" s="147">
        <f t="shared" si="362"/>
        <v>0</v>
      </c>
      <c r="AE109" s="134">
        <f>'UBS Jardim Japão'!AE9</f>
        <v>0</v>
      </c>
      <c r="AF109" s="147">
        <f t="shared" si="363"/>
        <v>0</v>
      </c>
      <c r="AG109" s="136">
        <f t="shared" si="364"/>
        <v>0</v>
      </c>
      <c r="AH109" s="148">
        <f t="shared" si="365"/>
        <v>0</v>
      </c>
      <c r="AI109" s="134">
        <f t="shared" si="366"/>
        <v>5692</v>
      </c>
    </row>
    <row r="110" spans="1:37" outlineLevel="1" x14ac:dyDescent="0.25">
      <c r="A110" s="269" t="s">
        <v>42</v>
      </c>
      <c r="B110" s="114">
        <f>'UBS Jardim Japão'!B10</f>
        <v>395</v>
      </c>
      <c r="C110" s="134">
        <f>'UBS Jardim Japão'!C10</f>
        <v>470</v>
      </c>
      <c r="D110" s="147">
        <f t="shared" si="347"/>
        <v>1.1898734177215189</v>
      </c>
      <c r="E110" s="134">
        <f>'UBS Jardim Japão'!E10</f>
        <v>554</v>
      </c>
      <c r="F110" s="147">
        <f t="shared" si="348"/>
        <v>1.4025316455696202</v>
      </c>
      <c r="G110" s="134">
        <f>'UBS Jardim Japão'!G10</f>
        <v>415</v>
      </c>
      <c r="H110" s="147">
        <f t="shared" si="349"/>
        <v>1.0506329113924051</v>
      </c>
      <c r="I110" s="136">
        <f t="shared" si="350"/>
        <v>1439</v>
      </c>
      <c r="J110" s="148">
        <f t="shared" si="351"/>
        <v>1.2143459915611814</v>
      </c>
      <c r="K110" s="134">
        <f>'UBS Jardim Japão'!K10</f>
        <v>586</v>
      </c>
      <c r="L110" s="147">
        <f t="shared" si="349"/>
        <v>1.4835443037974683</v>
      </c>
      <c r="M110" s="134">
        <f>'UBS Jardim Japão'!M10</f>
        <v>635</v>
      </c>
      <c r="N110" s="147">
        <f t="shared" si="352"/>
        <v>1.6075949367088607</v>
      </c>
      <c r="O110" s="134">
        <f>'UBS Jardim Japão'!O10</f>
        <v>422</v>
      </c>
      <c r="P110" s="147">
        <f t="shared" si="353"/>
        <v>1.0683544303797468</v>
      </c>
      <c r="Q110" s="136">
        <f t="shared" si="354"/>
        <v>1643</v>
      </c>
      <c r="R110" s="148">
        <f t="shared" si="355"/>
        <v>1.3864978902953586</v>
      </c>
      <c r="S110" s="134">
        <f>'UBS Jardim Japão'!S10</f>
        <v>22</v>
      </c>
      <c r="T110" s="147">
        <f t="shared" si="356"/>
        <v>5.5696202531645568E-2</v>
      </c>
      <c r="U110" s="134">
        <f>'UBS Jardim Japão'!U10</f>
        <v>466</v>
      </c>
      <c r="V110" s="147">
        <f t="shared" si="357"/>
        <v>1.179746835443038</v>
      </c>
      <c r="W110" s="134">
        <f>'UBS Jardim Japão'!W10</f>
        <v>0</v>
      </c>
      <c r="X110" s="147">
        <f t="shared" si="358"/>
        <v>0</v>
      </c>
      <c r="Y110" s="136">
        <f t="shared" si="359"/>
        <v>488</v>
      </c>
      <c r="Z110" s="148">
        <f t="shared" si="360"/>
        <v>0.41181434599156119</v>
      </c>
      <c r="AA110" s="134">
        <f>'UBS Jardim Japão'!AA10</f>
        <v>0</v>
      </c>
      <c r="AB110" s="147">
        <f t="shared" si="361"/>
        <v>0</v>
      </c>
      <c r="AC110" s="134">
        <f>'UBS Jardim Japão'!AC10</f>
        <v>0</v>
      </c>
      <c r="AD110" s="147">
        <f t="shared" si="362"/>
        <v>0</v>
      </c>
      <c r="AE110" s="134">
        <f>'UBS Jardim Japão'!AE10</f>
        <v>0</v>
      </c>
      <c r="AF110" s="147">
        <f t="shared" si="363"/>
        <v>0</v>
      </c>
      <c r="AG110" s="136">
        <f t="shared" si="364"/>
        <v>0</v>
      </c>
      <c r="AH110" s="148">
        <f t="shared" si="365"/>
        <v>0</v>
      </c>
      <c r="AI110" s="134">
        <f t="shared" si="366"/>
        <v>3082</v>
      </c>
    </row>
    <row r="111" spans="1:37" outlineLevel="1" x14ac:dyDescent="0.25">
      <c r="A111" s="1063" t="s">
        <v>12</v>
      </c>
      <c r="B111" s="1210">
        <v>125</v>
      </c>
      <c r="C111" s="134">
        <f>'UBS Jardim Japão'!C11</f>
        <v>125</v>
      </c>
      <c r="D111" s="147">
        <f t="shared" ref="D111" si="367">C111/$B111</f>
        <v>1</v>
      </c>
      <c r="E111" s="134">
        <f>'UBS Jardim Japão'!E11</f>
        <v>72</v>
      </c>
      <c r="F111" s="147">
        <f t="shared" ref="F111" si="368">E111/$B111</f>
        <v>0.57599999999999996</v>
      </c>
      <c r="G111" s="134">
        <f>'UBS Jardim Japão'!G11</f>
        <v>126</v>
      </c>
      <c r="H111" s="147">
        <f t="shared" ref="H111" si="369">G111/$B111</f>
        <v>1.008</v>
      </c>
      <c r="I111" s="136">
        <f t="shared" ref="I111" si="370">SUM(C111,E111,G111)</f>
        <v>323</v>
      </c>
      <c r="J111" s="148">
        <f t="shared" ref="J111" si="371">I111/($B111*3)</f>
        <v>0.86133333333333328</v>
      </c>
      <c r="K111" s="134">
        <f>'UBS Jardim Japão'!K11</f>
        <v>151</v>
      </c>
      <c r="L111" s="147">
        <f t="shared" ref="L111" si="372">K111/$B111</f>
        <v>1.208</v>
      </c>
      <c r="M111" s="134">
        <f>'UBS Jardim Japão'!M11</f>
        <v>149</v>
      </c>
      <c r="N111" s="147">
        <f t="shared" ref="N111" si="373">M111/$B111</f>
        <v>1.1919999999999999</v>
      </c>
      <c r="O111" s="134">
        <f>'UBS Jardim Japão'!O11</f>
        <v>133</v>
      </c>
      <c r="P111" s="147">
        <f t="shared" ref="P111" si="374">O111/$B111</f>
        <v>1.0640000000000001</v>
      </c>
      <c r="Q111" s="136">
        <f t="shared" ref="Q111" si="375">SUM(K111,M111,O111)</f>
        <v>433</v>
      </c>
      <c r="R111" s="148">
        <f t="shared" ref="R111" si="376">Q111/($B111*3)</f>
        <v>1.1546666666666667</v>
      </c>
      <c r="S111" s="134">
        <f>'UBS Jardim Japão'!S11</f>
        <v>156</v>
      </c>
      <c r="T111" s="147">
        <f t="shared" ref="T111" si="377">S111/$B111</f>
        <v>1.248</v>
      </c>
      <c r="U111" s="134">
        <f>'UBS Jardim Japão'!U11</f>
        <v>148</v>
      </c>
      <c r="V111" s="147">
        <f t="shared" ref="V111" si="378">U111/$B111</f>
        <v>1.1839999999999999</v>
      </c>
      <c r="W111" s="134">
        <f>'UBS Jardim Japão'!W11</f>
        <v>0</v>
      </c>
      <c r="X111" s="147">
        <f t="shared" ref="X111" si="379">W111/$B111</f>
        <v>0</v>
      </c>
      <c r="Y111" s="136">
        <f t="shared" si="359"/>
        <v>304</v>
      </c>
      <c r="Z111" s="148">
        <f t="shared" ref="Z111" si="380">Y111/($B111*3)</f>
        <v>0.81066666666666665</v>
      </c>
      <c r="AA111" s="134">
        <f>'UBS Jardim Japão'!AA11</f>
        <v>0</v>
      </c>
      <c r="AB111" s="147">
        <f t="shared" si="361"/>
        <v>0</v>
      </c>
      <c r="AC111" s="134">
        <f>'UBS Jardim Japão'!AC11</f>
        <v>0</v>
      </c>
      <c r="AD111" s="147">
        <f t="shared" si="362"/>
        <v>0</v>
      </c>
      <c r="AE111" s="134">
        <f>'UBS Jardim Japão'!AE11</f>
        <v>0</v>
      </c>
      <c r="AF111" s="147">
        <f t="shared" si="363"/>
        <v>0</v>
      </c>
      <c r="AG111" s="136">
        <f t="shared" si="364"/>
        <v>0</v>
      </c>
      <c r="AH111" s="148">
        <f t="shared" si="365"/>
        <v>0</v>
      </c>
      <c r="AI111" s="134">
        <f t="shared" si="366"/>
        <v>756</v>
      </c>
    </row>
    <row r="112" spans="1:37" ht="15.75" outlineLevel="1" thickBot="1" x14ac:dyDescent="0.3">
      <c r="A112" s="1052" t="s">
        <v>13</v>
      </c>
      <c r="B112" s="995">
        <f>'UBS Jardim Japão'!B12</f>
        <v>789</v>
      </c>
      <c r="C112" s="996">
        <f>'UBS Jardim Japão'!C12</f>
        <v>589</v>
      </c>
      <c r="D112" s="988">
        <f t="shared" si="347"/>
        <v>0.74651457541191379</v>
      </c>
      <c r="E112" s="996">
        <f>'UBS Jardim Japão'!E12</f>
        <v>554</v>
      </c>
      <c r="F112" s="988">
        <f t="shared" si="348"/>
        <v>0.7021546261089987</v>
      </c>
      <c r="G112" s="996">
        <f>'UBS Jardim Japão'!G12</f>
        <v>537</v>
      </c>
      <c r="H112" s="988">
        <f t="shared" si="349"/>
        <v>0.68060836501901145</v>
      </c>
      <c r="I112" s="997">
        <f t="shared" si="350"/>
        <v>1680</v>
      </c>
      <c r="J112" s="998">
        <f t="shared" si="351"/>
        <v>0.70975918884664135</v>
      </c>
      <c r="K112" s="996">
        <f>'UBS Jardim Japão'!K12</f>
        <v>565</v>
      </c>
      <c r="L112" s="988">
        <f t="shared" si="349"/>
        <v>0.71609632446134353</v>
      </c>
      <c r="M112" s="996">
        <f>'UBS Jardim Japão'!M12</f>
        <v>606</v>
      </c>
      <c r="N112" s="988">
        <f t="shared" si="352"/>
        <v>0.76806083650190116</v>
      </c>
      <c r="O112" s="996">
        <f>'UBS Jardim Japão'!O12</f>
        <v>530</v>
      </c>
      <c r="P112" s="988">
        <f t="shared" si="353"/>
        <v>0.67173637515842843</v>
      </c>
      <c r="Q112" s="997">
        <f t="shared" si="354"/>
        <v>1701</v>
      </c>
      <c r="R112" s="998">
        <f t="shared" si="355"/>
        <v>0.71863117870722437</v>
      </c>
      <c r="S112" s="996">
        <f>'UBS Jardim Japão'!S12</f>
        <v>322</v>
      </c>
      <c r="T112" s="988">
        <f t="shared" si="356"/>
        <v>0.40811153358681873</v>
      </c>
      <c r="U112" s="996">
        <f>'UBS Jardim Japão'!U12</f>
        <v>633</v>
      </c>
      <c r="V112" s="988">
        <f t="shared" si="357"/>
        <v>0.80228136882129275</v>
      </c>
      <c r="W112" s="996">
        <f>'UBS Jardim Japão'!W12</f>
        <v>0</v>
      </c>
      <c r="X112" s="988">
        <f t="shared" si="358"/>
        <v>0</v>
      </c>
      <c r="Y112" s="997">
        <f t="shared" si="359"/>
        <v>955</v>
      </c>
      <c r="Z112" s="998">
        <f t="shared" si="360"/>
        <v>0.40346430080270385</v>
      </c>
      <c r="AA112" s="996">
        <f>'UBS Jardim Japão'!AA12</f>
        <v>0</v>
      </c>
      <c r="AB112" s="988">
        <f t="shared" si="361"/>
        <v>0</v>
      </c>
      <c r="AC112" s="996">
        <f>'UBS Jardim Japão'!AC12</f>
        <v>0</v>
      </c>
      <c r="AD112" s="988">
        <f t="shared" si="362"/>
        <v>0</v>
      </c>
      <c r="AE112" s="134">
        <f>'UBS Jardim Japão'!AE12</f>
        <v>0</v>
      </c>
      <c r="AF112" s="988">
        <f t="shared" si="363"/>
        <v>0</v>
      </c>
      <c r="AG112" s="997">
        <f t="shared" si="364"/>
        <v>0</v>
      </c>
      <c r="AH112" s="998">
        <f t="shared" si="365"/>
        <v>0</v>
      </c>
      <c r="AI112" s="996">
        <f t="shared" si="366"/>
        <v>3381</v>
      </c>
    </row>
    <row r="113" spans="1:35" ht="15.75" outlineLevel="1" thickBot="1" x14ac:dyDescent="0.3">
      <c r="A113" s="1081" t="s">
        <v>7</v>
      </c>
      <c r="B113" s="987">
        <f>SUM(B107:B112)</f>
        <v>4521</v>
      </c>
      <c r="C113" s="418">
        <f>SUM(C107:C112)</f>
        <v>4337</v>
      </c>
      <c r="D113" s="278">
        <f t="shared" si="347"/>
        <v>0.95930103959301039</v>
      </c>
      <c r="E113" s="418">
        <f>SUM(E107:E112)</f>
        <v>3756</v>
      </c>
      <c r="F113" s="278">
        <f t="shared" si="348"/>
        <v>0.83078964830789648</v>
      </c>
      <c r="G113" s="418">
        <f>SUM(G107:G112)</f>
        <v>3704</v>
      </c>
      <c r="H113" s="278">
        <f t="shared" si="349"/>
        <v>0.81928776819287763</v>
      </c>
      <c r="I113" s="625">
        <f t="shared" si="350"/>
        <v>11797</v>
      </c>
      <c r="J113" s="279">
        <f t="shared" si="351"/>
        <v>0.86979281869792824</v>
      </c>
      <c r="K113" s="418">
        <f>SUM(K107:K112)</f>
        <v>4784</v>
      </c>
      <c r="L113" s="278">
        <f t="shared" si="349"/>
        <v>1.0581729705817298</v>
      </c>
      <c r="M113" s="418">
        <f t="shared" ref="M113" si="381">SUM(M107:M112)</f>
        <v>5438</v>
      </c>
      <c r="N113" s="278">
        <f t="shared" si="352"/>
        <v>1.2028312320283123</v>
      </c>
      <c r="O113" s="418">
        <f t="shared" ref="O113" si="382">SUM(O107:O112)</f>
        <v>4478</v>
      </c>
      <c r="P113" s="278">
        <f t="shared" si="353"/>
        <v>0.99048882990488829</v>
      </c>
      <c r="Q113" s="625">
        <f t="shared" si="354"/>
        <v>14700</v>
      </c>
      <c r="R113" s="279">
        <f t="shared" si="355"/>
        <v>1.08383101083831</v>
      </c>
      <c r="S113" s="418">
        <f>SUM(S107:S112)</f>
        <v>2833</v>
      </c>
      <c r="T113" s="278">
        <f t="shared" si="356"/>
        <v>0.62663127626631276</v>
      </c>
      <c r="U113" s="418">
        <f t="shared" ref="U113" si="383">SUM(U107:U112)</f>
        <v>4665</v>
      </c>
      <c r="V113" s="278">
        <f t="shared" si="357"/>
        <v>1.0318513603185135</v>
      </c>
      <c r="W113" s="418">
        <f t="shared" ref="W113" si="384">SUM(W107:W112)</f>
        <v>0</v>
      </c>
      <c r="X113" s="278">
        <f t="shared" si="358"/>
        <v>0</v>
      </c>
      <c r="Y113" s="625">
        <f t="shared" si="359"/>
        <v>7498</v>
      </c>
      <c r="Z113" s="279">
        <f t="shared" si="360"/>
        <v>0.55282754552827551</v>
      </c>
      <c r="AA113" s="418">
        <f>SUM(AA107:AA112)</f>
        <v>0</v>
      </c>
      <c r="AB113" s="278">
        <f t="shared" si="361"/>
        <v>0</v>
      </c>
      <c r="AC113" s="418">
        <f t="shared" ref="AC113" si="385">SUM(AC107:AC112)</f>
        <v>0</v>
      </c>
      <c r="AD113" s="278">
        <f t="shared" si="362"/>
        <v>0</v>
      </c>
      <c r="AE113" s="418">
        <f t="shared" ref="AE113" si="386">SUM(AE107:AE112)</f>
        <v>0</v>
      </c>
      <c r="AF113" s="278">
        <f t="shared" si="363"/>
        <v>0</v>
      </c>
      <c r="AG113" s="625">
        <f t="shared" si="364"/>
        <v>0</v>
      </c>
      <c r="AH113" s="279">
        <f t="shared" si="365"/>
        <v>0</v>
      </c>
      <c r="AI113" s="994">
        <f t="shared" si="366"/>
        <v>26497</v>
      </c>
    </row>
    <row r="115" spans="1:35" ht="15.75" x14ac:dyDescent="0.25">
      <c r="A115" s="1380" t="s">
        <v>546</v>
      </c>
      <c r="B115" s="1373"/>
      <c r="C115" s="1373"/>
      <c r="D115" s="1373"/>
      <c r="E115" s="1373"/>
      <c r="F115" s="1373"/>
      <c r="G115" s="1373"/>
      <c r="H115" s="1373"/>
      <c r="I115" s="1373"/>
      <c r="J115" s="1373"/>
      <c r="K115" s="1373"/>
      <c r="L115" s="1373"/>
      <c r="M115" s="1373"/>
      <c r="N115" s="1373"/>
      <c r="O115" s="1373"/>
      <c r="P115" s="1373"/>
      <c r="Q115" s="1373"/>
      <c r="R115" s="1373"/>
      <c r="S115" s="1373"/>
      <c r="T115" s="1373"/>
      <c r="U115" s="1373"/>
      <c r="V115" s="1373"/>
      <c r="W115" s="1373"/>
      <c r="X115" s="1373"/>
      <c r="Y115" s="1373"/>
      <c r="Z115" s="1373"/>
      <c r="AA115" s="1373"/>
      <c r="AB115" s="1373"/>
      <c r="AC115" s="1373"/>
      <c r="AD115" s="1373"/>
      <c r="AE115" s="1373"/>
      <c r="AF115" s="1373"/>
      <c r="AG115" s="1373"/>
      <c r="AH115" s="1373"/>
      <c r="AI115" s="1373"/>
    </row>
    <row r="116" spans="1:35" ht="24.75" outlineLevel="1" thickBot="1" x14ac:dyDescent="0.3">
      <c r="A116" s="268" t="s">
        <v>14</v>
      </c>
      <c r="B116" s="186" t="s">
        <v>15</v>
      </c>
      <c r="C116" s="262" t="str">
        <f>'Pque N Mundo I'!C6</f>
        <v>JAN_19</v>
      </c>
      <c r="D116" s="263" t="str">
        <f>'Pque N Mundo I'!D6</f>
        <v>%</v>
      </c>
      <c r="E116" s="262" t="str">
        <f>'Pque N Mundo I'!E6</f>
        <v>FEV_19</v>
      </c>
      <c r="F116" s="263" t="str">
        <f>'Pque N Mundo I'!F6</f>
        <v>%</v>
      </c>
      <c r="G116" s="262" t="str">
        <f>'Pque N Mundo I'!G6</f>
        <v>MAR_19</v>
      </c>
      <c r="H116" s="263" t="str">
        <f>'Pque N Mundo I'!H6</f>
        <v>%</v>
      </c>
      <c r="I116" s="128" t="str">
        <f>'Pque N Mundo I'!I6</f>
        <v>Trimestre</v>
      </c>
      <c r="J116" s="13" t="str">
        <f>'Pque N Mundo I'!J6</f>
        <v>% Trim</v>
      </c>
      <c r="K116" s="262" t="str">
        <f>'Pque N Mundo I'!K6</f>
        <v>ABR_19</v>
      </c>
      <c r="L116" s="263" t="str">
        <f>'Pque N Mundo I'!L6</f>
        <v>%</v>
      </c>
      <c r="M116" s="264" t="str">
        <f>'Pque N Mundo I'!M6</f>
        <v>MAIO_19</v>
      </c>
      <c r="N116" s="265" t="str">
        <f>'Pque N Mundo I'!N6</f>
        <v>%</v>
      </c>
      <c r="O116" s="264" t="str">
        <f>'Pque N Mundo I'!O6</f>
        <v>JUN_19</v>
      </c>
      <c r="P116" s="265" t="str">
        <f>'Pque N Mundo I'!P6</f>
        <v>%</v>
      </c>
      <c r="Q116" s="128" t="str">
        <f>'Pque N Mundo I'!Q6</f>
        <v>Trimestre</v>
      </c>
      <c r="R116" s="13" t="str">
        <f>'Pque N Mundo I'!R6</f>
        <v>% Trim</v>
      </c>
      <c r="S116" s="110" t="str">
        <f>'Pque N Mundo I'!S6</f>
        <v>JUL_19</v>
      </c>
      <c r="T116" s="263" t="str">
        <f>'Pque N Mundo I'!T6</f>
        <v>%</v>
      </c>
      <c r="U116" s="264" t="str">
        <f>'Pque N Mundo I'!U6</f>
        <v>AGO_19</v>
      </c>
      <c r="V116" s="265" t="str">
        <f>'Pque N Mundo I'!V6</f>
        <v>%</v>
      </c>
      <c r="W116" s="264" t="str">
        <f>'Pque N Mundo I'!W6</f>
        <v>SET_19</v>
      </c>
      <c r="X116" s="265" t="str">
        <f>'Pque N Mundo I'!X6</f>
        <v>%</v>
      </c>
      <c r="Y116" s="128" t="str">
        <f>'Pque N Mundo I'!Y6</f>
        <v>Trimestre</v>
      </c>
      <c r="Z116" s="13" t="str">
        <f>'Pque N Mundo I'!Z6</f>
        <v>% Trim</v>
      </c>
      <c r="AA116" s="110" t="str">
        <f>'Pque N Mundo I'!AA6</f>
        <v>OUT_19</v>
      </c>
      <c r="AB116" s="263" t="str">
        <f>'Pque N Mundo I'!AB6</f>
        <v>%</v>
      </c>
      <c r="AC116" s="264" t="str">
        <f>'Pque N Mundo I'!AC6</f>
        <v>NOV_19</v>
      </c>
      <c r="AD116" s="265" t="str">
        <f>'Pque N Mundo I'!AD6</f>
        <v>%</v>
      </c>
      <c r="AE116" s="264" t="str">
        <f>'Pque N Mundo I'!AE6</f>
        <v>DEZ_19</v>
      </c>
      <c r="AF116" s="265" t="str">
        <f>'Pque N Mundo I'!AF6</f>
        <v>%</v>
      </c>
      <c r="AG116" s="128" t="str">
        <f>'Pque N Mundo I'!AG6</f>
        <v>Trimestre</v>
      </c>
      <c r="AH116" s="13" t="str">
        <f>'Pque N Mundo I'!AH6</f>
        <v>% Trim</v>
      </c>
      <c r="AI116" s="14" t="s">
        <v>6</v>
      </c>
    </row>
    <row r="117" spans="1:35" ht="15.75" outlineLevel="1" thickTop="1" x14ac:dyDescent="0.25">
      <c r="A117" s="270" t="s">
        <v>158</v>
      </c>
      <c r="B117" s="1359">
        <f>'EMAD na UBS JD JAPÃO'!$B$7</f>
        <v>60</v>
      </c>
      <c r="C117" s="1342">
        <f>'EMAD na UBS JD JAPÃO'!$C$7</f>
        <v>67</v>
      </c>
      <c r="D117" s="1377">
        <f t="shared" ref="D117" si="387">C117/$B117</f>
        <v>1.1166666666666667</v>
      </c>
      <c r="E117" s="1342">
        <f>'EMAD na UBS JD JAPÃO'!$E$7</f>
        <v>66</v>
      </c>
      <c r="F117" s="1312">
        <f t="shared" ref="F117:F120" si="388">E117/$B117</f>
        <v>1.1000000000000001</v>
      </c>
      <c r="G117" s="1342">
        <f>'EMAD na UBS JD JAPÃO'!$G$7</f>
        <v>65</v>
      </c>
      <c r="H117" s="1312">
        <f t="shared" ref="H117:L120" si="389">G117/$B117</f>
        <v>1.0833333333333333</v>
      </c>
      <c r="I117" s="1314">
        <f>SUM(C117,E117,G117)</f>
        <v>198</v>
      </c>
      <c r="J117" s="1310">
        <f>I117/($B117*3)</f>
        <v>1.1000000000000001</v>
      </c>
      <c r="K117" s="1342">
        <f>'EMAD na UBS JD JAPÃO'!$K$7</f>
        <v>66</v>
      </c>
      <c r="L117" s="1312">
        <f t="shared" si="389"/>
        <v>1.1000000000000001</v>
      </c>
      <c r="M117" s="1342">
        <f>'EMAD na UBS JD JAPÃO'!$M$7</f>
        <v>64</v>
      </c>
      <c r="N117" s="1312">
        <f t="shared" ref="N117:N120" si="390">M117/$B117</f>
        <v>1.0666666666666667</v>
      </c>
      <c r="O117" s="1342">
        <f>'EMAD na UBS JD JAPÃO'!$O$7</f>
        <v>64</v>
      </c>
      <c r="P117" s="1312">
        <f t="shared" ref="P117:P120" si="391">O117/$B117</f>
        <v>1.0666666666666667</v>
      </c>
      <c r="Q117" s="1314">
        <f>SUM(K117,M117,O117)</f>
        <v>194</v>
      </c>
      <c r="R117" s="1310">
        <f>Q117/($B117*3)</f>
        <v>1.0777777777777777</v>
      </c>
      <c r="S117" s="1388">
        <f>'EMAD na UBS JD JAPÃO'!$S$7</f>
        <v>68</v>
      </c>
      <c r="T117" s="1312">
        <f t="shared" ref="T117:T120" si="392">S117/$B117</f>
        <v>1.1333333333333333</v>
      </c>
      <c r="U117" s="1342">
        <f>'EMAD na UBS JD JAPÃO'!$U$7</f>
        <v>66</v>
      </c>
      <c r="V117" s="1312">
        <f t="shared" ref="V117:V120" si="393">U117/$B117</f>
        <v>1.1000000000000001</v>
      </c>
      <c r="W117" s="1342">
        <f>'EMAD na UBS JD JAPÃO'!$W$7</f>
        <v>0</v>
      </c>
      <c r="X117" s="1312">
        <f t="shared" ref="X117:X120" si="394">W117/$B117</f>
        <v>0</v>
      </c>
      <c r="Y117" s="1314">
        <f>SUM(S117,U117,W117)</f>
        <v>134</v>
      </c>
      <c r="Z117" s="1310">
        <f>Y117/($B117*3)</f>
        <v>0.74444444444444446</v>
      </c>
      <c r="AA117" s="1342">
        <f>'EMAD na UBS JD JAPÃO'!$AA$7</f>
        <v>0</v>
      </c>
      <c r="AB117" s="1312">
        <f t="shared" ref="AB117:AB120" si="395">AA117/$B117</f>
        <v>0</v>
      </c>
      <c r="AC117" s="1342">
        <f>'EMAD na UBS JD JAPÃO'!$AC$7</f>
        <v>0</v>
      </c>
      <c r="AD117" s="1312">
        <f t="shared" ref="AD117:AD120" si="396">AC117/$B117</f>
        <v>0</v>
      </c>
      <c r="AE117" s="1342">
        <f>'EMAD na UBS JD JAPÃO'!$AE$7</f>
        <v>0</v>
      </c>
      <c r="AF117" s="1312">
        <f t="shared" ref="AF117:AF120" si="397">AE117/$B117</f>
        <v>0</v>
      </c>
      <c r="AG117" s="1314">
        <f>SUM(AA117,AC117,AE117)</f>
        <v>0</v>
      </c>
      <c r="AH117" s="1310">
        <f>AG117/($B117*3)</f>
        <v>0</v>
      </c>
      <c r="AI117" s="1342">
        <f>SUM(C117,E117,G117,K117,M117,O117)</f>
        <v>392</v>
      </c>
    </row>
    <row r="118" spans="1:35" outlineLevel="1" x14ac:dyDescent="0.25">
      <c r="A118" s="270" t="s">
        <v>159</v>
      </c>
      <c r="B118" s="1360"/>
      <c r="C118" s="1343"/>
      <c r="D118" s="1378"/>
      <c r="E118" s="1343"/>
      <c r="F118" s="1313" t="e">
        <f t="shared" si="388"/>
        <v>#DIV/0!</v>
      </c>
      <c r="G118" s="1343"/>
      <c r="H118" s="1313" t="e">
        <f t="shared" si="389"/>
        <v>#DIV/0!</v>
      </c>
      <c r="I118" s="1315"/>
      <c r="J118" s="1311"/>
      <c r="K118" s="1343"/>
      <c r="L118" s="1313" t="e">
        <f t="shared" si="389"/>
        <v>#DIV/0!</v>
      </c>
      <c r="M118" s="1343"/>
      <c r="N118" s="1313" t="e">
        <f t="shared" si="390"/>
        <v>#DIV/0!</v>
      </c>
      <c r="O118" s="1343"/>
      <c r="P118" s="1313" t="e">
        <f t="shared" si="391"/>
        <v>#DIV/0!</v>
      </c>
      <c r="Q118" s="1315">
        <f>SUM(K118,M118,O118)</f>
        <v>0</v>
      </c>
      <c r="R118" s="1311" t="e">
        <f>Q118/($B118*3)</f>
        <v>#DIV/0!</v>
      </c>
      <c r="S118" s="1389"/>
      <c r="T118" s="1313" t="e">
        <f t="shared" si="392"/>
        <v>#DIV/0!</v>
      </c>
      <c r="U118" s="1343"/>
      <c r="V118" s="1313" t="e">
        <f t="shared" si="393"/>
        <v>#DIV/0!</v>
      </c>
      <c r="W118" s="1343"/>
      <c r="X118" s="1313" t="e">
        <f t="shared" si="394"/>
        <v>#DIV/0!</v>
      </c>
      <c r="Y118" s="1315">
        <f>SUM(S118,U118,W118)</f>
        <v>0</v>
      </c>
      <c r="Z118" s="1311" t="e">
        <f>Y118/($B118*3)</f>
        <v>#DIV/0!</v>
      </c>
      <c r="AA118" s="1343"/>
      <c r="AB118" s="1313" t="e">
        <f t="shared" si="395"/>
        <v>#DIV/0!</v>
      </c>
      <c r="AC118" s="1343"/>
      <c r="AD118" s="1313" t="e">
        <f t="shared" si="396"/>
        <v>#DIV/0!</v>
      </c>
      <c r="AE118" s="1343"/>
      <c r="AF118" s="1313" t="e">
        <f t="shared" si="397"/>
        <v>#DIV/0!</v>
      </c>
      <c r="AG118" s="1315">
        <f>SUM(AA118,AC118,AE118)</f>
        <v>0</v>
      </c>
      <c r="AH118" s="1311" t="e">
        <f>AG118/($B118*3)</f>
        <v>#DIV/0!</v>
      </c>
      <c r="AI118" s="1343">
        <f>SUM(C118,E118,G118,K118,M118,O118)</f>
        <v>0</v>
      </c>
    </row>
    <row r="119" spans="1:35" outlineLevel="1" x14ac:dyDescent="0.25">
      <c r="A119" s="270" t="s">
        <v>162</v>
      </c>
      <c r="B119" s="1360"/>
      <c r="C119" s="1343"/>
      <c r="D119" s="1378"/>
      <c r="E119" s="1343"/>
      <c r="F119" s="1313" t="e">
        <f t="shared" si="388"/>
        <v>#DIV/0!</v>
      </c>
      <c r="G119" s="1343"/>
      <c r="H119" s="1313" t="e">
        <f t="shared" si="389"/>
        <v>#DIV/0!</v>
      </c>
      <c r="I119" s="1315"/>
      <c r="J119" s="1311"/>
      <c r="K119" s="1343"/>
      <c r="L119" s="1313" t="e">
        <f t="shared" si="389"/>
        <v>#DIV/0!</v>
      </c>
      <c r="M119" s="1343"/>
      <c r="N119" s="1313" t="e">
        <f t="shared" si="390"/>
        <v>#DIV/0!</v>
      </c>
      <c r="O119" s="1343"/>
      <c r="P119" s="1313" t="e">
        <f t="shared" si="391"/>
        <v>#DIV/0!</v>
      </c>
      <c r="Q119" s="1315">
        <f>SUM(K119,M119,O119)</f>
        <v>0</v>
      </c>
      <c r="R119" s="1311" t="e">
        <f>Q119/($B119*3)</f>
        <v>#DIV/0!</v>
      </c>
      <c r="S119" s="1389"/>
      <c r="T119" s="1313" t="e">
        <f t="shared" si="392"/>
        <v>#DIV/0!</v>
      </c>
      <c r="U119" s="1343"/>
      <c r="V119" s="1313" t="e">
        <f t="shared" si="393"/>
        <v>#DIV/0!</v>
      </c>
      <c r="W119" s="1343"/>
      <c r="X119" s="1313" t="e">
        <f t="shared" si="394"/>
        <v>#DIV/0!</v>
      </c>
      <c r="Y119" s="1315">
        <f>SUM(S119,U119,W119)</f>
        <v>0</v>
      </c>
      <c r="Z119" s="1311" t="e">
        <f>Y119/($B119*3)</f>
        <v>#DIV/0!</v>
      </c>
      <c r="AA119" s="1343"/>
      <c r="AB119" s="1313" t="e">
        <f t="shared" si="395"/>
        <v>#DIV/0!</v>
      </c>
      <c r="AC119" s="1343"/>
      <c r="AD119" s="1313" t="e">
        <f t="shared" si="396"/>
        <v>#DIV/0!</v>
      </c>
      <c r="AE119" s="1343"/>
      <c r="AF119" s="1313" t="e">
        <f t="shared" si="397"/>
        <v>#DIV/0!</v>
      </c>
      <c r="AG119" s="1315">
        <f>SUM(AA119,AC119,AE119)</f>
        <v>0</v>
      </c>
      <c r="AH119" s="1311" t="e">
        <f>AG119/($B119*3)</f>
        <v>#DIV/0!</v>
      </c>
      <c r="AI119" s="1343">
        <f>SUM(C119,E119,G119,K119,M119,O119)</f>
        <v>0</v>
      </c>
    </row>
    <row r="120" spans="1:35" ht="15.75" outlineLevel="1" thickBot="1" x14ac:dyDescent="0.3">
      <c r="A120" s="1055" t="s">
        <v>160</v>
      </c>
      <c r="B120" s="1360"/>
      <c r="C120" s="1344"/>
      <c r="D120" s="1379"/>
      <c r="E120" s="1343"/>
      <c r="F120" s="1313" t="e">
        <f t="shared" si="388"/>
        <v>#DIV/0!</v>
      </c>
      <c r="G120" s="1343"/>
      <c r="H120" s="1313" t="e">
        <f t="shared" si="389"/>
        <v>#DIV/0!</v>
      </c>
      <c r="I120" s="1336"/>
      <c r="J120" s="1358"/>
      <c r="K120" s="1343"/>
      <c r="L120" s="1313" t="e">
        <f t="shared" si="389"/>
        <v>#DIV/0!</v>
      </c>
      <c r="M120" s="1343"/>
      <c r="N120" s="1313" t="e">
        <f t="shared" si="390"/>
        <v>#DIV/0!</v>
      </c>
      <c r="O120" s="1343"/>
      <c r="P120" s="1313" t="e">
        <f t="shared" si="391"/>
        <v>#DIV/0!</v>
      </c>
      <c r="Q120" s="1315">
        <f>SUM(K120,M120,O120)</f>
        <v>0</v>
      </c>
      <c r="R120" s="1311" t="e">
        <f>Q120/($B120*3)</f>
        <v>#DIV/0!</v>
      </c>
      <c r="S120" s="1389"/>
      <c r="T120" s="1313" t="e">
        <f t="shared" si="392"/>
        <v>#DIV/0!</v>
      </c>
      <c r="U120" s="1343"/>
      <c r="V120" s="1313" t="e">
        <f t="shared" si="393"/>
        <v>#DIV/0!</v>
      </c>
      <c r="W120" s="1343"/>
      <c r="X120" s="1313" t="e">
        <f t="shared" si="394"/>
        <v>#DIV/0!</v>
      </c>
      <c r="Y120" s="1315">
        <f>SUM(S120,U120,W120)</f>
        <v>0</v>
      </c>
      <c r="Z120" s="1311" t="e">
        <f>Y120/($B120*3)</f>
        <v>#DIV/0!</v>
      </c>
      <c r="AA120" s="1343"/>
      <c r="AB120" s="1313" t="e">
        <f t="shared" si="395"/>
        <v>#DIV/0!</v>
      </c>
      <c r="AC120" s="1343"/>
      <c r="AD120" s="1313" t="e">
        <f t="shared" si="396"/>
        <v>#DIV/0!</v>
      </c>
      <c r="AE120" s="1343"/>
      <c r="AF120" s="1313" t="e">
        <f t="shared" si="397"/>
        <v>#DIV/0!</v>
      </c>
      <c r="AG120" s="1315">
        <f>SUM(AA120,AC120,AE120)</f>
        <v>0</v>
      </c>
      <c r="AH120" s="1311" t="e">
        <f>AG120/($B120*3)</f>
        <v>#DIV/0!</v>
      </c>
      <c r="AI120" s="1343">
        <f>SUM(C120,E120,G120,K120,M120,O120)</f>
        <v>0</v>
      </c>
    </row>
    <row r="121" spans="1:35" ht="15.75" outlineLevel="1" thickBot="1" x14ac:dyDescent="0.3">
      <c r="A121" s="1081" t="s">
        <v>7</v>
      </c>
      <c r="B121" s="987">
        <f>SUM(B117:B120)</f>
        <v>60</v>
      </c>
      <c r="C121" s="418">
        <f>SUM(C117:C120)</f>
        <v>67</v>
      </c>
      <c r="D121" s="278">
        <f>C121/$B117</f>
        <v>1.1166666666666667</v>
      </c>
      <c r="E121" s="418">
        <f>SUM(E117:E120)</f>
        <v>66</v>
      </c>
      <c r="F121" s="278">
        <f>E121/$B117</f>
        <v>1.1000000000000001</v>
      </c>
      <c r="G121" s="418">
        <f>SUM(G117:G120)</f>
        <v>65</v>
      </c>
      <c r="H121" s="278">
        <f>G121/$B117</f>
        <v>1.0833333333333333</v>
      </c>
      <c r="I121" s="625">
        <f>SUM(C121,E121,G121)</f>
        <v>198</v>
      </c>
      <c r="J121" s="279">
        <f>I121/($B121*3)</f>
        <v>1.1000000000000001</v>
      </c>
      <c r="K121" s="418">
        <f>SUM(K117:K120)</f>
        <v>66</v>
      </c>
      <c r="L121" s="278">
        <f>K121/$B117</f>
        <v>1.1000000000000001</v>
      </c>
      <c r="M121" s="418">
        <f t="shared" ref="M121" si="398">SUM(M117:M120)</f>
        <v>64</v>
      </c>
      <c r="N121" s="278">
        <f>M121/$B117</f>
        <v>1.0666666666666667</v>
      </c>
      <c r="O121" s="418">
        <f t="shared" ref="O121" si="399">SUM(O117:O120)</f>
        <v>64</v>
      </c>
      <c r="P121" s="278">
        <f>O121/$B117</f>
        <v>1.0666666666666667</v>
      </c>
      <c r="Q121" s="625">
        <f>SUM(K121,M121,O121)</f>
        <v>194</v>
      </c>
      <c r="R121" s="279">
        <f>Q121/($B121*3)</f>
        <v>1.0777777777777777</v>
      </c>
      <c r="S121" s="418">
        <f>SUM(S117:S120)</f>
        <v>68</v>
      </c>
      <c r="T121" s="278">
        <f>S121/$B117</f>
        <v>1.1333333333333333</v>
      </c>
      <c r="U121" s="418">
        <f t="shared" ref="U121" si="400">SUM(U117:U120)</f>
        <v>66</v>
      </c>
      <c r="V121" s="278">
        <f>U121/$B117</f>
        <v>1.1000000000000001</v>
      </c>
      <c r="W121" s="418">
        <f t="shared" ref="W121" si="401">SUM(W117:W120)</f>
        <v>0</v>
      </c>
      <c r="X121" s="278">
        <f>W121/$B117</f>
        <v>0</v>
      </c>
      <c r="Y121" s="625">
        <f>SUM(S121,U121,W121)</f>
        <v>134</v>
      </c>
      <c r="Z121" s="279">
        <f>Y121/($B121*3)</f>
        <v>0.74444444444444446</v>
      </c>
      <c r="AA121" s="418">
        <f>SUM(AA117:AA120)</f>
        <v>0</v>
      </c>
      <c r="AB121" s="278">
        <f>AA121/$B117</f>
        <v>0</v>
      </c>
      <c r="AC121" s="418">
        <f t="shared" ref="AC121" si="402">SUM(AC117:AC120)</f>
        <v>0</v>
      </c>
      <c r="AD121" s="278">
        <f>AC121/$B117</f>
        <v>0</v>
      </c>
      <c r="AE121" s="418">
        <f t="shared" ref="AE121" si="403">SUM(AE117:AE120)</f>
        <v>0</v>
      </c>
      <c r="AF121" s="278">
        <f>AE121/$B117</f>
        <v>0</v>
      </c>
      <c r="AG121" s="625">
        <f>SUM(AA121,AC121,AE121)</f>
        <v>0</v>
      </c>
      <c r="AH121" s="279">
        <f>AG121/($B121*3)</f>
        <v>0</v>
      </c>
      <c r="AI121" s="994">
        <f>SUM(C121,E121,G121,K121,M121,O121)</f>
        <v>392</v>
      </c>
    </row>
    <row r="123" spans="1:35" ht="15.75" x14ac:dyDescent="0.25">
      <c r="A123" s="1380" t="s">
        <v>547</v>
      </c>
      <c r="B123" s="1373"/>
      <c r="C123" s="1373"/>
      <c r="D123" s="1373"/>
      <c r="E123" s="1373"/>
      <c r="F123" s="1373"/>
      <c r="G123" s="1373"/>
      <c r="H123" s="1373"/>
      <c r="I123" s="1373"/>
      <c r="J123" s="1373"/>
      <c r="K123" s="1373"/>
      <c r="L123" s="1373"/>
      <c r="M123" s="1373"/>
      <c r="N123" s="1373"/>
      <c r="O123" s="1373"/>
      <c r="P123" s="1373"/>
      <c r="Q123" s="1373"/>
      <c r="R123" s="1373"/>
      <c r="S123" s="1373"/>
      <c r="T123" s="1373"/>
      <c r="U123" s="1373"/>
      <c r="V123" s="1373"/>
      <c r="W123" s="1373"/>
      <c r="X123" s="1373"/>
      <c r="Y123" s="1373"/>
      <c r="Z123" s="1373"/>
      <c r="AA123" s="1373"/>
      <c r="AB123" s="1373"/>
      <c r="AC123" s="1373"/>
      <c r="AD123" s="1373"/>
      <c r="AE123" s="1373"/>
      <c r="AF123" s="1373"/>
      <c r="AG123" s="1373"/>
      <c r="AH123" s="1373"/>
      <c r="AI123" s="1373"/>
    </row>
    <row r="124" spans="1:35" ht="24.75" outlineLevel="1" thickBot="1" x14ac:dyDescent="0.3">
      <c r="A124" s="268" t="s">
        <v>14</v>
      </c>
      <c r="B124" s="186" t="s">
        <v>15</v>
      </c>
      <c r="C124" s="262" t="str">
        <f>'Pque N Mundo I'!C6</f>
        <v>JAN_19</v>
      </c>
      <c r="D124" s="263" t="str">
        <f>'Pque N Mundo I'!D6</f>
        <v>%</v>
      </c>
      <c r="E124" s="262" t="str">
        <f>'Pque N Mundo I'!E6</f>
        <v>FEV_19</v>
      </c>
      <c r="F124" s="263" t="str">
        <f>'Pque N Mundo I'!F6</f>
        <v>%</v>
      </c>
      <c r="G124" s="262" t="str">
        <f>'Pque N Mundo I'!G6</f>
        <v>MAR_19</v>
      </c>
      <c r="H124" s="263" t="str">
        <f>'Pque N Mundo I'!H6</f>
        <v>%</v>
      </c>
      <c r="I124" s="128" t="str">
        <f>'Pque N Mundo I'!I6</f>
        <v>Trimestre</v>
      </c>
      <c r="J124" s="13" t="str">
        <f>'Pque N Mundo I'!J6</f>
        <v>% Trim</v>
      </c>
      <c r="K124" s="262" t="str">
        <f>'Pque N Mundo I'!K6</f>
        <v>ABR_19</v>
      </c>
      <c r="L124" s="263" t="str">
        <f>'Pque N Mundo I'!L6</f>
        <v>%</v>
      </c>
      <c r="M124" s="264" t="str">
        <f>'Pque N Mundo I'!M6</f>
        <v>MAIO_19</v>
      </c>
      <c r="N124" s="265" t="str">
        <f>'Pque N Mundo I'!N6</f>
        <v>%</v>
      </c>
      <c r="O124" s="264" t="str">
        <f>'Pque N Mundo I'!O6</f>
        <v>JUN_19</v>
      </c>
      <c r="P124" s="265" t="str">
        <f>'Pque N Mundo I'!P6</f>
        <v>%</v>
      </c>
      <c r="Q124" s="128" t="str">
        <f>'Pque N Mundo I'!Q6</f>
        <v>Trimestre</v>
      </c>
      <c r="R124" s="13" t="str">
        <f>'Pque N Mundo I'!R6</f>
        <v>% Trim</v>
      </c>
      <c r="S124" s="110" t="str">
        <f>'Pque N Mundo I'!S6</f>
        <v>JUL_19</v>
      </c>
      <c r="T124" s="263" t="str">
        <f>'Pque N Mundo I'!T6</f>
        <v>%</v>
      </c>
      <c r="U124" s="264" t="str">
        <f>'Pque N Mundo I'!U6</f>
        <v>AGO_19</v>
      </c>
      <c r="V124" s="265" t="str">
        <f>'Pque N Mundo I'!V6</f>
        <v>%</v>
      </c>
      <c r="W124" s="264" t="str">
        <f>'Pque N Mundo I'!W6</f>
        <v>SET_19</v>
      </c>
      <c r="X124" s="265" t="str">
        <f>'Pque N Mundo I'!X6</f>
        <v>%</v>
      </c>
      <c r="Y124" s="128" t="str">
        <f>'Pque N Mundo I'!Y6</f>
        <v>Trimestre</v>
      </c>
      <c r="Z124" s="13" t="str">
        <f>'Pque N Mundo I'!Z6</f>
        <v>% Trim</v>
      </c>
      <c r="AA124" s="110" t="str">
        <f>'Pque N Mundo I'!AA6</f>
        <v>OUT_19</v>
      </c>
      <c r="AB124" s="263" t="str">
        <f>'Pque N Mundo I'!AB6</f>
        <v>%</v>
      </c>
      <c r="AC124" s="264" t="str">
        <f>'Pque N Mundo I'!AC6</f>
        <v>NOV_19</v>
      </c>
      <c r="AD124" s="265" t="str">
        <f>'Pque N Mundo I'!AD6</f>
        <v>%</v>
      </c>
      <c r="AE124" s="264" t="str">
        <f>'Pque N Mundo I'!AE6</f>
        <v>DEZ_19</v>
      </c>
      <c r="AF124" s="265" t="str">
        <f>'Pque N Mundo I'!AF6</f>
        <v>%</v>
      </c>
      <c r="AG124" s="128" t="str">
        <f>'Pque N Mundo I'!AG6</f>
        <v>Trimestre</v>
      </c>
      <c r="AH124" s="13" t="str">
        <f>'Pque N Mundo I'!AH6</f>
        <v>% Trim</v>
      </c>
      <c r="AI124" s="14" t="s">
        <v>6</v>
      </c>
    </row>
    <row r="125" spans="1:35" ht="15.75" outlineLevel="1" thickTop="1" x14ac:dyDescent="0.25">
      <c r="A125" s="269" t="s">
        <v>408</v>
      </c>
      <c r="B125" s="112">
        <f>'UBS Vila Ede'!B7</f>
        <v>672</v>
      </c>
      <c r="C125" s="133">
        <f>'UBS Vila Ede'!C7</f>
        <v>492</v>
      </c>
      <c r="D125" s="19">
        <f t="shared" ref="D125:D131" si="404">C125/$B125</f>
        <v>0.7321428571428571</v>
      </c>
      <c r="E125" s="133">
        <f>'UBS Vila Ede'!E7</f>
        <v>600</v>
      </c>
      <c r="F125" s="19">
        <f t="shared" ref="F125:F131" si="405">E125/$B125</f>
        <v>0.8928571428571429</v>
      </c>
      <c r="G125" s="133">
        <f>'UBS Vila Ede'!G7</f>
        <v>483</v>
      </c>
      <c r="H125" s="19">
        <f t="shared" ref="H125:L131" si="406">G125/$B125</f>
        <v>0.71875</v>
      </c>
      <c r="I125" s="98">
        <f t="shared" ref="I125:I131" si="407">SUM(C125,E125,G125)</f>
        <v>1575</v>
      </c>
      <c r="J125" s="146">
        <f t="shared" ref="J125:J131" si="408">I125/($B125*3)</f>
        <v>0.78125</v>
      </c>
      <c r="K125" s="133">
        <f>'UBS Vila Ede'!K7</f>
        <v>544</v>
      </c>
      <c r="L125" s="19">
        <f t="shared" si="406"/>
        <v>0.80952380952380953</v>
      </c>
      <c r="M125" s="133">
        <f>'UBS Vila Ede'!M7</f>
        <v>700</v>
      </c>
      <c r="N125" s="19">
        <f t="shared" ref="N125:N131" si="409">M125/$B125</f>
        <v>1.0416666666666667</v>
      </c>
      <c r="O125" s="133">
        <f>'UBS Vila Ede'!O7</f>
        <v>471</v>
      </c>
      <c r="P125" s="19">
        <f t="shared" ref="P125:P131" si="410">O125/$B125</f>
        <v>0.7008928571428571</v>
      </c>
      <c r="Q125" s="98">
        <f t="shared" ref="Q125:Q131" si="411">SUM(K125,M125,O125)</f>
        <v>1715</v>
      </c>
      <c r="R125" s="146">
        <f t="shared" ref="R125:R131" si="412">Q125/($B125*3)</f>
        <v>0.85069444444444442</v>
      </c>
      <c r="S125" s="133">
        <f>'UBS Vila Ede'!S7</f>
        <v>558</v>
      </c>
      <c r="T125" s="19">
        <f t="shared" ref="T125:T131" si="413">S125/$B125</f>
        <v>0.8303571428571429</v>
      </c>
      <c r="U125" s="133">
        <f>'UBS Vila Ede'!U7</f>
        <v>503</v>
      </c>
      <c r="V125" s="19">
        <f t="shared" ref="V125:V131" si="414">U125/$B125</f>
        <v>0.74851190476190477</v>
      </c>
      <c r="W125" s="133">
        <f>'UBS Vila Ede'!W7</f>
        <v>0</v>
      </c>
      <c r="X125" s="19">
        <f t="shared" ref="X125:X131" si="415">W125/$B125</f>
        <v>0</v>
      </c>
      <c r="Y125" s="98">
        <f t="shared" ref="Y125:Y131" si="416">SUM(S125,U125,W125)</f>
        <v>1061</v>
      </c>
      <c r="Z125" s="146">
        <f t="shared" ref="Z125:Z131" si="417">Y125/($B125*3)</f>
        <v>0.52628968253968256</v>
      </c>
      <c r="AA125" s="133">
        <f>'UBS Vila Ede'!AA7</f>
        <v>0</v>
      </c>
      <c r="AB125" s="19">
        <f t="shared" ref="AB125:AB131" si="418">AA125/$B125</f>
        <v>0</v>
      </c>
      <c r="AC125" s="133">
        <f>'UBS Vila Ede'!AC7</f>
        <v>0</v>
      </c>
      <c r="AD125" s="19">
        <f t="shared" ref="AD125:AD131" si="419">AC125/$B125</f>
        <v>0</v>
      </c>
      <c r="AE125" s="133">
        <f>'UBS Vila Ede'!AE7</f>
        <v>0</v>
      </c>
      <c r="AF125" s="19">
        <f t="shared" ref="AF125:AF131" si="420">AE125/$B125</f>
        <v>0</v>
      </c>
      <c r="AG125" s="98">
        <f t="shared" ref="AG125:AG131" si="421">SUM(AA125,AC125,AE125)</f>
        <v>0</v>
      </c>
      <c r="AH125" s="146">
        <f t="shared" ref="AH125:AH131" si="422">AG125/($B125*3)</f>
        <v>0</v>
      </c>
      <c r="AI125" s="133">
        <f t="shared" ref="AI125:AI131" si="423">SUM(C125,E125,G125,K125,M125,O125)</f>
        <v>3290</v>
      </c>
    </row>
    <row r="126" spans="1:35" outlineLevel="1" x14ac:dyDescent="0.25">
      <c r="A126" s="269" t="s">
        <v>9</v>
      </c>
      <c r="B126" s="114">
        <f>'UBS Vila Ede'!B8</f>
        <v>2352</v>
      </c>
      <c r="C126" s="134">
        <f>'UBS Vila Ede'!C8</f>
        <v>1972</v>
      </c>
      <c r="D126" s="147">
        <f t="shared" si="404"/>
        <v>0.83843537414965985</v>
      </c>
      <c r="E126" s="134">
        <f>'UBS Vila Ede'!E8</f>
        <v>1889</v>
      </c>
      <c r="F126" s="147">
        <f t="shared" si="405"/>
        <v>0.80314625850340138</v>
      </c>
      <c r="G126" s="134">
        <f>'UBS Vila Ede'!G8</f>
        <v>1686</v>
      </c>
      <c r="H126" s="147">
        <f t="shared" si="406"/>
        <v>0.71683673469387754</v>
      </c>
      <c r="I126" s="136">
        <f t="shared" si="407"/>
        <v>5547</v>
      </c>
      <c r="J126" s="148">
        <f t="shared" si="408"/>
        <v>0.78613945578231292</v>
      </c>
      <c r="K126" s="134">
        <f>'UBS Vila Ede'!K8</f>
        <v>2430</v>
      </c>
      <c r="L126" s="147">
        <f t="shared" si="406"/>
        <v>1.0331632653061225</v>
      </c>
      <c r="M126" s="134">
        <f>'UBS Vila Ede'!M8</f>
        <v>2551</v>
      </c>
      <c r="N126" s="147">
        <f t="shared" si="409"/>
        <v>1.084608843537415</v>
      </c>
      <c r="O126" s="134">
        <f>'UBS Vila Ede'!O8</f>
        <v>1385</v>
      </c>
      <c r="P126" s="147">
        <f t="shared" si="410"/>
        <v>0.58886054421768708</v>
      </c>
      <c r="Q126" s="136">
        <f t="shared" si="411"/>
        <v>6366</v>
      </c>
      <c r="R126" s="148">
        <f t="shared" si="412"/>
        <v>0.90221088435374153</v>
      </c>
      <c r="S126" s="134">
        <f>'UBS Vila Ede'!S8</f>
        <v>1584</v>
      </c>
      <c r="T126" s="147">
        <f t="shared" si="413"/>
        <v>0.67346938775510201</v>
      </c>
      <c r="U126" s="134">
        <f>'UBS Vila Ede'!U8</f>
        <v>1620</v>
      </c>
      <c r="V126" s="147">
        <f t="shared" si="414"/>
        <v>0.68877551020408168</v>
      </c>
      <c r="W126" s="134">
        <f>'UBS Vila Ede'!W8</f>
        <v>0</v>
      </c>
      <c r="X126" s="147">
        <f t="shared" si="415"/>
        <v>0</v>
      </c>
      <c r="Y126" s="136">
        <f t="shared" si="416"/>
        <v>3204</v>
      </c>
      <c r="Z126" s="148">
        <f t="shared" si="417"/>
        <v>0.45408163265306123</v>
      </c>
      <c r="AA126" s="134">
        <f>'UBS Vila Ede'!AA8</f>
        <v>0</v>
      </c>
      <c r="AB126" s="147">
        <f t="shared" si="418"/>
        <v>0</v>
      </c>
      <c r="AC126" s="134">
        <f>'UBS Vila Ede'!AC8</f>
        <v>0</v>
      </c>
      <c r="AD126" s="147">
        <f t="shared" si="419"/>
        <v>0</v>
      </c>
      <c r="AE126" s="134">
        <f>'UBS Vila Ede'!AE8</f>
        <v>0</v>
      </c>
      <c r="AF126" s="147">
        <f t="shared" si="420"/>
        <v>0</v>
      </c>
      <c r="AG126" s="136">
        <f t="shared" si="421"/>
        <v>0</v>
      </c>
      <c r="AH126" s="148">
        <f t="shared" si="422"/>
        <v>0</v>
      </c>
      <c r="AI126" s="134">
        <f t="shared" si="423"/>
        <v>11913</v>
      </c>
    </row>
    <row r="127" spans="1:35" outlineLevel="1" x14ac:dyDescent="0.25">
      <c r="A127" s="269" t="s">
        <v>10</v>
      </c>
      <c r="B127" s="114">
        <f>'UBS Vila Ede'!B9</f>
        <v>789</v>
      </c>
      <c r="C127" s="134">
        <f>'UBS Vila Ede'!C9</f>
        <v>288</v>
      </c>
      <c r="D127" s="147">
        <f t="shared" si="404"/>
        <v>0.36501901140684412</v>
      </c>
      <c r="E127" s="134">
        <f>'UBS Vila Ede'!E9</f>
        <v>626</v>
      </c>
      <c r="F127" s="147">
        <f t="shared" si="405"/>
        <v>0.79340937896070973</v>
      </c>
      <c r="G127" s="134">
        <f>'UBS Vila Ede'!G9</f>
        <v>654</v>
      </c>
      <c r="H127" s="147">
        <f t="shared" si="406"/>
        <v>0.82889733840304181</v>
      </c>
      <c r="I127" s="136">
        <f t="shared" si="407"/>
        <v>1568</v>
      </c>
      <c r="J127" s="148">
        <f t="shared" si="408"/>
        <v>0.66244190959019855</v>
      </c>
      <c r="K127" s="134">
        <f>'UBS Vila Ede'!K9</f>
        <v>477</v>
      </c>
      <c r="L127" s="147">
        <f t="shared" si="406"/>
        <v>0.6045627376425855</v>
      </c>
      <c r="M127" s="134">
        <f>'UBS Vila Ede'!M9</f>
        <v>723</v>
      </c>
      <c r="N127" s="147">
        <f t="shared" si="409"/>
        <v>0.91634980988593151</v>
      </c>
      <c r="O127" s="134">
        <f>'UBS Vila Ede'!O9</f>
        <v>562</v>
      </c>
      <c r="P127" s="147">
        <f t="shared" si="410"/>
        <v>0.7122940430925222</v>
      </c>
      <c r="Q127" s="136">
        <f t="shared" si="411"/>
        <v>1762</v>
      </c>
      <c r="R127" s="148">
        <f t="shared" si="412"/>
        <v>0.74440219687367981</v>
      </c>
      <c r="S127" s="134">
        <f>'UBS Vila Ede'!S9</f>
        <v>553</v>
      </c>
      <c r="T127" s="147">
        <f t="shared" si="413"/>
        <v>0.70088719898605834</v>
      </c>
      <c r="U127" s="134">
        <f>'UBS Vila Ede'!U9</f>
        <v>720</v>
      </c>
      <c r="V127" s="147">
        <f t="shared" si="414"/>
        <v>0.9125475285171103</v>
      </c>
      <c r="W127" s="134">
        <f>'UBS Vila Ede'!W9</f>
        <v>0</v>
      </c>
      <c r="X127" s="147">
        <f t="shared" si="415"/>
        <v>0</v>
      </c>
      <c r="Y127" s="136">
        <f t="shared" si="416"/>
        <v>1273</v>
      </c>
      <c r="Z127" s="148">
        <f t="shared" si="417"/>
        <v>0.53781157583438954</v>
      </c>
      <c r="AA127" s="134">
        <f>'UBS Vila Ede'!AA9</f>
        <v>0</v>
      </c>
      <c r="AB127" s="147">
        <f t="shared" si="418"/>
        <v>0</v>
      </c>
      <c r="AC127" s="134">
        <f>'UBS Vila Ede'!AC9</f>
        <v>0</v>
      </c>
      <c r="AD127" s="147">
        <f t="shared" si="419"/>
        <v>0</v>
      </c>
      <c r="AE127" s="134">
        <f>'UBS Vila Ede'!AE9</f>
        <v>0</v>
      </c>
      <c r="AF127" s="147">
        <f t="shared" si="420"/>
        <v>0</v>
      </c>
      <c r="AG127" s="136">
        <f t="shared" si="421"/>
        <v>0</v>
      </c>
      <c r="AH127" s="148">
        <f t="shared" si="422"/>
        <v>0</v>
      </c>
      <c r="AI127" s="134">
        <f t="shared" si="423"/>
        <v>3330</v>
      </c>
    </row>
    <row r="128" spans="1:35" outlineLevel="1" x14ac:dyDescent="0.25">
      <c r="A128" s="269" t="s">
        <v>42</v>
      </c>
      <c r="B128" s="114">
        <f>'UBS Vila Ede'!B10</f>
        <v>526</v>
      </c>
      <c r="C128" s="134">
        <f>'UBS Vila Ede'!C10</f>
        <v>389</v>
      </c>
      <c r="D128" s="147">
        <f t="shared" si="404"/>
        <v>0.73954372623574149</v>
      </c>
      <c r="E128" s="134">
        <f>'UBS Vila Ede'!E10</f>
        <v>366</v>
      </c>
      <c r="F128" s="147">
        <f t="shared" si="405"/>
        <v>0.69581749049429653</v>
      </c>
      <c r="G128" s="134">
        <f>'UBS Vila Ede'!G10</f>
        <v>128</v>
      </c>
      <c r="H128" s="147">
        <f t="shared" si="406"/>
        <v>0.24334600760456274</v>
      </c>
      <c r="I128" s="136">
        <f t="shared" si="407"/>
        <v>883</v>
      </c>
      <c r="J128" s="148">
        <f t="shared" si="408"/>
        <v>0.55956907477820028</v>
      </c>
      <c r="K128" s="134">
        <f>'UBS Vila Ede'!K10</f>
        <v>422</v>
      </c>
      <c r="L128" s="147">
        <f t="shared" si="406"/>
        <v>0.80228136882129275</v>
      </c>
      <c r="M128" s="134">
        <f>'UBS Vila Ede'!M10</f>
        <v>387</v>
      </c>
      <c r="N128" s="147">
        <f t="shared" si="409"/>
        <v>0.73574144486692017</v>
      </c>
      <c r="O128" s="134">
        <f>'UBS Vila Ede'!O10</f>
        <v>387</v>
      </c>
      <c r="P128" s="147">
        <f t="shared" si="410"/>
        <v>0.73574144486692017</v>
      </c>
      <c r="Q128" s="136">
        <f t="shared" si="411"/>
        <v>1196</v>
      </c>
      <c r="R128" s="148">
        <f t="shared" si="412"/>
        <v>0.75792141951837766</v>
      </c>
      <c r="S128" s="134">
        <f>'UBS Vila Ede'!S10</f>
        <v>356</v>
      </c>
      <c r="T128" s="147">
        <f t="shared" si="413"/>
        <v>0.67680608365019013</v>
      </c>
      <c r="U128" s="134">
        <f>'UBS Vila Ede'!U10</f>
        <v>417</v>
      </c>
      <c r="V128" s="147">
        <f t="shared" si="414"/>
        <v>0.79277566539923949</v>
      </c>
      <c r="W128" s="134">
        <f>'UBS Vila Ede'!W10</f>
        <v>0</v>
      </c>
      <c r="X128" s="147">
        <f t="shared" si="415"/>
        <v>0</v>
      </c>
      <c r="Y128" s="136">
        <f t="shared" si="416"/>
        <v>773</v>
      </c>
      <c r="Z128" s="148">
        <f t="shared" si="417"/>
        <v>0.48986058301647656</v>
      </c>
      <c r="AA128" s="134">
        <f>'UBS Vila Ede'!AA10</f>
        <v>0</v>
      </c>
      <c r="AB128" s="147">
        <f t="shared" si="418"/>
        <v>0</v>
      </c>
      <c r="AC128" s="134">
        <f>'UBS Vila Ede'!AC10</f>
        <v>0</v>
      </c>
      <c r="AD128" s="147">
        <f t="shared" si="419"/>
        <v>0</v>
      </c>
      <c r="AE128" s="134">
        <f>'UBS Vila Ede'!AE10</f>
        <v>0</v>
      </c>
      <c r="AF128" s="147">
        <f t="shared" si="420"/>
        <v>0</v>
      </c>
      <c r="AG128" s="136">
        <f t="shared" si="421"/>
        <v>0</v>
      </c>
      <c r="AH128" s="148">
        <f t="shared" si="422"/>
        <v>0</v>
      </c>
      <c r="AI128" s="134">
        <f t="shared" si="423"/>
        <v>2079</v>
      </c>
    </row>
    <row r="129" spans="1:35" outlineLevel="1" x14ac:dyDescent="0.25">
      <c r="A129" s="1060" t="s">
        <v>200</v>
      </c>
      <c r="B129" s="114">
        <f>'UBS Vila Ede'!B11</f>
        <v>125</v>
      </c>
      <c r="C129" s="134">
        <f>'UBS Vila Ede'!C11</f>
        <v>64</v>
      </c>
      <c r="D129" s="147">
        <f t="shared" si="404"/>
        <v>0.51200000000000001</v>
      </c>
      <c r="E129" s="134">
        <f>'UBS Vila Ede'!E11</f>
        <v>94</v>
      </c>
      <c r="F129" s="147">
        <f t="shared" si="405"/>
        <v>0.752</v>
      </c>
      <c r="G129" s="134">
        <f>'UBS Vila Ede'!G11</f>
        <v>74</v>
      </c>
      <c r="H129" s="147">
        <f t="shared" si="406"/>
        <v>0.59199999999999997</v>
      </c>
      <c r="I129" s="136">
        <f t="shared" si="407"/>
        <v>232</v>
      </c>
      <c r="J129" s="148">
        <f t="shared" si="408"/>
        <v>0.6186666666666667</v>
      </c>
      <c r="K129" s="134">
        <f>'UBS Vila Ede'!K11</f>
        <v>97</v>
      </c>
      <c r="L129" s="147">
        <f t="shared" si="406"/>
        <v>0.77600000000000002</v>
      </c>
      <c r="M129" s="134">
        <f>'UBS Vila Ede'!M11</f>
        <v>128</v>
      </c>
      <c r="N129" s="147">
        <f t="shared" si="409"/>
        <v>1.024</v>
      </c>
      <c r="O129" s="134">
        <f>'UBS Vila Ede'!O11</f>
        <v>77</v>
      </c>
      <c r="P129" s="147">
        <f t="shared" si="410"/>
        <v>0.61599999999999999</v>
      </c>
      <c r="Q129" s="136">
        <f t="shared" si="411"/>
        <v>302</v>
      </c>
      <c r="R129" s="148">
        <f t="shared" si="412"/>
        <v>0.80533333333333335</v>
      </c>
      <c r="S129" s="134">
        <f>'UBS Vila Ede'!S11</f>
        <v>141</v>
      </c>
      <c r="T129" s="147">
        <f t="shared" si="413"/>
        <v>1.1279999999999999</v>
      </c>
      <c r="U129" s="134">
        <f>'UBS Vila Ede'!U11</f>
        <v>144</v>
      </c>
      <c r="V129" s="147">
        <f t="shared" si="414"/>
        <v>1.1519999999999999</v>
      </c>
      <c r="W129" s="134">
        <f>'UBS Vila Ede'!W11</f>
        <v>0</v>
      </c>
      <c r="X129" s="147">
        <f t="shared" si="415"/>
        <v>0</v>
      </c>
      <c r="Y129" s="136">
        <f t="shared" si="416"/>
        <v>285</v>
      </c>
      <c r="Z129" s="148">
        <f t="shared" si="417"/>
        <v>0.76</v>
      </c>
      <c r="AA129" s="134">
        <f>'UBS Vila Ede'!AA11</f>
        <v>0</v>
      </c>
      <c r="AB129" s="147">
        <f t="shared" si="418"/>
        <v>0</v>
      </c>
      <c r="AC129" s="134">
        <f>'UBS Vila Ede'!AC11</f>
        <v>0</v>
      </c>
      <c r="AD129" s="147">
        <f t="shared" si="419"/>
        <v>0</v>
      </c>
      <c r="AE129" s="134">
        <f>'UBS Vila Ede'!AE11</f>
        <v>0</v>
      </c>
      <c r="AF129" s="147">
        <f t="shared" si="420"/>
        <v>0</v>
      </c>
      <c r="AG129" s="136">
        <f t="shared" si="421"/>
        <v>0</v>
      </c>
      <c r="AH129" s="148">
        <f t="shared" si="422"/>
        <v>0</v>
      </c>
      <c r="AI129" s="134">
        <f t="shared" si="423"/>
        <v>534</v>
      </c>
    </row>
    <row r="130" spans="1:35" ht="15.75" outlineLevel="1" thickBot="1" x14ac:dyDescent="0.3">
      <c r="A130" s="1052" t="s">
        <v>13</v>
      </c>
      <c r="B130" s="995">
        <f>'UBS Vila Ede'!B12</f>
        <v>526</v>
      </c>
      <c r="C130" s="996">
        <f>'UBS Vila Ede'!C12</f>
        <v>366</v>
      </c>
      <c r="D130" s="988">
        <f t="shared" si="404"/>
        <v>0.69581749049429653</v>
      </c>
      <c r="E130" s="996">
        <f>'UBS Vila Ede'!E12</f>
        <v>502</v>
      </c>
      <c r="F130" s="988">
        <f t="shared" si="405"/>
        <v>0.95437262357414454</v>
      </c>
      <c r="G130" s="996">
        <f>'UBS Vila Ede'!G12</f>
        <v>453</v>
      </c>
      <c r="H130" s="988">
        <f t="shared" si="406"/>
        <v>0.86121673003802279</v>
      </c>
      <c r="I130" s="997">
        <f t="shared" si="407"/>
        <v>1321</v>
      </c>
      <c r="J130" s="998">
        <f t="shared" si="408"/>
        <v>0.83713561470215458</v>
      </c>
      <c r="K130" s="996">
        <f>'UBS Vila Ede'!K12</f>
        <v>506</v>
      </c>
      <c r="L130" s="988">
        <f t="shared" si="406"/>
        <v>0.96197718631178708</v>
      </c>
      <c r="M130" s="996">
        <f>'UBS Vila Ede'!M12</f>
        <v>567</v>
      </c>
      <c r="N130" s="988">
        <f t="shared" si="409"/>
        <v>1.0779467680608366</v>
      </c>
      <c r="O130" s="996">
        <f>'UBS Vila Ede'!O12</f>
        <v>421</v>
      </c>
      <c r="P130" s="988">
        <f t="shared" si="410"/>
        <v>0.80038022813688214</v>
      </c>
      <c r="Q130" s="997">
        <f t="shared" si="411"/>
        <v>1494</v>
      </c>
      <c r="R130" s="998">
        <f t="shared" si="412"/>
        <v>0.94676806083650189</v>
      </c>
      <c r="S130" s="996">
        <f>'UBS Vila Ede'!S12</f>
        <v>321</v>
      </c>
      <c r="T130" s="988">
        <f t="shared" si="413"/>
        <v>0.61026615969581754</v>
      </c>
      <c r="U130" s="996">
        <f>'UBS Vila Ede'!U12</f>
        <v>390</v>
      </c>
      <c r="V130" s="988">
        <f t="shared" si="414"/>
        <v>0.7414448669201521</v>
      </c>
      <c r="W130" s="996">
        <f>'UBS Vila Ede'!W12</f>
        <v>0</v>
      </c>
      <c r="X130" s="988">
        <f t="shared" si="415"/>
        <v>0</v>
      </c>
      <c r="Y130" s="997">
        <f t="shared" si="416"/>
        <v>711</v>
      </c>
      <c r="Z130" s="998">
        <f t="shared" si="417"/>
        <v>0.45057034220532322</v>
      </c>
      <c r="AA130" s="996">
        <f>'UBS Vila Ede'!AA12</f>
        <v>0</v>
      </c>
      <c r="AB130" s="988">
        <f t="shared" si="418"/>
        <v>0</v>
      </c>
      <c r="AC130" s="996">
        <f>'UBS Vila Ede'!AC12</f>
        <v>0</v>
      </c>
      <c r="AD130" s="988">
        <f t="shared" si="419"/>
        <v>0</v>
      </c>
      <c r="AE130" s="996">
        <f>'UBS Vila Ede'!AE12</f>
        <v>0</v>
      </c>
      <c r="AF130" s="988">
        <f t="shared" si="420"/>
        <v>0</v>
      </c>
      <c r="AG130" s="997">
        <f t="shared" si="421"/>
        <v>0</v>
      </c>
      <c r="AH130" s="998">
        <f t="shared" si="422"/>
        <v>0</v>
      </c>
      <c r="AI130" s="996">
        <f t="shared" si="423"/>
        <v>2815</v>
      </c>
    </row>
    <row r="131" spans="1:35" ht="15.75" outlineLevel="1" thickBot="1" x14ac:dyDescent="0.3">
      <c r="A131" s="1081" t="s">
        <v>7</v>
      </c>
      <c r="B131" s="987">
        <f>SUM(B125:B130)</f>
        <v>4990</v>
      </c>
      <c r="C131" s="418">
        <f>SUM(C125:C130)</f>
        <v>3571</v>
      </c>
      <c r="D131" s="278">
        <f t="shared" si="404"/>
        <v>0.71563126252505005</v>
      </c>
      <c r="E131" s="418">
        <f>SUM(E125:E130)</f>
        <v>4077</v>
      </c>
      <c r="F131" s="278">
        <f t="shared" si="405"/>
        <v>0.81703406813627255</v>
      </c>
      <c r="G131" s="418">
        <f>SUM(G125:G130)</f>
        <v>3478</v>
      </c>
      <c r="H131" s="278">
        <f t="shared" si="406"/>
        <v>0.69699398797595191</v>
      </c>
      <c r="I131" s="625">
        <f t="shared" si="407"/>
        <v>11126</v>
      </c>
      <c r="J131" s="279">
        <f t="shared" si="408"/>
        <v>0.74321977287909147</v>
      </c>
      <c r="K131" s="418">
        <f>SUM(K125:K130)</f>
        <v>4476</v>
      </c>
      <c r="L131" s="278">
        <f t="shared" si="406"/>
        <v>0.89699398797595187</v>
      </c>
      <c r="M131" s="418">
        <f t="shared" ref="M131" si="424">SUM(M125:M130)</f>
        <v>5056</v>
      </c>
      <c r="N131" s="278">
        <f t="shared" si="409"/>
        <v>1.0132264529058117</v>
      </c>
      <c r="O131" s="418">
        <f t="shared" ref="O131" si="425">SUM(O125:O130)</f>
        <v>3303</v>
      </c>
      <c r="P131" s="278">
        <f t="shared" si="410"/>
        <v>0.66192384769539081</v>
      </c>
      <c r="Q131" s="625">
        <f t="shared" si="411"/>
        <v>12835</v>
      </c>
      <c r="R131" s="279">
        <f t="shared" si="412"/>
        <v>0.85738142952571805</v>
      </c>
      <c r="S131" s="418">
        <f>SUM(S125:S130)</f>
        <v>3513</v>
      </c>
      <c r="T131" s="278">
        <f t="shared" si="413"/>
        <v>0.70400801603206409</v>
      </c>
      <c r="U131" s="418">
        <f t="shared" ref="U131" si="426">SUM(U125:U130)</f>
        <v>3794</v>
      </c>
      <c r="V131" s="278">
        <f t="shared" si="414"/>
        <v>0.76032064128256516</v>
      </c>
      <c r="W131" s="418">
        <f t="shared" ref="W131" si="427">SUM(W125:W130)</f>
        <v>0</v>
      </c>
      <c r="X131" s="278">
        <f t="shared" si="415"/>
        <v>0</v>
      </c>
      <c r="Y131" s="625">
        <f t="shared" si="416"/>
        <v>7307</v>
      </c>
      <c r="Z131" s="279">
        <f t="shared" si="417"/>
        <v>0.48810955243820975</v>
      </c>
      <c r="AA131" s="418">
        <f>SUM(AA125:AA130)</f>
        <v>0</v>
      </c>
      <c r="AB131" s="278">
        <f t="shared" si="418"/>
        <v>0</v>
      </c>
      <c r="AC131" s="418">
        <f t="shared" ref="AC131" si="428">SUM(AC125:AC130)</f>
        <v>0</v>
      </c>
      <c r="AD131" s="278">
        <f t="shared" si="419"/>
        <v>0</v>
      </c>
      <c r="AE131" s="418">
        <f t="shared" ref="AE131" si="429">SUM(AE125:AE130)</f>
        <v>0</v>
      </c>
      <c r="AF131" s="278">
        <f t="shared" si="420"/>
        <v>0</v>
      </c>
      <c r="AG131" s="625">
        <f t="shared" si="421"/>
        <v>0</v>
      </c>
      <c r="AH131" s="279">
        <f t="shared" si="422"/>
        <v>0</v>
      </c>
      <c r="AI131" s="994">
        <f t="shared" si="423"/>
        <v>23961</v>
      </c>
    </row>
    <row r="133" spans="1:35" ht="15.75" x14ac:dyDescent="0.25">
      <c r="A133" s="1380" t="s">
        <v>548</v>
      </c>
      <c r="B133" s="1373"/>
      <c r="C133" s="1373"/>
      <c r="D133" s="1373"/>
      <c r="E133" s="1373"/>
      <c r="F133" s="1373"/>
      <c r="G133" s="1373"/>
      <c r="H133" s="1373"/>
      <c r="I133" s="1373"/>
      <c r="J133" s="1373"/>
      <c r="K133" s="1373"/>
      <c r="L133" s="1373"/>
      <c r="M133" s="1373"/>
      <c r="N133" s="1373"/>
      <c r="O133" s="1373"/>
      <c r="P133" s="1373"/>
      <c r="Q133" s="1373"/>
      <c r="R133" s="1373"/>
      <c r="S133" s="1373"/>
      <c r="T133" s="1373"/>
      <c r="U133" s="1373"/>
      <c r="V133" s="1373"/>
      <c r="W133" s="1373"/>
      <c r="X133" s="1373"/>
      <c r="Y133" s="1373"/>
      <c r="Z133" s="1373"/>
      <c r="AA133" s="1373"/>
      <c r="AB133" s="1373"/>
      <c r="AC133" s="1373"/>
      <c r="AD133" s="1373"/>
      <c r="AE133" s="1373"/>
      <c r="AF133" s="1373"/>
      <c r="AG133" s="1373"/>
      <c r="AH133" s="1373"/>
      <c r="AI133" s="1373"/>
    </row>
    <row r="134" spans="1:35" ht="24.75" outlineLevel="1" thickBot="1" x14ac:dyDescent="0.3">
      <c r="A134" s="268" t="s">
        <v>14</v>
      </c>
      <c r="B134" s="186" t="s">
        <v>15</v>
      </c>
      <c r="C134" s="262" t="str">
        <f>'Pque N Mundo I'!C6</f>
        <v>JAN_19</v>
      </c>
      <c r="D134" s="263" t="str">
        <f>'Pque N Mundo I'!D6</f>
        <v>%</v>
      </c>
      <c r="E134" s="262" t="str">
        <f>'Pque N Mundo I'!E6</f>
        <v>FEV_19</v>
      </c>
      <c r="F134" s="263" t="str">
        <f>'Pque N Mundo I'!F6</f>
        <v>%</v>
      </c>
      <c r="G134" s="262" t="str">
        <f>'Pque N Mundo I'!G6</f>
        <v>MAR_19</v>
      </c>
      <c r="H134" s="263" t="str">
        <f>'Pque N Mundo I'!H6</f>
        <v>%</v>
      </c>
      <c r="I134" s="128" t="str">
        <f>'Pque N Mundo I'!I6</f>
        <v>Trimestre</v>
      </c>
      <c r="J134" s="13" t="str">
        <f>'Pque N Mundo I'!J6</f>
        <v>% Trim</v>
      </c>
      <c r="K134" s="262" t="str">
        <f>'Pque N Mundo I'!K6</f>
        <v>ABR_19</v>
      </c>
      <c r="L134" s="263" t="str">
        <f>'Pque N Mundo I'!L6</f>
        <v>%</v>
      </c>
      <c r="M134" s="264" t="str">
        <f>'Pque N Mundo I'!M6</f>
        <v>MAIO_19</v>
      </c>
      <c r="N134" s="265" t="str">
        <f>'Pque N Mundo I'!N6</f>
        <v>%</v>
      </c>
      <c r="O134" s="264" t="str">
        <f>'Pque N Mundo I'!O6</f>
        <v>JUN_19</v>
      </c>
      <c r="P134" s="265" t="str">
        <f>'Pque N Mundo I'!P6</f>
        <v>%</v>
      </c>
      <c r="Q134" s="128" t="str">
        <f>'Pque N Mundo I'!Q6</f>
        <v>Trimestre</v>
      </c>
      <c r="R134" s="13" t="str">
        <f>'Pque N Mundo I'!R6</f>
        <v>% Trim</v>
      </c>
      <c r="S134" s="110" t="str">
        <f>'Pque N Mundo I'!S6</f>
        <v>JUL_19</v>
      </c>
      <c r="T134" s="263" t="str">
        <f>'Pque N Mundo I'!T6</f>
        <v>%</v>
      </c>
      <c r="U134" s="264" t="str">
        <f>'Pque N Mundo I'!U6</f>
        <v>AGO_19</v>
      </c>
      <c r="V134" s="265" t="str">
        <f>'Pque N Mundo I'!V6</f>
        <v>%</v>
      </c>
      <c r="W134" s="264" t="str">
        <f>'Pque N Mundo I'!W6</f>
        <v>SET_19</v>
      </c>
      <c r="X134" s="265" t="str">
        <f>'Pque N Mundo I'!X6</f>
        <v>%</v>
      </c>
      <c r="Y134" s="128" t="str">
        <f>'Pque N Mundo I'!Y6</f>
        <v>Trimestre</v>
      </c>
      <c r="Z134" s="13" t="str">
        <f>'Pque N Mundo I'!Z6</f>
        <v>% Trim</v>
      </c>
      <c r="AA134" s="110" t="str">
        <f>'Pque N Mundo I'!AA6</f>
        <v>OUT_19</v>
      </c>
      <c r="AB134" s="263" t="str">
        <f>'Pque N Mundo I'!AB6</f>
        <v>%</v>
      </c>
      <c r="AC134" s="264" t="str">
        <f>'Pque N Mundo I'!AC6</f>
        <v>NOV_19</v>
      </c>
      <c r="AD134" s="265" t="str">
        <f>'Pque N Mundo I'!AD6</f>
        <v>%</v>
      </c>
      <c r="AE134" s="264" t="str">
        <f>'Pque N Mundo I'!AE6</f>
        <v>DEZ_19</v>
      </c>
      <c r="AF134" s="265" t="str">
        <f>'Pque N Mundo I'!AF6</f>
        <v>%</v>
      </c>
      <c r="AG134" s="128" t="str">
        <f>'Pque N Mundo I'!AG6</f>
        <v>Trimestre</v>
      </c>
      <c r="AH134" s="13" t="str">
        <f>'Pque N Mundo I'!AH6</f>
        <v>% Trim</v>
      </c>
      <c r="AI134" s="14" t="s">
        <v>6</v>
      </c>
    </row>
    <row r="135" spans="1:35" ht="15.75" outlineLevel="1" thickTop="1" x14ac:dyDescent="0.25">
      <c r="A135" s="269" t="s">
        <v>408</v>
      </c>
      <c r="B135" s="112">
        <f>'UBS Vila Leonor'!B7</f>
        <v>480</v>
      </c>
      <c r="C135" s="133">
        <f>'UBS Vila Leonor'!C7</f>
        <v>569</v>
      </c>
      <c r="D135" s="19">
        <f t="shared" ref="D135:D140" si="430">C135/$B135</f>
        <v>1.1854166666666666</v>
      </c>
      <c r="E135" s="133">
        <f>'UBS Vila Leonor'!E7</f>
        <v>477</v>
      </c>
      <c r="F135" s="19">
        <f t="shared" ref="F135:F140" si="431">E135/$B135</f>
        <v>0.99375000000000002</v>
      </c>
      <c r="G135" s="133">
        <f>'UBS Vila Leonor'!G7</f>
        <v>357</v>
      </c>
      <c r="H135" s="19">
        <f t="shared" ref="H135:L140" si="432">G135/$B135</f>
        <v>0.74375000000000002</v>
      </c>
      <c r="I135" s="98">
        <f t="shared" ref="I135:I140" si="433">SUM(C135,E135,G135)</f>
        <v>1403</v>
      </c>
      <c r="J135" s="146">
        <f t="shared" ref="J135:J140" si="434">I135/($B135*3)</f>
        <v>0.97430555555555554</v>
      </c>
      <c r="K135" s="133">
        <f>'UBS Vila Leonor'!K7</f>
        <v>408</v>
      </c>
      <c r="L135" s="19">
        <f t="shared" si="432"/>
        <v>0.85</v>
      </c>
      <c r="M135" s="133">
        <f>'UBS Vila Leonor'!M7</f>
        <v>408</v>
      </c>
      <c r="N135" s="19">
        <f t="shared" ref="N135:N140" si="435">M135/$B135</f>
        <v>0.85</v>
      </c>
      <c r="O135" s="133">
        <f>'UBS Vila Leonor'!O7</f>
        <v>429</v>
      </c>
      <c r="P135" s="19">
        <f t="shared" ref="P135:P140" si="436">O135/$B135</f>
        <v>0.89375000000000004</v>
      </c>
      <c r="Q135" s="98">
        <f t="shared" ref="Q135:Q140" si="437">SUM(K135,M135,O135)</f>
        <v>1245</v>
      </c>
      <c r="R135" s="146">
        <f t="shared" ref="R135:R140" si="438">Q135/($B135*3)</f>
        <v>0.86458333333333337</v>
      </c>
      <c r="S135" s="133">
        <f>'UBS Vila Leonor'!S7</f>
        <v>570</v>
      </c>
      <c r="T135" s="19">
        <f t="shared" ref="T135:T140" si="439">S135/$B135</f>
        <v>1.1875</v>
      </c>
      <c r="U135" s="133">
        <f>'UBS Vila Leonor'!U7</f>
        <v>710</v>
      </c>
      <c r="V135" s="19">
        <f t="shared" ref="V135:V140" si="440">U135/$B135</f>
        <v>1.4791666666666667</v>
      </c>
      <c r="W135" s="133">
        <f>'UBS Vila Leonor'!W7</f>
        <v>0</v>
      </c>
      <c r="X135" s="19">
        <f t="shared" ref="X135:X140" si="441">W135/$B135</f>
        <v>0</v>
      </c>
      <c r="Y135" s="98">
        <f t="shared" ref="Y135:Y140" si="442">SUM(S135,U135,W135)</f>
        <v>1280</v>
      </c>
      <c r="Z135" s="146">
        <f t="shared" ref="Z135:Z140" si="443">Y135/($B135*3)</f>
        <v>0.88888888888888884</v>
      </c>
      <c r="AA135" s="133">
        <f>'UBS Vila Leonor'!AA7</f>
        <v>0</v>
      </c>
      <c r="AB135" s="19">
        <f t="shared" ref="AB135:AB140" si="444">AA135/$B135</f>
        <v>0</v>
      </c>
      <c r="AC135" s="133">
        <f>'UBS Vila Leonor'!AC7</f>
        <v>0</v>
      </c>
      <c r="AD135" s="19">
        <f t="shared" ref="AD135:AD140" si="445">AC135/$B135</f>
        <v>0</v>
      </c>
      <c r="AE135" s="133">
        <f>'UBS Vila Leonor'!AE7</f>
        <v>0</v>
      </c>
      <c r="AF135" s="19">
        <f t="shared" ref="AF135:AF140" si="446">AE135/$B135</f>
        <v>0</v>
      </c>
      <c r="AG135" s="98">
        <f t="shared" ref="AG135:AG140" si="447">SUM(AA135,AC135,AE135)</f>
        <v>0</v>
      </c>
      <c r="AH135" s="146">
        <f t="shared" ref="AH135:AH140" si="448">AG135/($B135*3)</f>
        <v>0</v>
      </c>
      <c r="AI135" s="133">
        <f t="shared" ref="AI135:AI140" si="449">SUM(C135,E135,G135,K135,M135,O135)</f>
        <v>2648</v>
      </c>
    </row>
    <row r="136" spans="1:35" outlineLevel="1" x14ac:dyDescent="0.25">
      <c r="A136" s="269" t="s">
        <v>9</v>
      </c>
      <c r="B136" s="114">
        <f>'UBS Vila Leonor'!B8</f>
        <v>1680</v>
      </c>
      <c r="C136" s="134">
        <f>'UBS Vila Leonor'!C8</f>
        <v>2341</v>
      </c>
      <c r="D136" s="147">
        <f t="shared" si="430"/>
        <v>1.3934523809523809</v>
      </c>
      <c r="E136" s="134">
        <f>'UBS Vila Leonor'!E8</f>
        <v>1955</v>
      </c>
      <c r="F136" s="147">
        <f t="shared" si="431"/>
        <v>1.1636904761904763</v>
      </c>
      <c r="G136" s="134">
        <f>'UBS Vila Leonor'!G8</f>
        <v>1441</v>
      </c>
      <c r="H136" s="147">
        <f t="shared" si="432"/>
        <v>0.85773809523809519</v>
      </c>
      <c r="I136" s="136">
        <f t="shared" si="433"/>
        <v>5737</v>
      </c>
      <c r="J136" s="148">
        <f t="shared" si="434"/>
        <v>1.1382936507936507</v>
      </c>
      <c r="K136" s="134">
        <f>'UBS Vila Leonor'!K8</f>
        <v>2540</v>
      </c>
      <c r="L136" s="147">
        <f t="shared" si="432"/>
        <v>1.5119047619047619</v>
      </c>
      <c r="M136" s="134">
        <f>'UBS Vila Leonor'!M8</f>
        <v>1691</v>
      </c>
      <c r="N136" s="147">
        <f t="shared" si="435"/>
        <v>1.006547619047619</v>
      </c>
      <c r="O136" s="134">
        <f>'UBS Vila Leonor'!O8</f>
        <v>1761</v>
      </c>
      <c r="P136" s="147">
        <f t="shared" si="436"/>
        <v>1.0482142857142858</v>
      </c>
      <c r="Q136" s="136">
        <f t="shared" si="437"/>
        <v>5992</v>
      </c>
      <c r="R136" s="148">
        <f t="shared" si="438"/>
        <v>1.1888888888888889</v>
      </c>
      <c r="S136" s="134">
        <f>'UBS Vila Leonor'!S8</f>
        <v>2195</v>
      </c>
      <c r="T136" s="147">
        <f t="shared" si="439"/>
        <v>1.3065476190476191</v>
      </c>
      <c r="U136" s="134">
        <f>'UBS Vila Leonor'!U8</f>
        <v>2984</v>
      </c>
      <c r="V136" s="147">
        <f t="shared" si="440"/>
        <v>1.7761904761904761</v>
      </c>
      <c r="W136" s="134">
        <f>'UBS Vila Leonor'!W8</f>
        <v>0</v>
      </c>
      <c r="X136" s="147">
        <f t="shared" si="441"/>
        <v>0</v>
      </c>
      <c r="Y136" s="136">
        <f t="shared" si="442"/>
        <v>5179</v>
      </c>
      <c r="Z136" s="148">
        <f t="shared" si="443"/>
        <v>1.027579365079365</v>
      </c>
      <c r="AA136" s="134">
        <f>'UBS Vila Leonor'!AA8</f>
        <v>0</v>
      </c>
      <c r="AB136" s="147">
        <f t="shared" si="444"/>
        <v>0</v>
      </c>
      <c r="AC136" s="134">
        <f>'UBS Vila Leonor'!AC8</f>
        <v>0</v>
      </c>
      <c r="AD136" s="147">
        <f t="shared" si="445"/>
        <v>0</v>
      </c>
      <c r="AE136" s="134">
        <f>'UBS Vila Leonor'!AE8</f>
        <v>0</v>
      </c>
      <c r="AF136" s="147">
        <f t="shared" si="446"/>
        <v>0</v>
      </c>
      <c r="AG136" s="136">
        <f t="shared" si="447"/>
        <v>0</v>
      </c>
      <c r="AH136" s="148">
        <f t="shared" si="448"/>
        <v>0</v>
      </c>
      <c r="AI136" s="134">
        <f t="shared" si="449"/>
        <v>11729</v>
      </c>
    </row>
    <row r="137" spans="1:35" outlineLevel="1" x14ac:dyDescent="0.25">
      <c r="A137" s="269" t="s">
        <v>10</v>
      </c>
      <c r="B137" s="114">
        <f>'UBS Vila Leonor'!B9</f>
        <v>526</v>
      </c>
      <c r="C137" s="134">
        <f>'UBS Vila Leonor'!C9</f>
        <v>360</v>
      </c>
      <c r="D137" s="147">
        <f t="shared" si="430"/>
        <v>0.68441064638783267</v>
      </c>
      <c r="E137" s="134">
        <f>'UBS Vila Leonor'!E9</f>
        <v>542</v>
      </c>
      <c r="F137" s="147">
        <f t="shared" si="431"/>
        <v>1.0304182509505704</v>
      </c>
      <c r="G137" s="134">
        <f>'UBS Vila Leonor'!G9</f>
        <v>484</v>
      </c>
      <c r="H137" s="147">
        <f t="shared" si="432"/>
        <v>0.92015209125475284</v>
      </c>
      <c r="I137" s="136">
        <f t="shared" si="433"/>
        <v>1386</v>
      </c>
      <c r="J137" s="148">
        <f t="shared" si="434"/>
        <v>0.87832699619771859</v>
      </c>
      <c r="K137" s="134">
        <f>'UBS Vila Leonor'!K9</f>
        <v>568</v>
      </c>
      <c r="L137" s="147">
        <f t="shared" si="432"/>
        <v>1.0798479087452471</v>
      </c>
      <c r="M137" s="134">
        <f>'UBS Vila Leonor'!M9</f>
        <v>393</v>
      </c>
      <c r="N137" s="147">
        <f t="shared" si="435"/>
        <v>0.74714828897338403</v>
      </c>
      <c r="O137" s="134">
        <f>'UBS Vila Leonor'!O9</f>
        <v>377</v>
      </c>
      <c r="P137" s="147">
        <f t="shared" si="436"/>
        <v>0.71673003802281365</v>
      </c>
      <c r="Q137" s="136">
        <f t="shared" si="437"/>
        <v>1338</v>
      </c>
      <c r="R137" s="148">
        <f t="shared" si="438"/>
        <v>0.84790874524714832</v>
      </c>
      <c r="S137" s="134">
        <f>'UBS Vila Leonor'!S9</f>
        <v>532</v>
      </c>
      <c r="T137" s="147">
        <f t="shared" si="439"/>
        <v>1.0114068441064639</v>
      </c>
      <c r="U137" s="134">
        <f>'UBS Vila Leonor'!U9</f>
        <v>482</v>
      </c>
      <c r="V137" s="147">
        <f t="shared" si="440"/>
        <v>0.91634980988593151</v>
      </c>
      <c r="W137" s="134">
        <f>'UBS Vila Leonor'!W9</f>
        <v>0</v>
      </c>
      <c r="X137" s="147">
        <f t="shared" si="441"/>
        <v>0</v>
      </c>
      <c r="Y137" s="136">
        <f t="shared" si="442"/>
        <v>1014</v>
      </c>
      <c r="Z137" s="148">
        <f t="shared" si="443"/>
        <v>0.64258555133079853</v>
      </c>
      <c r="AA137" s="134">
        <f>'UBS Vila Leonor'!AA9</f>
        <v>0</v>
      </c>
      <c r="AB137" s="147">
        <f t="shared" si="444"/>
        <v>0</v>
      </c>
      <c r="AC137" s="134">
        <f>'UBS Vila Leonor'!AC9</f>
        <v>0</v>
      </c>
      <c r="AD137" s="147">
        <f t="shared" si="445"/>
        <v>0</v>
      </c>
      <c r="AE137" s="134">
        <f>'UBS Vila Leonor'!AE9</f>
        <v>0</v>
      </c>
      <c r="AF137" s="147">
        <f t="shared" si="446"/>
        <v>0</v>
      </c>
      <c r="AG137" s="136">
        <f t="shared" si="447"/>
        <v>0</v>
      </c>
      <c r="AH137" s="148">
        <f t="shared" si="448"/>
        <v>0</v>
      </c>
      <c r="AI137" s="134">
        <f t="shared" si="449"/>
        <v>2724</v>
      </c>
    </row>
    <row r="138" spans="1:35" outlineLevel="1" x14ac:dyDescent="0.25">
      <c r="A138" s="269" t="s">
        <v>42</v>
      </c>
      <c r="B138" s="114">
        <f>'UBS Vila Leonor'!B10</f>
        <v>395</v>
      </c>
      <c r="C138" s="134">
        <f>'UBS Vila Leonor'!C10</f>
        <v>403</v>
      </c>
      <c r="D138" s="147">
        <f t="shared" si="430"/>
        <v>1.0202531645569621</v>
      </c>
      <c r="E138" s="134">
        <f>'UBS Vila Leonor'!E10</f>
        <v>394</v>
      </c>
      <c r="F138" s="147">
        <f t="shared" si="431"/>
        <v>0.99746835443037973</v>
      </c>
      <c r="G138" s="134">
        <f>'UBS Vila Leonor'!G10</f>
        <v>347</v>
      </c>
      <c r="H138" s="147">
        <f t="shared" si="432"/>
        <v>0.87848101265822787</v>
      </c>
      <c r="I138" s="136">
        <f t="shared" si="433"/>
        <v>1144</v>
      </c>
      <c r="J138" s="148">
        <f t="shared" si="434"/>
        <v>0.96540084388185654</v>
      </c>
      <c r="K138" s="134">
        <f>'UBS Vila Leonor'!K10</f>
        <v>370</v>
      </c>
      <c r="L138" s="147">
        <f t="shared" si="432"/>
        <v>0.93670886075949367</v>
      </c>
      <c r="M138" s="134">
        <f>'UBS Vila Leonor'!M10</f>
        <v>401</v>
      </c>
      <c r="N138" s="147">
        <f t="shared" si="435"/>
        <v>1.0151898734177216</v>
      </c>
      <c r="O138" s="134">
        <f>'UBS Vila Leonor'!O10</f>
        <v>217</v>
      </c>
      <c r="P138" s="147">
        <f t="shared" si="436"/>
        <v>0.54936708860759498</v>
      </c>
      <c r="Q138" s="136">
        <f t="shared" si="437"/>
        <v>988</v>
      </c>
      <c r="R138" s="148">
        <f t="shared" si="438"/>
        <v>0.83375527426160334</v>
      </c>
      <c r="S138" s="134">
        <f>'UBS Vila Leonor'!S10</f>
        <v>363</v>
      </c>
      <c r="T138" s="147">
        <f t="shared" si="439"/>
        <v>0.91898734177215191</v>
      </c>
      <c r="U138" s="134">
        <f>'UBS Vila Leonor'!U10</f>
        <v>287</v>
      </c>
      <c r="V138" s="147">
        <f t="shared" si="440"/>
        <v>0.72658227848101264</v>
      </c>
      <c r="W138" s="134">
        <f>'UBS Vila Leonor'!W10</f>
        <v>0</v>
      </c>
      <c r="X138" s="147">
        <f t="shared" si="441"/>
        <v>0</v>
      </c>
      <c r="Y138" s="136">
        <f t="shared" si="442"/>
        <v>650</v>
      </c>
      <c r="Z138" s="148">
        <f t="shared" si="443"/>
        <v>0.54852320675105481</v>
      </c>
      <c r="AA138" s="134">
        <f>'UBS Vila Leonor'!AA10</f>
        <v>0</v>
      </c>
      <c r="AB138" s="147">
        <f t="shared" si="444"/>
        <v>0</v>
      </c>
      <c r="AC138" s="134">
        <f>'UBS Vila Leonor'!AC10</f>
        <v>0</v>
      </c>
      <c r="AD138" s="147">
        <f t="shared" si="445"/>
        <v>0</v>
      </c>
      <c r="AE138" s="134">
        <f>'UBS Vila Leonor'!AE10</f>
        <v>0</v>
      </c>
      <c r="AF138" s="147">
        <f t="shared" si="446"/>
        <v>0</v>
      </c>
      <c r="AG138" s="136">
        <f t="shared" si="447"/>
        <v>0</v>
      </c>
      <c r="AH138" s="148">
        <f t="shared" si="448"/>
        <v>0</v>
      </c>
      <c r="AI138" s="134">
        <f t="shared" si="449"/>
        <v>2132</v>
      </c>
    </row>
    <row r="139" spans="1:35" ht="15.75" outlineLevel="1" thickBot="1" x14ac:dyDescent="0.3">
      <c r="A139" s="1052" t="s">
        <v>13</v>
      </c>
      <c r="B139" s="995">
        <f>'UBS Vila Leonor'!B11</f>
        <v>526</v>
      </c>
      <c r="C139" s="996">
        <f>'UBS Vila Leonor'!C11</f>
        <v>256</v>
      </c>
      <c r="D139" s="988">
        <f t="shared" si="430"/>
        <v>0.48669201520912547</v>
      </c>
      <c r="E139" s="996">
        <f>'UBS Vila Leonor'!E11</f>
        <v>247</v>
      </c>
      <c r="F139" s="988">
        <f t="shared" si="431"/>
        <v>0.46958174904942968</v>
      </c>
      <c r="G139" s="996">
        <f>'UBS Vila Leonor'!G11</f>
        <v>206</v>
      </c>
      <c r="H139" s="988">
        <f t="shared" si="432"/>
        <v>0.39163498098859317</v>
      </c>
      <c r="I139" s="997">
        <f t="shared" si="433"/>
        <v>709</v>
      </c>
      <c r="J139" s="998">
        <f t="shared" si="434"/>
        <v>0.44930291508238274</v>
      </c>
      <c r="K139" s="996">
        <f>'UBS Vila Leonor'!K11</f>
        <v>507</v>
      </c>
      <c r="L139" s="988">
        <f t="shared" si="432"/>
        <v>0.96387832699619769</v>
      </c>
      <c r="M139" s="996">
        <f>'UBS Vila Leonor'!M11</f>
        <v>426</v>
      </c>
      <c r="N139" s="988">
        <f t="shared" si="435"/>
        <v>0.8098859315589354</v>
      </c>
      <c r="O139" s="996">
        <f>'UBS Vila Leonor'!O11</f>
        <v>327</v>
      </c>
      <c r="P139" s="988">
        <f t="shared" si="436"/>
        <v>0.62167300380228141</v>
      </c>
      <c r="Q139" s="997">
        <f t="shared" si="437"/>
        <v>1260</v>
      </c>
      <c r="R139" s="998">
        <f t="shared" si="438"/>
        <v>0.79847908745247154</v>
      </c>
      <c r="S139" s="996">
        <f>'UBS Vila Leonor'!S11</f>
        <v>407</v>
      </c>
      <c r="T139" s="988">
        <f t="shared" si="439"/>
        <v>0.77376425855513309</v>
      </c>
      <c r="U139" s="996">
        <f>'UBS Vila Leonor'!U11</f>
        <v>537</v>
      </c>
      <c r="V139" s="988">
        <f t="shared" si="440"/>
        <v>1.020912547528517</v>
      </c>
      <c r="W139" s="996">
        <f>'UBS Vila Leonor'!W11</f>
        <v>0</v>
      </c>
      <c r="X139" s="988">
        <f t="shared" si="441"/>
        <v>0</v>
      </c>
      <c r="Y139" s="997">
        <f t="shared" si="442"/>
        <v>944</v>
      </c>
      <c r="Z139" s="998">
        <f t="shared" si="443"/>
        <v>0.59822560202788344</v>
      </c>
      <c r="AA139" s="996">
        <f>'UBS Vila Leonor'!AA11</f>
        <v>0</v>
      </c>
      <c r="AB139" s="988">
        <f t="shared" si="444"/>
        <v>0</v>
      </c>
      <c r="AC139" s="996">
        <f>'UBS Vila Leonor'!AC11</f>
        <v>0</v>
      </c>
      <c r="AD139" s="988">
        <f t="shared" si="445"/>
        <v>0</v>
      </c>
      <c r="AE139" s="996">
        <f>'UBS Vila Leonor'!AE11</f>
        <v>0</v>
      </c>
      <c r="AF139" s="988">
        <f t="shared" si="446"/>
        <v>0</v>
      </c>
      <c r="AG139" s="997">
        <f t="shared" si="447"/>
        <v>0</v>
      </c>
      <c r="AH139" s="998">
        <f t="shared" si="448"/>
        <v>0</v>
      </c>
      <c r="AI139" s="996">
        <f t="shared" si="449"/>
        <v>1969</v>
      </c>
    </row>
    <row r="140" spans="1:35" ht="15.75" outlineLevel="1" thickBot="1" x14ac:dyDescent="0.3">
      <c r="A140" s="1081" t="s">
        <v>7</v>
      </c>
      <c r="B140" s="987">
        <f>SUM(B135:B139)</f>
        <v>3607</v>
      </c>
      <c r="C140" s="418">
        <f>SUM(C135:C139)</f>
        <v>3929</v>
      </c>
      <c r="D140" s="278">
        <f t="shared" si="430"/>
        <v>1.0892708622123648</v>
      </c>
      <c r="E140" s="418">
        <f>SUM(E135:E139)</f>
        <v>3615</v>
      </c>
      <c r="F140" s="278">
        <f t="shared" si="431"/>
        <v>1.0022179096201829</v>
      </c>
      <c r="G140" s="418">
        <f>SUM(G135:G139)</f>
        <v>2835</v>
      </c>
      <c r="H140" s="278">
        <f t="shared" si="432"/>
        <v>0.78597172165234264</v>
      </c>
      <c r="I140" s="625">
        <f t="shared" si="433"/>
        <v>10379</v>
      </c>
      <c r="J140" s="279">
        <f t="shared" si="434"/>
        <v>0.95915349782829684</v>
      </c>
      <c r="K140" s="418">
        <f>SUM(K135:K139)</f>
        <v>4393</v>
      </c>
      <c r="L140" s="278">
        <f t="shared" si="432"/>
        <v>1.2179096201829775</v>
      </c>
      <c r="M140" s="418">
        <f t="shared" ref="M140" si="450">SUM(M135:M139)</f>
        <v>3319</v>
      </c>
      <c r="N140" s="278">
        <f t="shared" si="435"/>
        <v>0.92015525367341278</v>
      </c>
      <c r="O140" s="418">
        <f t="shared" ref="O140" si="451">SUM(O135:O139)</f>
        <v>3111</v>
      </c>
      <c r="P140" s="278">
        <f t="shared" si="436"/>
        <v>0.86248960354865534</v>
      </c>
      <c r="Q140" s="625">
        <f t="shared" si="437"/>
        <v>10823</v>
      </c>
      <c r="R140" s="279">
        <f t="shared" si="438"/>
        <v>1.0001848258016819</v>
      </c>
      <c r="S140" s="418">
        <f>SUM(S135:S139)</f>
        <v>4067</v>
      </c>
      <c r="T140" s="278">
        <f t="shared" si="439"/>
        <v>1.1275298031605212</v>
      </c>
      <c r="U140" s="418">
        <f t="shared" ref="U140" si="452">SUM(U135:U139)</f>
        <v>5000</v>
      </c>
      <c r="V140" s="278">
        <f t="shared" si="440"/>
        <v>1.386193512614361</v>
      </c>
      <c r="W140" s="418">
        <f t="shared" ref="W140" si="453">SUM(W135:W139)</f>
        <v>0</v>
      </c>
      <c r="X140" s="278">
        <f t="shared" si="441"/>
        <v>0</v>
      </c>
      <c r="Y140" s="625">
        <f t="shared" si="442"/>
        <v>9067</v>
      </c>
      <c r="Z140" s="279">
        <f t="shared" si="443"/>
        <v>0.83790777192496069</v>
      </c>
      <c r="AA140" s="418">
        <f>SUM(AA135:AA139)</f>
        <v>0</v>
      </c>
      <c r="AB140" s="278">
        <f t="shared" si="444"/>
        <v>0</v>
      </c>
      <c r="AC140" s="418">
        <f t="shared" ref="AC140" si="454">SUM(AC135:AC139)</f>
        <v>0</v>
      </c>
      <c r="AD140" s="278">
        <f t="shared" si="445"/>
        <v>0</v>
      </c>
      <c r="AE140" s="418">
        <f t="shared" ref="AE140" si="455">SUM(AE135:AE139)</f>
        <v>0</v>
      </c>
      <c r="AF140" s="278">
        <f t="shared" si="446"/>
        <v>0</v>
      </c>
      <c r="AG140" s="625">
        <f t="shared" si="447"/>
        <v>0</v>
      </c>
      <c r="AH140" s="279">
        <f t="shared" si="448"/>
        <v>0</v>
      </c>
      <c r="AI140" s="994">
        <f t="shared" si="449"/>
        <v>21202</v>
      </c>
    </row>
    <row r="142" spans="1:35" ht="15.75" x14ac:dyDescent="0.25">
      <c r="A142" s="1380" t="s">
        <v>549</v>
      </c>
      <c r="B142" s="1373"/>
      <c r="C142" s="1373"/>
      <c r="D142" s="1373"/>
      <c r="E142" s="1373"/>
      <c r="F142" s="1373"/>
      <c r="G142" s="1373"/>
      <c r="H142" s="1373"/>
      <c r="I142" s="1373"/>
      <c r="J142" s="1373"/>
      <c r="K142" s="1373"/>
      <c r="L142" s="1373"/>
      <c r="M142" s="1373"/>
      <c r="N142" s="1373"/>
      <c r="O142" s="1373"/>
      <c r="P142" s="1373"/>
      <c r="Q142" s="1373"/>
      <c r="R142" s="1373"/>
      <c r="S142" s="1373"/>
      <c r="T142" s="1373"/>
      <c r="U142" s="1373"/>
      <c r="V142" s="1373"/>
      <c r="W142" s="1373"/>
      <c r="X142" s="1373"/>
      <c r="Y142" s="1373"/>
      <c r="Z142" s="1373"/>
      <c r="AA142" s="1373"/>
      <c r="AB142" s="1373"/>
      <c r="AC142" s="1373"/>
      <c r="AD142" s="1373"/>
      <c r="AE142" s="1373"/>
      <c r="AF142" s="1373"/>
      <c r="AG142" s="1373"/>
      <c r="AH142" s="1373"/>
      <c r="AI142" s="1373"/>
    </row>
    <row r="143" spans="1:35" ht="24.75" outlineLevel="1" thickBot="1" x14ac:dyDescent="0.3">
      <c r="A143" s="268" t="s">
        <v>14</v>
      </c>
      <c r="B143" s="186" t="s">
        <v>15</v>
      </c>
      <c r="C143" s="262" t="str">
        <f>'Pque N Mundo I'!C6</f>
        <v>JAN_19</v>
      </c>
      <c r="D143" s="263" t="str">
        <f>'Pque N Mundo I'!D6</f>
        <v>%</v>
      </c>
      <c r="E143" s="262" t="str">
        <f>'Pque N Mundo I'!E6</f>
        <v>FEV_19</v>
      </c>
      <c r="F143" s="263" t="str">
        <f>'Pque N Mundo I'!F6</f>
        <v>%</v>
      </c>
      <c r="G143" s="262" t="str">
        <f>'Pque N Mundo I'!G6</f>
        <v>MAR_19</v>
      </c>
      <c r="H143" s="263" t="str">
        <f>'Pque N Mundo I'!H6</f>
        <v>%</v>
      </c>
      <c r="I143" s="128" t="str">
        <f>'Pque N Mundo I'!I6</f>
        <v>Trimestre</v>
      </c>
      <c r="J143" s="13" t="str">
        <f>'Pque N Mundo I'!J6</f>
        <v>% Trim</v>
      </c>
      <c r="K143" s="262" t="str">
        <f>'Pque N Mundo I'!K6</f>
        <v>ABR_19</v>
      </c>
      <c r="L143" s="263" t="str">
        <f>'Pque N Mundo I'!L6</f>
        <v>%</v>
      </c>
      <c r="M143" s="264" t="str">
        <f>'Pque N Mundo I'!M6</f>
        <v>MAIO_19</v>
      </c>
      <c r="N143" s="265" t="str">
        <f>'Pque N Mundo I'!N6</f>
        <v>%</v>
      </c>
      <c r="O143" s="264" t="str">
        <f>'Pque N Mundo I'!O6</f>
        <v>JUN_19</v>
      </c>
      <c r="P143" s="265" t="str">
        <f>'Pque N Mundo I'!P6</f>
        <v>%</v>
      </c>
      <c r="Q143" s="128" t="str">
        <f>'Pque N Mundo I'!Q6</f>
        <v>Trimestre</v>
      </c>
      <c r="R143" s="13" t="str">
        <f>'Pque N Mundo I'!R6</f>
        <v>% Trim</v>
      </c>
      <c r="S143" s="110" t="str">
        <f>'Pque N Mundo I'!S6</f>
        <v>JUL_19</v>
      </c>
      <c r="T143" s="263" t="str">
        <f>'Pque N Mundo I'!T6</f>
        <v>%</v>
      </c>
      <c r="U143" s="264" t="str">
        <f>'Pque N Mundo I'!U6</f>
        <v>AGO_19</v>
      </c>
      <c r="V143" s="265" t="str">
        <f>'Pque N Mundo I'!V6</f>
        <v>%</v>
      </c>
      <c r="W143" s="264" t="str">
        <f>'Pque N Mundo I'!W6</f>
        <v>SET_19</v>
      </c>
      <c r="X143" s="265" t="str">
        <f>'Pque N Mundo I'!X6</f>
        <v>%</v>
      </c>
      <c r="Y143" s="128" t="str">
        <f>'Pque N Mundo I'!Y6</f>
        <v>Trimestre</v>
      </c>
      <c r="Z143" s="13" t="str">
        <f>'Pque N Mundo I'!Z6</f>
        <v>% Trim</v>
      </c>
      <c r="AA143" s="110" t="str">
        <f>'Pque N Mundo I'!AA6</f>
        <v>OUT_19</v>
      </c>
      <c r="AB143" s="263" t="str">
        <f>'Pque N Mundo I'!AB6</f>
        <v>%</v>
      </c>
      <c r="AC143" s="264" t="str">
        <f>'Pque N Mundo I'!AC6</f>
        <v>NOV_19</v>
      </c>
      <c r="AD143" s="265" t="str">
        <f>'Pque N Mundo I'!AD6</f>
        <v>%</v>
      </c>
      <c r="AE143" s="264" t="str">
        <f>'Pque N Mundo I'!AE6</f>
        <v>DEZ_19</v>
      </c>
      <c r="AF143" s="265" t="str">
        <f>'Pque N Mundo I'!AF6</f>
        <v>%</v>
      </c>
      <c r="AG143" s="128" t="str">
        <f>'Pque N Mundo I'!AG6</f>
        <v>Trimestre</v>
      </c>
      <c r="AH143" s="13" t="str">
        <f>'Pque N Mundo I'!AH6</f>
        <v>% Trim</v>
      </c>
      <c r="AI143" s="14" t="s">
        <v>6</v>
      </c>
    </row>
    <row r="144" spans="1:35" ht="15.75" outlineLevel="1" thickTop="1" x14ac:dyDescent="0.25">
      <c r="A144" s="269" t="s">
        <v>408</v>
      </c>
      <c r="B144" s="112">
        <f>'UBS Vila Sabrina'!B7</f>
        <v>528</v>
      </c>
      <c r="C144" s="133">
        <f>'UBS Vila Sabrina'!C7</f>
        <v>485</v>
      </c>
      <c r="D144" s="19">
        <f t="shared" ref="D144:D149" si="456">C144/$B144</f>
        <v>0.91856060606060608</v>
      </c>
      <c r="E144" s="133">
        <f>'UBS Vila Sabrina'!E7</f>
        <v>459</v>
      </c>
      <c r="F144" s="19">
        <f t="shared" ref="F144:F149" si="457">E144/$B144</f>
        <v>0.86931818181818177</v>
      </c>
      <c r="G144" s="133">
        <f>'UBS Vila Sabrina'!G7</f>
        <v>391</v>
      </c>
      <c r="H144" s="19">
        <f t="shared" ref="H144:L149" si="458">G144/$B144</f>
        <v>0.74053030303030298</v>
      </c>
      <c r="I144" s="98">
        <f t="shared" ref="I144:I149" si="459">SUM(C144,E144,G144)</f>
        <v>1335</v>
      </c>
      <c r="J144" s="146">
        <f t="shared" ref="J144:J149" si="460">I144/($B144*3)</f>
        <v>0.84280303030303028</v>
      </c>
      <c r="K144" s="133">
        <f>'UBS Vila Sabrina'!K7</f>
        <v>528</v>
      </c>
      <c r="L144" s="19">
        <f t="shared" si="458"/>
        <v>1</v>
      </c>
      <c r="M144" s="133">
        <f>'UBS Vila Sabrina'!M7</f>
        <v>518</v>
      </c>
      <c r="N144" s="19">
        <f t="shared" ref="N144:N149" si="461">M144/$B144</f>
        <v>0.98106060606060608</v>
      </c>
      <c r="O144" s="133">
        <f>'UBS Vila Sabrina'!O7</f>
        <v>410</v>
      </c>
      <c r="P144" s="19">
        <f t="shared" ref="P144:P149" si="462">O144/$B144</f>
        <v>0.77651515151515149</v>
      </c>
      <c r="Q144" s="98">
        <f t="shared" ref="Q144:Q149" si="463">SUM(K144,M144,O144)</f>
        <v>1456</v>
      </c>
      <c r="R144" s="146">
        <f t="shared" ref="R144:R149" si="464">Q144/($B144*3)</f>
        <v>0.91919191919191923</v>
      </c>
      <c r="S144" s="133">
        <f>'UBS Vila Sabrina'!S7</f>
        <v>456</v>
      </c>
      <c r="T144" s="19">
        <f t="shared" ref="T144:T149" si="465">S144/$B144</f>
        <v>0.86363636363636365</v>
      </c>
      <c r="U144" s="133">
        <f>'UBS Vila Sabrina'!U7</f>
        <v>615</v>
      </c>
      <c r="V144" s="19">
        <f t="shared" ref="V144:V149" si="466">U144/$B144</f>
        <v>1.1647727272727273</v>
      </c>
      <c r="W144" s="133">
        <f>'UBS Vila Sabrina'!W7</f>
        <v>0</v>
      </c>
      <c r="X144" s="19">
        <f t="shared" ref="X144:X149" si="467">W144/$B144</f>
        <v>0</v>
      </c>
      <c r="Y144" s="98">
        <f t="shared" ref="Y144:Y149" si="468">SUM(S144,U144,W144)</f>
        <v>1071</v>
      </c>
      <c r="Z144" s="146">
        <f t="shared" ref="Z144:Z149" si="469">Y144/($B144*3)</f>
        <v>0.67613636363636365</v>
      </c>
      <c r="AA144" s="133">
        <f>'UBS Vila Sabrina'!AA7</f>
        <v>0</v>
      </c>
      <c r="AB144" s="19">
        <f t="shared" ref="AB144:AB149" si="470">AA144/$B144</f>
        <v>0</v>
      </c>
      <c r="AC144" s="133">
        <f>'UBS Vila Sabrina'!AC7</f>
        <v>0</v>
      </c>
      <c r="AD144" s="19">
        <f t="shared" ref="AD144:AD149" si="471">AC144/$B144</f>
        <v>0</v>
      </c>
      <c r="AE144" s="133">
        <f>'UBS Vila Sabrina'!AE7</f>
        <v>0</v>
      </c>
      <c r="AF144" s="19">
        <f t="shared" ref="AF144:AF149" si="472">AE144/$B144</f>
        <v>0</v>
      </c>
      <c r="AG144" s="98">
        <f t="shared" ref="AG144:AG149" si="473">SUM(AA144,AC144,AE144)</f>
        <v>0</v>
      </c>
      <c r="AH144" s="146">
        <f t="shared" ref="AH144:AH149" si="474">AG144/($B144*3)</f>
        <v>0</v>
      </c>
      <c r="AI144" s="133">
        <f t="shared" ref="AI144:AI149" si="475">SUM(C144,E144,G144,K144,M144,O144)</f>
        <v>2791</v>
      </c>
    </row>
    <row r="145" spans="1:35" outlineLevel="1" x14ac:dyDescent="0.25">
      <c r="A145" s="269" t="s">
        <v>9</v>
      </c>
      <c r="B145" s="114">
        <f>'UBS Vila Sabrina'!B8</f>
        <v>1608</v>
      </c>
      <c r="C145" s="134">
        <f>'UBS Vila Sabrina'!C8</f>
        <v>2081</v>
      </c>
      <c r="D145" s="147">
        <f t="shared" si="456"/>
        <v>1.2941542288557213</v>
      </c>
      <c r="E145" s="134">
        <f>'UBS Vila Sabrina'!E8</f>
        <v>2063</v>
      </c>
      <c r="F145" s="147">
        <f t="shared" si="457"/>
        <v>1.282960199004975</v>
      </c>
      <c r="G145" s="134">
        <f>'UBS Vila Sabrina'!G8</f>
        <v>1697</v>
      </c>
      <c r="H145" s="147">
        <f t="shared" si="458"/>
        <v>1.0553482587064678</v>
      </c>
      <c r="I145" s="136">
        <f t="shared" si="459"/>
        <v>5841</v>
      </c>
      <c r="J145" s="148">
        <f t="shared" si="460"/>
        <v>1.210820895522388</v>
      </c>
      <c r="K145" s="134">
        <f>'UBS Vila Sabrina'!K8</f>
        <v>3390</v>
      </c>
      <c r="L145" s="147">
        <f t="shared" si="458"/>
        <v>2.1082089552238807</v>
      </c>
      <c r="M145" s="134">
        <f>'UBS Vila Sabrina'!M8</f>
        <v>2737</v>
      </c>
      <c r="N145" s="147">
        <f t="shared" si="461"/>
        <v>1.7021144278606966</v>
      </c>
      <c r="O145" s="134">
        <f>'UBS Vila Sabrina'!O8</f>
        <v>1620</v>
      </c>
      <c r="P145" s="147">
        <f t="shared" si="462"/>
        <v>1.0074626865671641</v>
      </c>
      <c r="Q145" s="136">
        <f t="shared" si="463"/>
        <v>7747</v>
      </c>
      <c r="R145" s="148">
        <f t="shared" si="464"/>
        <v>1.6059286898839138</v>
      </c>
      <c r="S145" s="134">
        <f>'UBS Vila Sabrina'!S8</f>
        <v>1693</v>
      </c>
      <c r="T145" s="147">
        <f t="shared" si="465"/>
        <v>1.052860696517413</v>
      </c>
      <c r="U145" s="134">
        <f>'UBS Vila Sabrina'!U8</f>
        <v>2545</v>
      </c>
      <c r="V145" s="147">
        <f t="shared" si="466"/>
        <v>1.5827114427860696</v>
      </c>
      <c r="W145" s="134">
        <f>'UBS Vila Sabrina'!W8</f>
        <v>0</v>
      </c>
      <c r="X145" s="147">
        <f t="shared" si="467"/>
        <v>0</v>
      </c>
      <c r="Y145" s="136">
        <f t="shared" si="468"/>
        <v>4238</v>
      </c>
      <c r="Z145" s="148">
        <f t="shared" si="469"/>
        <v>0.87852404643449422</v>
      </c>
      <c r="AA145" s="134">
        <f>'UBS Vila Sabrina'!AA8</f>
        <v>0</v>
      </c>
      <c r="AB145" s="147">
        <f t="shared" si="470"/>
        <v>0</v>
      </c>
      <c r="AC145" s="134">
        <f>'UBS Vila Sabrina'!AC8</f>
        <v>0</v>
      </c>
      <c r="AD145" s="147">
        <f t="shared" si="471"/>
        <v>0</v>
      </c>
      <c r="AE145" s="134">
        <f>'UBS Vila Sabrina'!AE8</f>
        <v>0</v>
      </c>
      <c r="AF145" s="147">
        <f t="shared" si="472"/>
        <v>0</v>
      </c>
      <c r="AG145" s="136">
        <f t="shared" si="473"/>
        <v>0</v>
      </c>
      <c r="AH145" s="148">
        <f t="shared" si="474"/>
        <v>0</v>
      </c>
      <c r="AI145" s="134">
        <f t="shared" si="475"/>
        <v>13588</v>
      </c>
    </row>
    <row r="146" spans="1:35" outlineLevel="1" x14ac:dyDescent="0.25">
      <c r="A146" s="269" t="s">
        <v>10</v>
      </c>
      <c r="B146" s="114">
        <f>'UBS Vila Sabrina'!B9</f>
        <v>789</v>
      </c>
      <c r="C146" s="134">
        <f>'UBS Vila Sabrina'!C9</f>
        <v>663</v>
      </c>
      <c r="D146" s="147">
        <f t="shared" si="456"/>
        <v>0.84030418250950567</v>
      </c>
      <c r="E146" s="134">
        <f>'UBS Vila Sabrina'!E9</f>
        <v>44</v>
      </c>
      <c r="F146" s="147">
        <f t="shared" si="457"/>
        <v>5.5766793409378963E-2</v>
      </c>
      <c r="G146" s="134">
        <f>'UBS Vila Sabrina'!G9</f>
        <v>536</v>
      </c>
      <c r="H146" s="147">
        <f t="shared" si="458"/>
        <v>0.67934093789607097</v>
      </c>
      <c r="I146" s="136">
        <f t="shared" si="459"/>
        <v>1243</v>
      </c>
      <c r="J146" s="148">
        <f t="shared" si="460"/>
        <v>0.5251373046049852</v>
      </c>
      <c r="K146" s="134">
        <f>'UBS Vila Sabrina'!K9</f>
        <v>563</v>
      </c>
      <c r="L146" s="147">
        <f t="shared" si="458"/>
        <v>0.71356147021546257</v>
      </c>
      <c r="M146" s="134">
        <f>'UBS Vila Sabrina'!M9</f>
        <v>688</v>
      </c>
      <c r="N146" s="147">
        <f t="shared" si="461"/>
        <v>0.87198986058301653</v>
      </c>
      <c r="O146" s="134">
        <f>'UBS Vila Sabrina'!O9</f>
        <v>462</v>
      </c>
      <c r="P146" s="147">
        <f t="shared" si="462"/>
        <v>0.5855513307984791</v>
      </c>
      <c r="Q146" s="136">
        <f t="shared" si="463"/>
        <v>1713</v>
      </c>
      <c r="R146" s="148">
        <f t="shared" si="464"/>
        <v>0.72370088719898606</v>
      </c>
      <c r="S146" s="134">
        <f>'UBS Vila Sabrina'!S9</f>
        <v>576</v>
      </c>
      <c r="T146" s="147">
        <f t="shared" si="465"/>
        <v>0.73003802281368824</v>
      </c>
      <c r="U146" s="134">
        <f>'UBS Vila Sabrina'!U9</f>
        <v>863</v>
      </c>
      <c r="V146" s="147">
        <f t="shared" si="466"/>
        <v>1.0937896070975919</v>
      </c>
      <c r="W146" s="134">
        <f>'UBS Vila Sabrina'!W9</f>
        <v>0</v>
      </c>
      <c r="X146" s="147">
        <f t="shared" si="467"/>
        <v>0</v>
      </c>
      <c r="Y146" s="136">
        <f t="shared" si="468"/>
        <v>1439</v>
      </c>
      <c r="Z146" s="148">
        <f t="shared" si="469"/>
        <v>0.60794254330376007</v>
      </c>
      <c r="AA146" s="134">
        <f>'UBS Vila Sabrina'!AA9</f>
        <v>0</v>
      </c>
      <c r="AB146" s="147">
        <f t="shared" si="470"/>
        <v>0</v>
      </c>
      <c r="AC146" s="134">
        <f>'UBS Vila Sabrina'!AC9</f>
        <v>0</v>
      </c>
      <c r="AD146" s="147">
        <f t="shared" si="471"/>
        <v>0</v>
      </c>
      <c r="AE146" s="134">
        <f>'UBS Vila Sabrina'!AE9</f>
        <v>0</v>
      </c>
      <c r="AF146" s="147">
        <f t="shared" si="472"/>
        <v>0</v>
      </c>
      <c r="AG146" s="136">
        <f t="shared" si="473"/>
        <v>0</v>
      </c>
      <c r="AH146" s="148">
        <f t="shared" si="474"/>
        <v>0</v>
      </c>
      <c r="AI146" s="134">
        <f t="shared" si="475"/>
        <v>2956</v>
      </c>
    </row>
    <row r="147" spans="1:35" outlineLevel="1" x14ac:dyDescent="0.25">
      <c r="A147" s="269" t="s">
        <v>42</v>
      </c>
      <c r="B147" s="114">
        <f>'UBS Vila Sabrina'!B10</f>
        <v>395</v>
      </c>
      <c r="C147" s="134">
        <f>'UBS Vila Sabrina'!C10</f>
        <v>371</v>
      </c>
      <c r="D147" s="147">
        <f t="shared" si="456"/>
        <v>0.93924050632911393</v>
      </c>
      <c r="E147" s="134">
        <f>'UBS Vila Sabrina'!E10</f>
        <v>394</v>
      </c>
      <c r="F147" s="147">
        <f t="shared" si="457"/>
        <v>0.99746835443037973</v>
      </c>
      <c r="G147" s="134">
        <f>'UBS Vila Sabrina'!G10</f>
        <v>361</v>
      </c>
      <c r="H147" s="147">
        <f t="shared" si="458"/>
        <v>0.91392405063291138</v>
      </c>
      <c r="I147" s="136">
        <f t="shared" si="459"/>
        <v>1126</v>
      </c>
      <c r="J147" s="148">
        <f t="shared" si="460"/>
        <v>0.95021097046413505</v>
      </c>
      <c r="K147" s="134">
        <f>'UBS Vila Sabrina'!K10</f>
        <v>181</v>
      </c>
      <c r="L147" s="147">
        <f t="shared" si="458"/>
        <v>0.45822784810126582</v>
      </c>
      <c r="M147" s="134">
        <f>'UBS Vila Sabrina'!M10</f>
        <v>423</v>
      </c>
      <c r="N147" s="147">
        <f t="shared" si="461"/>
        <v>1.070886075949367</v>
      </c>
      <c r="O147" s="134">
        <f>'UBS Vila Sabrina'!O10</f>
        <v>227</v>
      </c>
      <c r="P147" s="147">
        <f t="shared" si="462"/>
        <v>0.57468354430379742</v>
      </c>
      <c r="Q147" s="136">
        <f t="shared" si="463"/>
        <v>831</v>
      </c>
      <c r="R147" s="148">
        <f t="shared" si="464"/>
        <v>0.70126582278481009</v>
      </c>
      <c r="S147" s="134">
        <f>'UBS Vila Sabrina'!S10</f>
        <v>336</v>
      </c>
      <c r="T147" s="147">
        <f t="shared" si="465"/>
        <v>0.85063291139240504</v>
      </c>
      <c r="U147" s="134">
        <f>'UBS Vila Sabrina'!U10</f>
        <v>423</v>
      </c>
      <c r="V147" s="147">
        <f t="shared" si="466"/>
        <v>1.070886075949367</v>
      </c>
      <c r="W147" s="134">
        <f>'UBS Vila Sabrina'!W10</f>
        <v>0</v>
      </c>
      <c r="X147" s="147">
        <f t="shared" si="467"/>
        <v>0</v>
      </c>
      <c r="Y147" s="136">
        <f t="shared" si="468"/>
        <v>759</v>
      </c>
      <c r="Z147" s="148">
        <f t="shared" si="469"/>
        <v>0.64050632911392402</v>
      </c>
      <c r="AA147" s="134">
        <f>'UBS Vila Sabrina'!AA10</f>
        <v>0</v>
      </c>
      <c r="AB147" s="147">
        <f t="shared" si="470"/>
        <v>0</v>
      </c>
      <c r="AC147" s="134">
        <f>'UBS Vila Sabrina'!AC10</f>
        <v>0</v>
      </c>
      <c r="AD147" s="147">
        <f t="shared" si="471"/>
        <v>0</v>
      </c>
      <c r="AE147" s="134">
        <f>'UBS Vila Sabrina'!AE10</f>
        <v>0</v>
      </c>
      <c r="AF147" s="147">
        <f t="shared" si="472"/>
        <v>0</v>
      </c>
      <c r="AG147" s="136">
        <f t="shared" si="473"/>
        <v>0</v>
      </c>
      <c r="AH147" s="148">
        <f t="shared" si="474"/>
        <v>0</v>
      </c>
      <c r="AI147" s="134">
        <f t="shared" si="475"/>
        <v>1957</v>
      </c>
    </row>
    <row r="148" spans="1:35" ht="15.75" outlineLevel="1" thickBot="1" x14ac:dyDescent="0.3">
      <c r="A148" s="1052" t="s">
        <v>13</v>
      </c>
      <c r="B148" s="995">
        <f>'UBS Vila Sabrina'!B11</f>
        <v>526</v>
      </c>
      <c r="C148" s="996">
        <f>'UBS Vila Sabrina'!C11</f>
        <v>446</v>
      </c>
      <c r="D148" s="988">
        <f t="shared" si="456"/>
        <v>0.84790874524714832</v>
      </c>
      <c r="E148" s="996">
        <f>'UBS Vila Sabrina'!E11</f>
        <v>581</v>
      </c>
      <c r="F148" s="988">
        <f t="shared" si="457"/>
        <v>1.1045627376425855</v>
      </c>
      <c r="G148" s="996">
        <f>'UBS Vila Sabrina'!G11</f>
        <v>493</v>
      </c>
      <c r="H148" s="988">
        <f t="shared" si="458"/>
        <v>0.93726235741444863</v>
      </c>
      <c r="I148" s="997">
        <f t="shared" si="459"/>
        <v>1520</v>
      </c>
      <c r="J148" s="998">
        <f t="shared" si="460"/>
        <v>0.96324461343472745</v>
      </c>
      <c r="K148" s="996">
        <f>'UBS Vila Sabrina'!K11</f>
        <v>470</v>
      </c>
      <c r="L148" s="988">
        <f t="shared" si="458"/>
        <v>0.89353612167300378</v>
      </c>
      <c r="M148" s="996">
        <f>'UBS Vila Sabrina'!M11</f>
        <v>538</v>
      </c>
      <c r="N148" s="988">
        <f t="shared" si="461"/>
        <v>1.0228136882129277</v>
      </c>
      <c r="O148" s="996">
        <f>'UBS Vila Sabrina'!O11</f>
        <v>460</v>
      </c>
      <c r="P148" s="988">
        <f t="shared" si="462"/>
        <v>0.87452471482889738</v>
      </c>
      <c r="Q148" s="997">
        <f t="shared" si="463"/>
        <v>1468</v>
      </c>
      <c r="R148" s="998">
        <f t="shared" si="464"/>
        <v>0.93029150823827633</v>
      </c>
      <c r="S148" s="996">
        <f>'UBS Vila Sabrina'!S11</f>
        <v>492</v>
      </c>
      <c r="T148" s="988">
        <f t="shared" si="465"/>
        <v>0.93536121673003803</v>
      </c>
      <c r="U148" s="996">
        <f>'UBS Vila Sabrina'!U11</f>
        <v>531</v>
      </c>
      <c r="V148" s="988">
        <f t="shared" si="466"/>
        <v>1.0095057034220531</v>
      </c>
      <c r="W148" s="996">
        <f>'UBS Vila Sabrina'!W11</f>
        <v>0</v>
      </c>
      <c r="X148" s="988">
        <f t="shared" si="467"/>
        <v>0</v>
      </c>
      <c r="Y148" s="997">
        <f t="shared" si="468"/>
        <v>1023</v>
      </c>
      <c r="Z148" s="998">
        <f t="shared" si="469"/>
        <v>0.64828897338403046</v>
      </c>
      <c r="AA148" s="996">
        <f>'UBS Vila Sabrina'!AA11</f>
        <v>0</v>
      </c>
      <c r="AB148" s="988">
        <f t="shared" si="470"/>
        <v>0</v>
      </c>
      <c r="AC148" s="996">
        <f>'UBS Vila Sabrina'!AC11</f>
        <v>0</v>
      </c>
      <c r="AD148" s="988">
        <f t="shared" si="471"/>
        <v>0</v>
      </c>
      <c r="AE148" s="996">
        <f>'UBS Vila Sabrina'!AE11</f>
        <v>0</v>
      </c>
      <c r="AF148" s="988">
        <f t="shared" si="472"/>
        <v>0</v>
      </c>
      <c r="AG148" s="997">
        <f t="shared" si="473"/>
        <v>0</v>
      </c>
      <c r="AH148" s="998">
        <f t="shared" si="474"/>
        <v>0</v>
      </c>
      <c r="AI148" s="996">
        <f t="shared" si="475"/>
        <v>2988</v>
      </c>
    </row>
    <row r="149" spans="1:35" ht="15.75" outlineLevel="1" thickBot="1" x14ac:dyDescent="0.3">
      <c r="A149" s="1081" t="s">
        <v>7</v>
      </c>
      <c r="B149" s="987">
        <f>SUM(B144:B148)</f>
        <v>3846</v>
      </c>
      <c r="C149" s="418">
        <f>SUM(C144:C148)</f>
        <v>4046</v>
      </c>
      <c r="D149" s="278">
        <f t="shared" si="456"/>
        <v>1.0520020800832033</v>
      </c>
      <c r="E149" s="418">
        <f>SUM(E144:E148)</f>
        <v>3541</v>
      </c>
      <c r="F149" s="278">
        <f t="shared" si="457"/>
        <v>0.92069682787311491</v>
      </c>
      <c r="G149" s="418">
        <f>SUM(G144:G148)</f>
        <v>3478</v>
      </c>
      <c r="H149" s="278">
        <f t="shared" si="458"/>
        <v>0.90431617264690589</v>
      </c>
      <c r="I149" s="625">
        <f t="shared" si="459"/>
        <v>11065</v>
      </c>
      <c r="J149" s="279">
        <f t="shared" si="460"/>
        <v>0.95900502686774136</v>
      </c>
      <c r="K149" s="418">
        <f>SUM(K144:K148)</f>
        <v>5132</v>
      </c>
      <c r="L149" s="278">
        <f t="shared" si="458"/>
        <v>1.3343733749349973</v>
      </c>
      <c r="M149" s="418">
        <f t="shared" ref="M149" si="476">SUM(M144:M148)</f>
        <v>4904</v>
      </c>
      <c r="N149" s="278">
        <f t="shared" si="461"/>
        <v>1.2750910036401457</v>
      </c>
      <c r="O149" s="418">
        <f t="shared" ref="O149" si="477">SUM(O144:O148)</f>
        <v>3179</v>
      </c>
      <c r="P149" s="278">
        <f t="shared" si="462"/>
        <v>0.82657306292251687</v>
      </c>
      <c r="Q149" s="625">
        <f t="shared" si="463"/>
        <v>13215</v>
      </c>
      <c r="R149" s="279">
        <f t="shared" si="464"/>
        <v>1.1453458138325534</v>
      </c>
      <c r="S149" s="418">
        <f>SUM(S144:S148)</f>
        <v>3553</v>
      </c>
      <c r="T149" s="278">
        <f t="shared" si="465"/>
        <v>0.92381695267810715</v>
      </c>
      <c r="U149" s="418">
        <f t="shared" ref="U149" si="478">SUM(U144:U148)</f>
        <v>4977</v>
      </c>
      <c r="V149" s="278">
        <f t="shared" si="466"/>
        <v>1.2940717628705147</v>
      </c>
      <c r="W149" s="418">
        <f t="shared" ref="W149" si="479">SUM(W144:W148)</f>
        <v>0</v>
      </c>
      <c r="X149" s="278">
        <f t="shared" si="467"/>
        <v>0</v>
      </c>
      <c r="Y149" s="625">
        <f t="shared" si="468"/>
        <v>8530</v>
      </c>
      <c r="Z149" s="279">
        <f t="shared" si="469"/>
        <v>0.73929623851620729</v>
      </c>
      <c r="AA149" s="418">
        <f>SUM(AA144:AA148)</f>
        <v>0</v>
      </c>
      <c r="AB149" s="278">
        <f t="shared" si="470"/>
        <v>0</v>
      </c>
      <c r="AC149" s="418">
        <f t="shared" ref="AC149" si="480">SUM(AC144:AC148)</f>
        <v>0</v>
      </c>
      <c r="AD149" s="278">
        <f t="shared" si="471"/>
        <v>0</v>
      </c>
      <c r="AE149" s="418">
        <f t="shared" ref="AE149" si="481">SUM(AE144:AE148)</f>
        <v>0</v>
      </c>
      <c r="AF149" s="278">
        <f t="shared" si="472"/>
        <v>0</v>
      </c>
      <c r="AG149" s="625">
        <f t="shared" si="473"/>
        <v>0</v>
      </c>
      <c r="AH149" s="279">
        <f t="shared" si="474"/>
        <v>0</v>
      </c>
      <c r="AI149" s="994">
        <f t="shared" si="475"/>
        <v>24280</v>
      </c>
    </row>
    <row r="151" spans="1:35" ht="15.75" x14ac:dyDescent="0.25">
      <c r="A151" s="1380" t="s">
        <v>550</v>
      </c>
      <c r="B151" s="1373"/>
      <c r="C151" s="1373"/>
      <c r="D151" s="1373"/>
      <c r="E151" s="1373"/>
      <c r="F151" s="1373"/>
      <c r="G151" s="1373"/>
      <c r="H151" s="1373"/>
      <c r="I151" s="1373"/>
      <c r="J151" s="1373"/>
      <c r="K151" s="1373"/>
      <c r="L151" s="1373"/>
      <c r="M151" s="1373"/>
      <c r="N151" s="1373"/>
      <c r="O151" s="1373"/>
      <c r="P151" s="1373"/>
      <c r="Q151" s="1373"/>
      <c r="R151" s="1373"/>
      <c r="S151" s="1373"/>
      <c r="T151" s="1373"/>
      <c r="U151" s="1373"/>
      <c r="V151" s="1373"/>
      <c r="W151" s="1373"/>
      <c r="X151" s="1373"/>
      <c r="Y151" s="1373"/>
      <c r="Z151" s="1373"/>
      <c r="AA151" s="1373"/>
      <c r="AB151" s="1373"/>
      <c r="AC151" s="1373"/>
      <c r="AD151" s="1373"/>
      <c r="AE151" s="1373"/>
      <c r="AF151" s="1373"/>
      <c r="AG151" s="1373"/>
      <c r="AH151" s="1373"/>
      <c r="AI151" s="1373"/>
    </row>
    <row r="152" spans="1:35" ht="24.75" outlineLevel="1" thickBot="1" x14ac:dyDescent="0.3">
      <c r="A152" s="268" t="s">
        <v>14</v>
      </c>
      <c r="B152" s="186" t="s">
        <v>15</v>
      </c>
      <c r="C152" s="262" t="str">
        <f>'Pque N Mundo I'!C6</f>
        <v>JAN_19</v>
      </c>
      <c r="D152" s="263" t="str">
        <f>'Pque N Mundo I'!D6</f>
        <v>%</v>
      </c>
      <c r="E152" s="262" t="str">
        <f>'Pque N Mundo I'!E6</f>
        <v>FEV_19</v>
      </c>
      <c r="F152" s="263" t="str">
        <f>'Pque N Mundo I'!F6</f>
        <v>%</v>
      </c>
      <c r="G152" s="262" t="str">
        <f>'Pque N Mundo I'!G6</f>
        <v>MAR_19</v>
      </c>
      <c r="H152" s="263" t="str">
        <f>'Pque N Mundo I'!H6</f>
        <v>%</v>
      </c>
      <c r="I152" s="128" t="str">
        <f>'Pque N Mundo I'!I6</f>
        <v>Trimestre</v>
      </c>
      <c r="J152" s="13" t="str">
        <f>'Pque N Mundo I'!J6</f>
        <v>% Trim</v>
      </c>
      <c r="K152" s="262" t="str">
        <f>'Pque N Mundo I'!K6</f>
        <v>ABR_19</v>
      </c>
      <c r="L152" s="263" t="str">
        <f>'Pque N Mundo I'!L6</f>
        <v>%</v>
      </c>
      <c r="M152" s="264" t="str">
        <f>'Pque N Mundo I'!M6</f>
        <v>MAIO_19</v>
      </c>
      <c r="N152" s="265" t="str">
        <f>'Pque N Mundo I'!N6</f>
        <v>%</v>
      </c>
      <c r="O152" s="264" t="str">
        <f>'Pque N Mundo I'!O6</f>
        <v>JUN_19</v>
      </c>
      <c r="P152" s="265" t="str">
        <f>'Pque N Mundo I'!P6</f>
        <v>%</v>
      </c>
      <c r="Q152" s="128" t="str">
        <f>'Pque N Mundo I'!Q6</f>
        <v>Trimestre</v>
      </c>
      <c r="R152" s="13" t="str">
        <f>'Pque N Mundo I'!R6</f>
        <v>% Trim</v>
      </c>
      <c r="S152" s="110" t="str">
        <f>'Pque N Mundo I'!S6</f>
        <v>JUL_19</v>
      </c>
      <c r="T152" s="263" t="str">
        <f>'Pque N Mundo I'!T6</f>
        <v>%</v>
      </c>
      <c r="U152" s="264" t="str">
        <f>'Pque N Mundo I'!U6</f>
        <v>AGO_19</v>
      </c>
      <c r="V152" s="265" t="str">
        <f>'Pque N Mundo I'!V6</f>
        <v>%</v>
      </c>
      <c r="W152" s="264" t="str">
        <f>'Pque N Mundo I'!W6</f>
        <v>SET_19</v>
      </c>
      <c r="X152" s="265" t="str">
        <f>'Pque N Mundo I'!X6</f>
        <v>%</v>
      </c>
      <c r="Y152" s="128" t="str">
        <f>'Pque N Mundo I'!Y6</f>
        <v>Trimestre</v>
      </c>
      <c r="Z152" s="13" t="str">
        <f>'Pque N Mundo I'!Z6</f>
        <v>% Trim</v>
      </c>
      <c r="AA152" s="110" t="str">
        <f>'Pque N Mundo I'!AA6</f>
        <v>OUT_19</v>
      </c>
      <c r="AB152" s="263" t="str">
        <f>'Pque N Mundo I'!AB6</f>
        <v>%</v>
      </c>
      <c r="AC152" s="264" t="str">
        <f>'Pque N Mundo I'!AC6</f>
        <v>NOV_19</v>
      </c>
      <c r="AD152" s="265" t="str">
        <f>'Pque N Mundo I'!AD6</f>
        <v>%</v>
      </c>
      <c r="AE152" s="264" t="str">
        <f>'Pque N Mundo I'!AE6</f>
        <v>DEZ_19</v>
      </c>
      <c r="AF152" s="265" t="str">
        <f>'Pque N Mundo I'!AF6</f>
        <v>%</v>
      </c>
      <c r="AG152" s="128" t="str">
        <f>'Pque N Mundo I'!AG6</f>
        <v>Trimestre</v>
      </c>
      <c r="AH152" s="13" t="str">
        <f>'Pque N Mundo I'!AH6</f>
        <v>% Trim</v>
      </c>
      <c r="AI152" s="14" t="s">
        <v>6</v>
      </c>
    </row>
    <row r="153" spans="1:35" ht="15.75" outlineLevel="1" thickTop="1" x14ac:dyDescent="0.25">
      <c r="A153" s="269" t="s">
        <v>408</v>
      </c>
      <c r="B153" s="112">
        <f>'UBS Carandiru'!B7</f>
        <v>576</v>
      </c>
      <c r="C153" s="133">
        <f>'UBS Carandiru'!C7</f>
        <v>568</v>
      </c>
      <c r="D153" s="19">
        <f t="shared" ref="D153:D160" si="482">C153/$B153</f>
        <v>0.98611111111111116</v>
      </c>
      <c r="E153" s="133">
        <f>'UBS Carandiru'!E7</f>
        <v>546</v>
      </c>
      <c r="F153" s="19">
        <f t="shared" ref="F153:F160" si="483">E153/$B153</f>
        <v>0.94791666666666663</v>
      </c>
      <c r="G153" s="133">
        <f>'UBS Carandiru'!G7</f>
        <v>481</v>
      </c>
      <c r="H153" s="19">
        <f t="shared" ref="H153:L160" si="484">G153/$B153</f>
        <v>0.83506944444444442</v>
      </c>
      <c r="I153" s="98">
        <f t="shared" ref="I153:I160" si="485">SUM(C153,E153,G153)</f>
        <v>1595</v>
      </c>
      <c r="J153" s="146">
        <f t="shared" ref="J153:J160" si="486">I153/($B153*3)</f>
        <v>0.92303240740740744</v>
      </c>
      <c r="K153" s="133">
        <f>'UBS Carandiru'!K7</f>
        <v>376</v>
      </c>
      <c r="L153" s="19">
        <f t="shared" si="484"/>
        <v>0.65277777777777779</v>
      </c>
      <c r="M153" s="133">
        <f>'UBS Carandiru'!M7</f>
        <v>445</v>
      </c>
      <c r="N153" s="19">
        <f t="shared" ref="N153:N160" si="487">M153/$B153</f>
        <v>0.77256944444444442</v>
      </c>
      <c r="O153" s="133">
        <f>'UBS Carandiru'!O7</f>
        <v>469</v>
      </c>
      <c r="P153" s="19">
        <f t="shared" ref="P153:P160" si="488">O153/$B153</f>
        <v>0.81423611111111116</v>
      </c>
      <c r="Q153" s="98">
        <f t="shared" ref="Q153:Q160" si="489">SUM(K153,M153,O153)</f>
        <v>1290</v>
      </c>
      <c r="R153" s="146">
        <f t="shared" ref="R153:R160" si="490">Q153/($B153*3)</f>
        <v>0.74652777777777779</v>
      </c>
      <c r="S153" s="133">
        <f>'UBS Carandiru'!S7</f>
        <v>645</v>
      </c>
      <c r="T153" s="19">
        <f t="shared" ref="T153:T160" si="491">S153/$B153</f>
        <v>1.1197916666666667</v>
      </c>
      <c r="U153" s="133">
        <f>'UBS Carandiru'!U7</f>
        <v>692</v>
      </c>
      <c r="V153" s="19">
        <f t="shared" ref="V153:V160" si="492">U153/$B153</f>
        <v>1.2013888888888888</v>
      </c>
      <c r="W153" s="133">
        <f>'UBS Carandiru'!W7</f>
        <v>0</v>
      </c>
      <c r="X153" s="19">
        <f t="shared" ref="X153:X160" si="493">W153/$B153</f>
        <v>0</v>
      </c>
      <c r="Y153" s="98">
        <f t="shared" ref="Y153:Y160" si="494">SUM(S153,U153,W153)</f>
        <v>1337</v>
      </c>
      <c r="Z153" s="146">
        <f t="shared" ref="Z153:Z160" si="495">Y153/($B153*3)</f>
        <v>0.77372685185185186</v>
      </c>
      <c r="AA153" s="133">
        <f>'UBS Carandiru'!AA7</f>
        <v>0</v>
      </c>
      <c r="AB153" s="19">
        <f t="shared" ref="AB153:AB160" si="496">AA153/$B153</f>
        <v>0</v>
      </c>
      <c r="AC153" s="133">
        <f>'UBS Carandiru'!AC7</f>
        <v>0</v>
      </c>
      <c r="AD153" s="19">
        <f t="shared" ref="AD153:AD160" si="497">AC153/$B153</f>
        <v>0</v>
      </c>
      <c r="AE153" s="133">
        <f>'UBS Carandiru'!AE7</f>
        <v>0</v>
      </c>
      <c r="AF153" s="19">
        <f t="shared" ref="AF153:AF160" si="498">AE153/$B153</f>
        <v>0</v>
      </c>
      <c r="AG153" s="98">
        <f t="shared" ref="AG153:AG160" si="499">SUM(AA153,AC153,AE153)</f>
        <v>0</v>
      </c>
      <c r="AH153" s="146">
        <f t="shared" ref="AH153:AH160" si="500">AG153/($B153*3)</f>
        <v>0</v>
      </c>
      <c r="AI153" s="133">
        <f t="shared" ref="AI153:AI160" si="501">SUM(C153,E153,G153,K153,M153,O153)</f>
        <v>2885</v>
      </c>
    </row>
    <row r="154" spans="1:35" outlineLevel="1" x14ac:dyDescent="0.25">
      <c r="A154" s="269" t="s">
        <v>9</v>
      </c>
      <c r="B154" s="114">
        <f>'UBS Carandiru'!B8</f>
        <v>2016</v>
      </c>
      <c r="C154" s="134">
        <f>'UBS Carandiru'!C8</f>
        <v>2127</v>
      </c>
      <c r="D154" s="147">
        <f t="shared" si="482"/>
        <v>1.0550595238095237</v>
      </c>
      <c r="E154" s="134">
        <f>'UBS Carandiru'!E8</f>
        <v>2117</v>
      </c>
      <c r="F154" s="147">
        <f t="shared" si="483"/>
        <v>1.0500992063492063</v>
      </c>
      <c r="G154" s="134">
        <f>'UBS Carandiru'!G8</f>
        <v>2232</v>
      </c>
      <c r="H154" s="147">
        <f t="shared" si="484"/>
        <v>1.1071428571428572</v>
      </c>
      <c r="I154" s="136">
        <f t="shared" si="485"/>
        <v>6476</v>
      </c>
      <c r="J154" s="148">
        <f t="shared" si="486"/>
        <v>1.0707671957671958</v>
      </c>
      <c r="K154" s="134">
        <f>'UBS Carandiru'!K8</f>
        <v>2695</v>
      </c>
      <c r="L154" s="147">
        <f t="shared" si="484"/>
        <v>1.3368055555555556</v>
      </c>
      <c r="M154" s="134">
        <f>'UBS Carandiru'!M8</f>
        <v>2595</v>
      </c>
      <c r="N154" s="147">
        <f t="shared" si="487"/>
        <v>1.2872023809523809</v>
      </c>
      <c r="O154" s="134">
        <f>'UBS Carandiru'!O8</f>
        <v>2046</v>
      </c>
      <c r="P154" s="147">
        <f t="shared" si="488"/>
        <v>1.0148809523809523</v>
      </c>
      <c r="Q154" s="136">
        <f t="shared" si="489"/>
        <v>7336</v>
      </c>
      <c r="R154" s="148">
        <f t="shared" si="490"/>
        <v>1.212962962962963</v>
      </c>
      <c r="S154" s="134">
        <f>'UBS Carandiru'!S8</f>
        <v>2372</v>
      </c>
      <c r="T154" s="147">
        <f t="shared" si="491"/>
        <v>1.1765873015873016</v>
      </c>
      <c r="U154" s="134">
        <f>'UBS Carandiru'!U8</f>
        <v>2304</v>
      </c>
      <c r="V154" s="147">
        <f t="shared" si="492"/>
        <v>1.1428571428571428</v>
      </c>
      <c r="W154" s="134">
        <f>'UBS Carandiru'!W8</f>
        <v>0</v>
      </c>
      <c r="X154" s="147">
        <f t="shared" si="493"/>
        <v>0</v>
      </c>
      <c r="Y154" s="136">
        <f t="shared" si="494"/>
        <v>4676</v>
      </c>
      <c r="Z154" s="148">
        <f t="shared" si="495"/>
        <v>0.77314814814814814</v>
      </c>
      <c r="AA154" s="134">
        <f>'UBS Carandiru'!AA8</f>
        <v>0</v>
      </c>
      <c r="AB154" s="147">
        <f t="shared" si="496"/>
        <v>0</v>
      </c>
      <c r="AC154" s="134">
        <f>'UBS Carandiru'!AC8</f>
        <v>0</v>
      </c>
      <c r="AD154" s="147">
        <f t="shared" si="497"/>
        <v>0</v>
      </c>
      <c r="AE154" s="134">
        <f>'UBS Carandiru'!AE8</f>
        <v>0</v>
      </c>
      <c r="AF154" s="147">
        <f t="shared" si="498"/>
        <v>0</v>
      </c>
      <c r="AG154" s="136">
        <f t="shared" si="499"/>
        <v>0</v>
      </c>
      <c r="AH154" s="148">
        <f t="shared" si="500"/>
        <v>0</v>
      </c>
      <c r="AI154" s="134">
        <f t="shared" si="501"/>
        <v>13812</v>
      </c>
    </row>
    <row r="155" spans="1:35" outlineLevel="1" x14ac:dyDescent="0.25">
      <c r="A155" s="269" t="s">
        <v>10</v>
      </c>
      <c r="B155" s="114">
        <f>'UBS Carandiru'!B9</f>
        <v>789</v>
      </c>
      <c r="C155" s="134">
        <f>'UBS Carandiru'!C9</f>
        <v>472</v>
      </c>
      <c r="D155" s="147">
        <f t="shared" si="482"/>
        <v>0.59822560202788344</v>
      </c>
      <c r="E155" s="134">
        <f>'UBS Carandiru'!E9</f>
        <v>674</v>
      </c>
      <c r="F155" s="147">
        <f t="shared" si="483"/>
        <v>0.85424588086185049</v>
      </c>
      <c r="G155" s="134">
        <f>'UBS Carandiru'!G9</f>
        <v>709</v>
      </c>
      <c r="H155" s="147">
        <f t="shared" si="484"/>
        <v>0.89860583016476547</v>
      </c>
      <c r="I155" s="136">
        <f t="shared" si="485"/>
        <v>1855</v>
      </c>
      <c r="J155" s="148">
        <f t="shared" si="486"/>
        <v>0.7836924376848331</v>
      </c>
      <c r="K155" s="134">
        <f>'UBS Carandiru'!K9</f>
        <v>794</v>
      </c>
      <c r="L155" s="147">
        <f t="shared" si="484"/>
        <v>1.0063371356147022</v>
      </c>
      <c r="M155" s="134">
        <f>'UBS Carandiru'!M9</f>
        <v>676</v>
      </c>
      <c r="N155" s="147">
        <f t="shared" si="487"/>
        <v>0.85678073510773134</v>
      </c>
      <c r="O155" s="134">
        <f>'UBS Carandiru'!O9</f>
        <v>528</v>
      </c>
      <c r="P155" s="147">
        <f t="shared" si="488"/>
        <v>0.66920152091254748</v>
      </c>
      <c r="Q155" s="136">
        <f t="shared" si="489"/>
        <v>1998</v>
      </c>
      <c r="R155" s="148">
        <f t="shared" si="490"/>
        <v>0.844106463878327</v>
      </c>
      <c r="S155" s="134">
        <f>'UBS Carandiru'!S9</f>
        <v>732</v>
      </c>
      <c r="T155" s="147">
        <f t="shared" si="491"/>
        <v>0.92775665399239549</v>
      </c>
      <c r="U155" s="134">
        <f>'UBS Carandiru'!U9</f>
        <v>821</v>
      </c>
      <c r="V155" s="147">
        <f t="shared" si="492"/>
        <v>1.0405576679340938</v>
      </c>
      <c r="W155" s="134">
        <f>'UBS Carandiru'!W9</f>
        <v>0</v>
      </c>
      <c r="X155" s="147">
        <f t="shared" si="493"/>
        <v>0</v>
      </c>
      <c r="Y155" s="136">
        <f t="shared" si="494"/>
        <v>1553</v>
      </c>
      <c r="Z155" s="148">
        <f t="shared" si="495"/>
        <v>0.65610477397549638</v>
      </c>
      <c r="AA155" s="134">
        <f>'UBS Carandiru'!AA9</f>
        <v>0</v>
      </c>
      <c r="AB155" s="147">
        <f t="shared" si="496"/>
        <v>0</v>
      </c>
      <c r="AC155" s="134">
        <f>'UBS Carandiru'!AC9</f>
        <v>0</v>
      </c>
      <c r="AD155" s="147">
        <f t="shared" si="497"/>
        <v>0</v>
      </c>
      <c r="AE155" s="134">
        <f>'UBS Carandiru'!AE9</f>
        <v>0</v>
      </c>
      <c r="AF155" s="147">
        <f t="shared" si="498"/>
        <v>0</v>
      </c>
      <c r="AG155" s="136">
        <f t="shared" si="499"/>
        <v>0</v>
      </c>
      <c r="AH155" s="148">
        <f t="shared" si="500"/>
        <v>0</v>
      </c>
      <c r="AI155" s="134">
        <f t="shared" si="501"/>
        <v>3853</v>
      </c>
    </row>
    <row r="156" spans="1:35" outlineLevel="1" x14ac:dyDescent="0.25">
      <c r="A156" s="269" t="s">
        <v>42</v>
      </c>
      <c r="B156" s="114">
        <f>'UBS Carandiru'!B10</f>
        <v>395</v>
      </c>
      <c r="C156" s="134">
        <f>'UBS Carandiru'!C10</f>
        <v>329</v>
      </c>
      <c r="D156" s="147">
        <f t="shared" si="482"/>
        <v>0.83291139240506329</v>
      </c>
      <c r="E156" s="134">
        <f>'UBS Carandiru'!E10</f>
        <v>367</v>
      </c>
      <c r="F156" s="147">
        <f t="shared" si="483"/>
        <v>0.92911392405063287</v>
      </c>
      <c r="G156" s="134">
        <f>'UBS Carandiru'!G10</f>
        <v>113</v>
      </c>
      <c r="H156" s="147">
        <f t="shared" si="484"/>
        <v>0.28607594936708863</v>
      </c>
      <c r="I156" s="136">
        <f t="shared" si="485"/>
        <v>809</v>
      </c>
      <c r="J156" s="148">
        <f t="shared" si="486"/>
        <v>0.68270042194092828</v>
      </c>
      <c r="K156" s="134">
        <f>'UBS Carandiru'!K10</f>
        <v>341</v>
      </c>
      <c r="L156" s="147">
        <f t="shared" si="484"/>
        <v>0.86329113924050638</v>
      </c>
      <c r="M156" s="134">
        <f>'UBS Carandiru'!M10</f>
        <v>415</v>
      </c>
      <c r="N156" s="147">
        <f t="shared" si="487"/>
        <v>1.0506329113924051</v>
      </c>
      <c r="O156" s="134">
        <f>'UBS Carandiru'!O10</f>
        <v>281</v>
      </c>
      <c r="P156" s="147">
        <f t="shared" si="488"/>
        <v>0.71139240506329116</v>
      </c>
      <c r="Q156" s="136">
        <f t="shared" si="489"/>
        <v>1037</v>
      </c>
      <c r="R156" s="148">
        <f t="shared" si="490"/>
        <v>0.87510548523206755</v>
      </c>
      <c r="S156" s="134">
        <f>'UBS Carandiru'!S10</f>
        <v>341</v>
      </c>
      <c r="T156" s="147">
        <f t="shared" si="491"/>
        <v>0.86329113924050638</v>
      </c>
      <c r="U156" s="134">
        <f>'UBS Carandiru'!U10</f>
        <v>365</v>
      </c>
      <c r="V156" s="147">
        <f t="shared" si="492"/>
        <v>0.92405063291139244</v>
      </c>
      <c r="W156" s="134">
        <f>'UBS Carandiru'!W10</f>
        <v>0</v>
      </c>
      <c r="X156" s="147">
        <f t="shared" si="493"/>
        <v>0</v>
      </c>
      <c r="Y156" s="136">
        <f t="shared" si="494"/>
        <v>706</v>
      </c>
      <c r="Z156" s="148">
        <f t="shared" si="495"/>
        <v>0.59578059071729961</v>
      </c>
      <c r="AA156" s="134">
        <f>'UBS Carandiru'!AA10</f>
        <v>0</v>
      </c>
      <c r="AB156" s="147">
        <f t="shared" si="496"/>
        <v>0</v>
      </c>
      <c r="AC156" s="134">
        <f>'UBS Carandiru'!AC10</f>
        <v>0</v>
      </c>
      <c r="AD156" s="147">
        <f t="shared" si="497"/>
        <v>0</v>
      </c>
      <c r="AE156" s="134">
        <f>'UBS Carandiru'!AE10</f>
        <v>0</v>
      </c>
      <c r="AF156" s="147">
        <f t="shared" si="498"/>
        <v>0</v>
      </c>
      <c r="AG156" s="136">
        <f t="shared" si="499"/>
        <v>0</v>
      </c>
      <c r="AH156" s="148">
        <f t="shared" si="500"/>
        <v>0</v>
      </c>
      <c r="AI156" s="134">
        <f t="shared" si="501"/>
        <v>1846</v>
      </c>
    </row>
    <row r="157" spans="1:35" outlineLevel="1" x14ac:dyDescent="0.25">
      <c r="A157" s="269" t="s">
        <v>12</v>
      </c>
      <c r="B157" s="114">
        <f>'UBS Carandiru'!B11</f>
        <v>125</v>
      </c>
      <c r="C157" s="134">
        <f>'UBS Carandiru'!C11</f>
        <v>130</v>
      </c>
      <c r="D157" s="147">
        <f t="shared" si="482"/>
        <v>1.04</v>
      </c>
      <c r="E157" s="134">
        <f>'UBS Carandiru'!E11</f>
        <v>124</v>
      </c>
      <c r="F157" s="147">
        <f t="shared" si="483"/>
        <v>0.99199999999999999</v>
      </c>
      <c r="G157" s="134">
        <f>'UBS Carandiru'!G11</f>
        <v>146</v>
      </c>
      <c r="H157" s="147">
        <f t="shared" si="484"/>
        <v>1.1679999999999999</v>
      </c>
      <c r="I157" s="136">
        <f t="shared" si="485"/>
        <v>400</v>
      </c>
      <c r="J157" s="148">
        <f t="shared" si="486"/>
        <v>1.0666666666666667</v>
      </c>
      <c r="K157" s="134">
        <f>'UBS Carandiru'!K11</f>
        <v>119</v>
      </c>
      <c r="L157" s="147">
        <f t="shared" si="484"/>
        <v>0.95199999999999996</v>
      </c>
      <c r="M157" s="134">
        <f>'UBS Carandiru'!M11</f>
        <v>162</v>
      </c>
      <c r="N157" s="147">
        <f t="shared" si="487"/>
        <v>1.296</v>
      </c>
      <c r="O157" s="134">
        <f>'UBS Carandiru'!O11</f>
        <v>121</v>
      </c>
      <c r="P157" s="147">
        <f t="shared" si="488"/>
        <v>0.96799999999999997</v>
      </c>
      <c r="Q157" s="136">
        <f t="shared" si="489"/>
        <v>402</v>
      </c>
      <c r="R157" s="148">
        <f t="shared" si="490"/>
        <v>1.0720000000000001</v>
      </c>
      <c r="S157" s="134">
        <f>'UBS Carandiru'!S11</f>
        <v>145</v>
      </c>
      <c r="T157" s="147">
        <f t="shared" si="491"/>
        <v>1.1599999999999999</v>
      </c>
      <c r="U157" s="134">
        <f>'UBS Carandiru'!U11</f>
        <v>148</v>
      </c>
      <c r="V157" s="147">
        <f t="shared" si="492"/>
        <v>1.1839999999999999</v>
      </c>
      <c r="W157" s="134">
        <f>'UBS Carandiru'!W11</f>
        <v>0</v>
      </c>
      <c r="X157" s="147">
        <f t="shared" si="493"/>
        <v>0</v>
      </c>
      <c r="Y157" s="136">
        <f t="shared" si="494"/>
        <v>293</v>
      </c>
      <c r="Z157" s="148">
        <f t="shared" si="495"/>
        <v>0.78133333333333332</v>
      </c>
      <c r="AA157" s="134">
        <f>'UBS Carandiru'!AA11</f>
        <v>0</v>
      </c>
      <c r="AB157" s="147">
        <f t="shared" si="496"/>
        <v>0</v>
      </c>
      <c r="AC157" s="134">
        <f>'UBS Carandiru'!AC11</f>
        <v>0</v>
      </c>
      <c r="AD157" s="147">
        <f t="shared" si="497"/>
        <v>0</v>
      </c>
      <c r="AE157" s="134">
        <f>'UBS Carandiru'!AE11</f>
        <v>0</v>
      </c>
      <c r="AF157" s="147">
        <f t="shared" si="498"/>
        <v>0</v>
      </c>
      <c r="AG157" s="136">
        <f t="shared" si="499"/>
        <v>0</v>
      </c>
      <c r="AH157" s="148">
        <f t="shared" si="500"/>
        <v>0</v>
      </c>
      <c r="AI157" s="134">
        <f t="shared" si="501"/>
        <v>802</v>
      </c>
    </row>
    <row r="158" spans="1:35" outlineLevel="1" x14ac:dyDescent="0.25">
      <c r="A158" s="269" t="s">
        <v>13</v>
      </c>
      <c r="B158" s="114">
        <f>'UBS Carandiru'!B13</f>
        <v>526</v>
      </c>
      <c r="C158" s="134">
        <f>'UBS Carandiru'!C13</f>
        <v>455</v>
      </c>
      <c r="D158" s="147">
        <f t="shared" si="482"/>
        <v>0.86501901140684412</v>
      </c>
      <c r="E158" s="134">
        <f>'UBS Carandiru'!E13</f>
        <v>453</v>
      </c>
      <c r="F158" s="147">
        <f t="shared" si="483"/>
        <v>0.86121673003802279</v>
      </c>
      <c r="G158" s="134">
        <f>'UBS Carandiru'!G13</f>
        <v>475</v>
      </c>
      <c r="H158" s="147">
        <f t="shared" si="484"/>
        <v>0.90304182509505704</v>
      </c>
      <c r="I158" s="136">
        <f t="shared" si="485"/>
        <v>1383</v>
      </c>
      <c r="J158" s="148">
        <f t="shared" si="486"/>
        <v>0.87642585551330798</v>
      </c>
      <c r="K158" s="134">
        <f>'UBS Carandiru'!K13</f>
        <v>408</v>
      </c>
      <c r="L158" s="147">
        <f t="shared" si="484"/>
        <v>0.7756653992395437</v>
      </c>
      <c r="M158" s="134">
        <f>'UBS Carandiru'!M13</f>
        <v>391</v>
      </c>
      <c r="N158" s="147">
        <f t="shared" si="487"/>
        <v>0.74334600760456271</v>
      </c>
      <c r="O158" s="134">
        <f>'UBS Carandiru'!O13</f>
        <v>389</v>
      </c>
      <c r="P158" s="147">
        <f t="shared" si="488"/>
        <v>0.73954372623574149</v>
      </c>
      <c r="Q158" s="136">
        <f t="shared" si="489"/>
        <v>1188</v>
      </c>
      <c r="R158" s="148">
        <f t="shared" si="490"/>
        <v>0.75285171102661597</v>
      </c>
      <c r="S158" s="134">
        <f>'UBS Carandiru'!S13</f>
        <v>479</v>
      </c>
      <c r="T158" s="147">
        <f t="shared" si="491"/>
        <v>0.91064638783269958</v>
      </c>
      <c r="U158" s="134">
        <f>'UBS Carandiru'!U13</f>
        <v>439</v>
      </c>
      <c r="V158" s="147">
        <f t="shared" si="492"/>
        <v>0.83460076045627374</v>
      </c>
      <c r="W158" s="134">
        <f>'UBS Carandiru'!W13</f>
        <v>0</v>
      </c>
      <c r="X158" s="147">
        <f t="shared" si="493"/>
        <v>0</v>
      </c>
      <c r="Y158" s="136">
        <f t="shared" si="494"/>
        <v>918</v>
      </c>
      <c r="Z158" s="148">
        <f t="shared" si="495"/>
        <v>0.58174904942965777</v>
      </c>
      <c r="AA158" s="134">
        <f>'UBS Carandiru'!AA13</f>
        <v>0</v>
      </c>
      <c r="AB158" s="147">
        <f t="shared" si="496"/>
        <v>0</v>
      </c>
      <c r="AC158" s="134">
        <f>'UBS Carandiru'!AC13</f>
        <v>0</v>
      </c>
      <c r="AD158" s="147">
        <f t="shared" si="497"/>
        <v>0</v>
      </c>
      <c r="AE158" s="134">
        <f>'UBS Carandiru'!AE13</f>
        <v>0</v>
      </c>
      <c r="AF158" s="147">
        <f t="shared" si="498"/>
        <v>0</v>
      </c>
      <c r="AG158" s="136">
        <f t="shared" si="499"/>
        <v>0</v>
      </c>
      <c r="AH158" s="148">
        <f t="shared" si="500"/>
        <v>0</v>
      </c>
      <c r="AI158" s="134">
        <f t="shared" si="501"/>
        <v>2571</v>
      </c>
    </row>
    <row r="159" spans="1:35" ht="15.75" outlineLevel="1" thickBot="1" x14ac:dyDescent="0.3">
      <c r="A159" s="1052" t="s">
        <v>49</v>
      </c>
      <c r="B159" s="995">
        <f>'UBS Carandiru'!B14</f>
        <v>100</v>
      </c>
      <c r="C159" s="996">
        <f>'UBS Carandiru'!C14</f>
        <v>0</v>
      </c>
      <c r="D159" s="988">
        <f t="shared" si="482"/>
        <v>0</v>
      </c>
      <c r="E159" s="996">
        <f>'UBS Carandiru'!E14</f>
        <v>99</v>
      </c>
      <c r="F159" s="988">
        <f t="shared" si="483"/>
        <v>0.99</v>
      </c>
      <c r="G159" s="996">
        <f>'UBS Carandiru'!G14</f>
        <v>110</v>
      </c>
      <c r="H159" s="988">
        <f t="shared" si="484"/>
        <v>1.1000000000000001</v>
      </c>
      <c r="I159" s="997">
        <f t="shared" si="485"/>
        <v>209</v>
      </c>
      <c r="J159" s="998">
        <f t="shared" si="486"/>
        <v>0.69666666666666666</v>
      </c>
      <c r="K159" s="996">
        <f>'UBS Carandiru'!K14</f>
        <v>61</v>
      </c>
      <c r="L159" s="988">
        <f t="shared" si="484"/>
        <v>0.61</v>
      </c>
      <c r="M159" s="996">
        <f>'UBS Carandiru'!M14</f>
        <v>115</v>
      </c>
      <c r="N159" s="988">
        <f t="shared" si="487"/>
        <v>1.1499999999999999</v>
      </c>
      <c r="O159" s="996">
        <f>'UBS Carandiru'!O14</f>
        <v>81</v>
      </c>
      <c r="P159" s="988">
        <f t="shared" si="488"/>
        <v>0.81</v>
      </c>
      <c r="Q159" s="997">
        <f t="shared" si="489"/>
        <v>257</v>
      </c>
      <c r="R159" s="998">
        <f t="shared" si="490"/>
        <v>0.85666666666666669</v>
      </c>
      <c r="S159" s="996">
        <f>'UBS Carandiru'!S14</f>
        <v>30</v>
      </c>
      <c r="T159" s="988">
        <f t="shared" si="491"/>
        <v>0.3</v>
      </c>
      <c r="U159" s="996">
        <f>'UBS Carandiru'!U14</f>
        <v>109</v>
      </c>
      <c r="V159" s="988">
        <f t="shared" si="492"/>
        <v>1.0900000000000001</v>
      </c>
      <c r="W159" s="996">
        <f>'UBS Carandiru'!W14</f>
        <v>0</v>
      </c>
      <c r="X159" s="988">
        <f t="shared" si="493"/>
        <v>0</v>
      </c>
      <c r="Y159" s="997">
        <f t="shared" si="494"/>
        <v>139</v>
      </c>
      <c r="Z159" s="998">
        <f t="shared" si="495"/>
        <v>0.46333333333333332</v>
      </c>
      <c r="AA159" s="996">
        <f>'UBS Carandiru'!AA14</f>
        <v>0</v>
      </c>
      <c r="AB159" s="988">
        <f t="shared" si="496"/>
        <v>0</v>
      </c>
      <c r="AC159" s="996">
        <f>'UBS Carandiru'!AC14</f>
        <v>0</v>
      </c>
      <c r="AD159" s="988">
        <f t="shared" si="497"/>
        <v>0</v>
      </c>
      <c r="AE159" s="996">
        <f>'UBS Carandiru'!AE14</f>
        <v>0</v>
      </c>
      <c r="AF159" s="988">
        <f t="shared" si="498"/>
        <v>0</v>
      </c>
      <c r="AG159" s="997">
        <f t="shared" si="499"/>
        <v>0</v>
      </c>
      <c r="AH159" s="998">
        <f t="shared" si="500"/>
        <v>0</v>
      </c>
      <c r="AI159" s="996">
        <f t="shared" si="501"/>
        <v>466</v>
      </c>
    </row>
    <row r="160" spans="1:35" ht="15.75" outlineLevel="1" thickBot="1" x14ac:dyDescent="0.3">
      <c r="A160" s="1081" t="s">
        <v>7</v>
      </c>
      <c r="B160" s="987">
        <f>SUM(B153:B159)</f>
        <v>4527</v>
      </c>
      <c r="C160" s="418">
        <f>SUM(C153:C159)</f>
        <v>4081</v>
      </c>
      <c r="D160" s="278">
        <f t="shared" si="482"/>
        <v>0.90148000883587365</v>
      </c>
      <c r="E160" s="418">
        <f>SUM(E153:E159)</f>
        <v>4380</v>
      </c>
      <c r="F160" s="278">
        <f t="shared" si="483"/>
        <v>0.96752816434724986</v>
      </c>
      <c r="G160" s="418">
        <f>SUM(G153:G159)</f>
        <v>4266</v>
      </c>
      <c r="H160" s="278">
        <f t="shared" si="484"/>
        <v>0.94234592445328036</v>
      </c>
      <c r="I160" s="625">
        <f t="shared" si="485"/>
        <v>12727</v>
      </c>
      <c r="J160" s="279">
        <f t="shared" si="486"/>
        <v>0.93711803254546788</v>
      </c>
      <c r="K160" s="418">
        <f>SUM(K153:K159)</f>
        <v>4794</v>
      </c>
      <c r="L160" s="278">
        <f t="shared" si="484"/>
        <v>1.0589794565937707</v>
      </c>
      <c r="M160" s="418">
        <f>SUM(M153:M159)</f>
        <v>4799</v>
      </c>
      <c r="N160" s="278">
        <f t="shared" si="487"/>
        <v>1.0600839407996465</v>
      </c>
      <c r="O160" s="418">
        <f>SUM(O153:O159)</f>
        <v>3915</v>
      </c>
      <c r="P160" s="278">
        <f t="shared" si="488"/>
        <v>0.86481113320079528</v>
      </c>
      <c r="Q160" s="625">
        <f t="shared" si="489"/>
        <v>13508</v>
      </c>
      <c r="R160" s="279">
        <f t="shared" si="490"/>
        <v>0.99462484353140412</v>
      </c>
      <c r="S160" s="418">
        <f>SUM(S153:S159)</f>
        <v>4744</v>
      </c>
      <c r="T160" s="278">
        <f t="shared" si="491"/>
        <v>1.0479346145350121</v>
      </c>
      <c r="U160" s="418">
        <f>SUM(U153:U159)</f>
        <v>4878</v>
      </c>
      <c r="V160" s="278">
        <f t="shared" si="492"/>
        <v>1.0775347912524851</v>
      </c>
      <c r="W160" s="418">
        <f>SUM(W153:W159)</f>
        <v>0</v>
      </c>
      <c r="X160" s="278">
        <f t="shared" si="493"/>
        <v>0</v>
      </c>
      <c r="Y160" s="625">
        <f t="shared" si="494"/>
        <v>9622</v>
      </c>
      <c r="Z160" s="279">
        <f t="shared" si="495"/>
        <v>0.70848980192916577</v>
      </c>
      <c r="AA160" s="418">
        <f>SUM(AA153:AA159)</f>
        <v>0</v>
      </c>
      <c r="AB160" s="278">
        <f t="shared" si="496"/>
        <v>0</v>
      </c>
      <c r="AC160" s="418">
        <f>SUM(AC153:AC159)</f>
        <v>0</v>
      </c>
      <c r="AD160" s="278">
        <f t="shared" si="497"/>
        <v>0</v>
      </c>
      <c r="AE160" s="418">
        <f>SUM(AE153:AE159)</f>
        <v>0</v>
      </c>
      <c r="AF160" s="278">
        <f t="shared" si="498"/>
        <v>0</v>
      </c>
      <c r="AG160" s="625">
        <f t="shared" si="499"/>
        <v>0</v>
      </c>
      <c r="AH160" s="279">
        <f t="shared" si="500"/>
        <v>0</v>
      </c>
      <c r="AI160" s="994">
        <f t="shared" si="501"/>
        <v>26235</v>
      </c>
    </row>
    <row r="162" spans="1:35" ht="15.75" x14ac:dyDescent="0.25">
      <c r="A162" s="1380" t="s">
        <v>551</v>
      </c>
      <c r="B162" s="1373"/>
      <c r="C162" s="1373"/>
      <c r="D162" s="1373"/>
      <c r="E162" s="1373"/>
      <c r="F162" s="1373"/>
      <c r="G162" s="1373"/>
      <c r="H162" s="1373"/>
      <c r="I162" s="1373"/>
      <c r="J162" s="1373"/>
      <c r="K162" s="1373"/>
      <c r="L162" s="1373"/>
      <c r="M162" s="1373"/>
      <c r="N162" s="1373"/>
      <c r="O162" s="1373"/>
      <c r="P162" s="1373"/>
      <c r="Q162" s="1373"/>
      <c r="R162" s="1373"/>
      <c r="S162" s="1373"/>
      <c r="T162" s="1373"/>
      <c r="U162" s="1373"/>
      <c r="V162" s="1373"/>
      <c r="W162" s="1373"/>
      <c r="X162" s="1373"/>
      <c r="Y162" s="1373"/>
      <c r="Z162" s="1373"/>
      <c r="AA162" s="1373"/>
      <c r="AB162" s="1373"/>
      <c r="AC162" s="1373"/>
      <c r="AD162" s="1373"/>
      <c r="AE162" s="1373"/>
      <c r="AF162" s="1373"/>
      <c r="AG162" s="1373"/>
      <c r="AH162" s="1373"/>
      <c r="AI162" s="1373"/>
    </row>
    <row r="163" spans="1:35" ht="24.75" outlineLevel="1" thickBot="1" x14ac:dyDescent="0.3">
      <c r="A163" s="1061" t="s">
        <v>105</v>
      </c>
      <c r="B163" s="186" t="s">
        <v>15</v>
      </c>
      <c r="C163" s="262" t="str">
        <f>'Pque N Mundo I'!C6</f>
        <v>JAN_19</v>
      </c>
      <c r="D163" s="263" t="str">
        <f>'Pque N Mundo I'!D6</f>
        <v>%</v>
      </c>
      <c r="E163" s="262" t="str">
        <f>'Pque N Mundo I'!E6</f>
        <v>FEV_19</v>
      </c>
      <c r="F163" s="263" t="str">
        <f>'Pque N Mundo I'!F6</f>
        <v>%</v>
      </c>
      <c r="G163" s="262" t="str">
        <f>'Pque N Mundo I'!G6</f>
        <v>MAR_19</v>
      </c>
      <c r="H163" s="263" t="str">
        <f>'Pque N Mundo I'!H6</f>
        <v>%</v>
      </c>
      <c r="I163" s="128" t="str">
        <f>'Pque N Mundo I'!I6</f>
        <v>Trimestre</v>
      </c>
      <c r="J163" s="13" t="str">
        <f>'Pque N Mundo I'!J6</f>
        <v>% Trim</v>
      </c>
      <c r="K163" s="262" t="str">
        <f>'Pque N Mundo I'!K6</f>
        <v>ABR_19</v>
      </c>
      <c r="L163" s="263" t="str">
        <f>'Pque N Mundo I'!L6</f>
        <v>%</v>
      </c>
      <c r="M163" s="264" t="str">
        <f>'Pque N Mundo I'!M6</f>
        <v>MAIO_19</v>
      </c>
      <c r="N163" s="265" t="str">
        <f>'Pque N Mundo I'!N6</f>
        <v>%</v>
      </c>
      <c r="O163" s="264" t="str">
        <f>'Pque N Mundo I'!O6</f>
        <v>JUN_19</v>
      </c>
      <c r="P163" s="265" t="str">
        <f>'Pque N Mundo I'!P6</f>
        <v>%</v>
      </c>
      <c r="Q163" s="128" t="str">
        <f>'Pque N Mundo I'!Q6</f>
        <v>Trimestre</v>
      </c>
      <c r="R163" s="13" t="str">
        <f>'Pque N Mundo I'!R6</f>
        <v>% Trim</v>
      </c>
      <c r="S163" s="110" t="str">
        <f>'Pque N Mundo I'!S6</f>
        <v>JUL_19</v>
      </c>
      <c r="T163" s="263" t="str">
        <f>'Pque N Mundo I'!T6</f>
        <v>%</v>
      </c>
      <c r="U163" s="264" t="str">
        <f>'Pque N Mundo I'!U6</f>
        <v>AGO_19</v>
      </c>
      <c r="V163" s="265" t="str">
        <f>'Pque N Mundo I'!V6</f>
        <v>%</v>
      </c>
      <c r="W163" s="264" t="str">
        <f>'Pque N Mundo I'!W6</f>
        <v>SET_19</v>
      </c>
      <c r="X163" s="265" t="str">
        <f>'Pque N Mundo I'!X6</f>
        <v>%</v>
      </c>
      <c r="Y163" s="128" t="str">
        <f>'Pque N Mundo I'!Y6</f>
        <v>Trimestre</v>
      </c>
      <c r="Z163" s="13" t="str">
        <f>'Pque N Mundo I'!Z6</f>
        <v>% Trim</v>
      </c>
      <c r="AA163" s="110" t="str">
        <f>'Pque N Mundo I'!AA6</f>
        <v>OUT_19</v>
      </c>
      <c r="AB163" s="263" t="str">
        <f>'Pque N Mundo I'!AB6</f>
        <v>%</v>
      </c>
      <c r="AC163" s="264" t="str">
        <f>'Pque N Mundo I'!AC6</f>
        <v>NOV_19</v>
      </c>
      <c r="AD163" s="265" t="str">
        <f>'Pque N Mundo I'!AD6</f>
        <v>%</v>
      </c>
      <c r="AE163" s="264" t="str">
        <f>'Pque N Mundo I'!AE6</f>
        <v>DEZ_19</v>
      </c>
      <c r="AF163" s="265" t="str">
        <f>'Pque N Mundo I'!AF6</f>
        <v>%</v>
      </c>
      <c r="AG163" s="128" t="str">
        <f>'Pque N Mundo I'!AG6</f>
        <v>Trimestre</v>
      </c>
      <c r="AH163" s="13" t="str">
        <f>'Pque N Mundo I'!AH6</f>
        <v>% Trim</v>
      </c>
      <c r="AI163" s="14" t="s">
        <v>6</v>
      </c>
    </row>
    <row r="164" spans="1:35" ht="24.75" outlineLevel="1" thickTop="1" x14ac:dyDescent="0.25">
      <c r="A164" s="42" t="s">
        <v>144</v>
      </c>
      <c r="B164" s="195">
        <f>'CER Carandiru'!B7</f>
        <v>180</v>
      </c>
      <c r="C164" s="62">
        <f>'CER Carandiru'!C7</f>
        <v>186</v>
      </c>
      <c r="D164" s="196">
        <f t="shared" ref="D164:D165" si="502">C164/$B164</f>
        <v>1.0333333333333334</v>
      </c>
      <c r="E164" s="62">
        <f>'CER Carandiru'!E7</f>
        <v>162</v>
      </c>
      <c r="F164" s="196">
        <f t="shared" ref="F164:F165" si="503">E164/$B164</f>
        <v>0.9</v>
      </c>
      <c r="G164" s="62">
        <f>'CER Carandiru'!G7</f>
        <v>158</v>
      </c>
      <c r="H164" s="196">
        <f t="shared" ref="H164:L165" si="504">G164/$B164</f>
        <v>0.87777777777777777</v>
      </c>
      <c r="I164" s="154">
        <f>SUM(C164,E164,G164)</f>
        <v>506</v>
      </c>
      <c r="J164" s="197">
        <f>I164/($B164*3)</f>
        <v>0.937037037037037</v>
      </c>
      <c r="K164" s="62">
        <f>'CER Carandiru'!K7</f>
        <v>222</v>
      </c>
      <c r="L164" s="196">
        <f t="shared" si="504"/>
        <v>1.2333333333333334</v>
      </c>
      <c r="M164" s="62">
        <f>'CER Carandiru'!M7</f>
        <v>166</v>
      </c>
      <c r="N164" s="196">
        <f t="shared" ref="N164:N165" si="505">M164/$B164</f>
        <v>0.92222222222222228</v>
      </c>
      <c r="O164" s="62">
        <f>'CER Carandiru'!O7</f>
        <v>173</v>
      </c>
      <c r="P164" s="196">
        <f t="shared" ref="P164:P165" si="506">O164/$B164</f>
        <v>0.96111111111111114</v>
      </c>
      <c r="Q164" s="154">
        <f>SUM(K164,M164,O164)</f>
        <v>561</v>
      </c>
      <c r="R164" s="197">
        <f>Q164/($B164*3)</f>
        <v>1.038888888888889</v>
      </c>
      <c r="S164" s="62">
        <f>'CER Carandiru'!S7</f>
        <v>188</v>
      </c>
      <c r="T164" s="196">
        <f t="shared" ref="T164:T165" si="507">S164/$B164</f>
        <v>1.0444444444444445</v>
      </c>
      <c r="U164" s="62">
        <f>'CER Carandiru'!U7</f>
        <v>287</v>
      </c>
      <c r="V164" s="196">
        <f t="shared" ref="V164:V165" si="508">U164/$B164</f>
        <v>1.5944444444444446</v>
      </c>
      <c r="W164" s="62">
        <f>'CER Carandiru'!W7</f>
        <v>0</v>
      </c>
      <c r="X164" s="196">
        <f t="shared" ref="X164:X165" si="509">W164/$B164</f>
        <v>0</v>
      </c>
      <c r="Y164" s="154">
        <f>SUM(S164,U164,W164)</f>
        <v>475</v>
      </c>
      <c r="Z164" s="197">
        <f>Y164/($B164*3)</f>
        <v>0.87962962962962965</v>
      </c>
      <c r="AA164" s="62">
        <f>'CER Carandiru'!AA7</f>
        <v>0</v>
      </c>
      <c r="AB164" s="196">
        <f t="shared" ref="AB164:AB165" si="510">AA164/$B164</f>
        <v>0</v>
      </c>
      <c r="AC164" s="62">
        <f>'CER Carandiru'!AC7</f>
        <v>0</v>
      </c>
      <c r="AD164" s="196">
        <f t="shared" ref="AD164:AD165" si="511">AC164/$B164</f>
        <v>0</v>
      </c>
      <c r="AE164" s="62">
        <f>'CER Carandiru'!AE7</f>
        <v>0</v>
      </c>
      <c r="AF164" s="196">
        <f t="shared" ref="AF164:AF165" si="512">AE164/$B164</f>
        <v>0</v>
      </c>
      <c r="AG164" s="154">
        <f>SUM(AA164,AC164,AE164)</f>
        <v>0</v>
      </c>
      <c r="AH164" s="197">
        <f>AG164/($B164*3)</f>
        <v>0</v>
      </c>
      <c r="AI164" s="62">
        <f>SUM(C164,E164,G164,K164,M164,O164)</f>
        <v>1067</v>
      </c>
    </row>
    <row r="165" spans="1:35" ht="15.75" outlineLevel="1" thickBot="1" x14ac:dyDescent="0.3">
      <c r="A165" s="587" t="s">
        <v>145</v>
      </c>
      <c r="B165" s="1000">
        <f>'CER Carandiru'!B8</f>
        <v>490</v>
      </c>
      <c r="C165" s="589">
        <f>'CER Carandiru'!C8</f>
        <v>801</v>
      </c>
      <c r="D165" s="1001">
        <f t="shared" si="502"/>
        <v>1.6346938775510205</v>
      </c>
      <c r="E165" s="589">
        <f>'CER Carandiru'!E8</f>
        <v>947</v>
      </c>
      <c r="F165" s="1001">
        <f t="shared" si="503"/>
        <v>1.9326530612244899</v>
      </c>
      <c r="G165" s="589">
        <f>'CER Carandiru'!G8</f>
        <v>765</v>
      </c>
      <c r="H165" s="1001">
        <f t="shared" si="504"/>
        <v>1.5612244897959184</v>
      </c>
      <c r="I165" s="591">
        <f>SUM(C165,E165,G165)</f>
        <v>2513</v>
      </c>
      <c r="J165" s="1002">
        <f>I165/($B165*3)</f>
        <v>1.7095238095238094</v>
      </c>
      <c r="K165" s="589">
        <f>'CER Carandiru'!K8</f>
        <v>994</v>
      </c>
      <c r="L165" s="1001">
        <f t="shared" si="504"/>
        <v>2.0285714285714285</v>
      </c>
      <c r="M165" s="589">
        <f>'CER Carandiru'!M8</f>
        <v>862</v>
      </c>
      <c r="N165" s="1001">
        <f t="shared" si="505"/>
        <v>1.7591836734693878</v>
      </c>
      <c r="O165" s="589">
        <f>'CER Carandiru'!O8</f>
        <v>797</v>
      </c>
      <c r="P165" s="1001">
        <f t="shared" si="506"/>
        <v>1.6265306122448979</v>
      </c>
      <c r="Q165" s="591">
        <f>SUM(K165,M165,O165)</f>
        <v>2653</v>
      </c>
      <c r="R165" s="1002">
        <f>Q165/($B165*3)</f>
        <v>1.8047619047619048</v>
      </c>
      <c r="S165" s="589">
        <f>'CER Carandiru'!S8</f>
        <v>1029</v>
      </c>
      <c r="T165" s="1001">
        <f t="shared" si="507"/>
        <v>2.1</v>
      </c>
      <c r="U165" s="589">
        <f>'CER Carandiru'!U8</f>
        <v>1067</v>
      </c>
      <c r="V165" s="1001">
        <f t="shared" si="508"/>
        <v>2.1775510204081634</v>
      </c>
      <c r="W165" s="589">
        <f>'CER Carandiru'!W8</f>
        <v>0</v>
      </c>
      <c r="X165" s="1001">
        <f t="shared" si="509"/>
        <v>0</v>
      </c>
      <c r="Y165" s="591">
        <f>SUM(S165,U165,W165)</f>
        <v>2096</v>
      </c>
      <c r="Z165" s="1002">
        <f>Y165/($B165*3)</f>
        <v>1.4258503401360545</v>
      </c>
      <c r="AA165" s="589">
        <f>'CER Carandiru'!AA8</f>
        <v>0</v>
      </c>
      <c r="AB165" s="1001">
        <f t="shared" si="510"/>
        <v>0</v>
      </c>
      <c r="AC165" s="589">
        <f>'CER Carandiru'!AC8</f>
        <v>0</v>
      </c>
      <c r="AD165" s="1001">
        <f t="shared" si="511"/>
        <v>0</v>
      </c>
      <c r="AE165" s="589">
        <f>'CER Carandiru'!AE8</f>
        <v>0</v>
      </c>
      <c r="AF165" s="1001">
        <f t="shared" si="512"/>
        <v>0</v>
      </c>
      <c r="AG165" s="591">
        <f>SUM(AA165,AC165,AE165)</f>
        <v>0</v>
      </c>
      <c r="AH165" s="1002">
        <f>AG165/($B165*3)</f>
        <v>0</v>
      </c>
      <c r="AI165" s="589">
        <f>SUM(C165,E165,G165,K165,M165,O165)</f>
        <v>5166</v>
      </c>
    </row>
    <row r="166" spans="1:35" ht="15.75" outlineLevel="1" thickBot="1" x14ac:dyDescent="0.3">
      <c r="A166" s="1081" t="s">
        <v>7</v>
      </c>
      <c r="B166" s="987">
        <f>SUM(B164:B165)</f>
        <v>670</v>
      </c>
      <c r="C166" s="280">
        <f>SUM(C164:C165)</f>
        <v>987</v>
      </c>
      <c r="D166" s="727">
        <f>C166/$B$166</f>
        <v>1.473134328358209</v>
      </c>
      <c r="E166" s="280">
        <f>SUM(E164:E165)</f>
        <v>1109</v>
      </c>
      <c r="F166" s="727">
        <f>E166/$B$166</f>
        <v>1.655223880597015</v>
      </c>
      <c r="G166" s="280">
        <f>SUM(G164:G165)</f>
        <v>923</v>
      </c>
      <c r="H166" s="727">
        <f>G166/$B$166</f>
        <v>1.3776119402985074</v>
      </c>
      <c r="I166" s="281">
        <f>SUM(C166,E166,G166)</f>
        <v>3019</v>
      </c>
      <c r="J166" s="960">
        <f>I166/($B166*3)</f>
        <v>1.5019900497512437</v>
      </c>
      <c r="K166" s="280">
        <f>SUM(K164:K165)</f>
        <v>1216</v>
      </c>
      <c r="L166" s="727">
        <f>K166/$B$166</f>
        <v>1.8149253731343284</v>
      </c>
      <c r="M166" s="280">
        <f t="shared" ref="M166" si="513">SUM(M164:M165)</f>
        <v>1028</v>
      </c>
      <c r="N166" s="727">
        <f>M166/$B$166</f>
        <v>1.5343283582089553</v>
      </c>
      <c r="O166" s="280">
        <f t="shared" ref="O166" si="514">SUM(O164:O165)</f>
        <v>970</v>
      </c>
      <c r="P166" s="727">
        <f>O166/$B$166</f>
        <v>1.4477611940298507</v>
      </c>
      <c r="Q166" s="281">
        <f>SUM(K166,M166,O166)</f>
        <v>3214</v>
      </c>
      <c r="R166" s="960">
        <f>Q166/($B166*3)</f>
        <v>1.599004975124378</v>
      </c>
      <c r="S166" s="280">
        <f>SUM(S164:S165)</f>
        <v>1217</v>
      </c>
      <c r="T166" s="727">
        <f>S166/$B$166</f>
        <v>1.8164179104477611</v>
      </c>
      <c r="U166" s="280">
        <f t="shared" ref="U166" si="515">SUM(U164:U165)</f>
        <v>1354</v>
      </c>
      <c r="V166" s="727">
        <f>U166/$B$166</f>
        <v>2.0208955223880598</v>
      </c>
      <c r="W166" s="280">
        <f t="shared" ref="W166" si="516">SUM(W164:W165)</f>
        <v>0</v>
      </c>
      <c r="X166" s="727">
        <f>W166/$B$166</f>
        <v>0</v>
      </c>
      <c r="Y166" s="281">
        <f>SUM(S166,U166,W166)</f>
        <v>2571</v>
      </c>
      <c r="Z166" s="960">
        <f>Y166/($B166*3)</f>
        <v>1.2791044776119402</v>
      </c>
      <c r="AA166" s="280">
        <f>SUM(AA164:AA165)</f>
        <v>0</v>
      </c>
      <c r="AB166" s="727">
        <f>AA166/$B$166</f>
        <v>0</v>
      </c>
      <c r="AC166" s="280">
        <f t="shared" ref="AC166" si="517">SUM(AC164:AC165)</f>
        <v>0</v>
      </c>
      <c r="AD166" s="727">
        <f>AC166/$B$166</f>
        <v>0</v>
      </c>
      <c r="AE166" s="280">
        <f t="shared" ref="AE166" si="518">SUM(AE164:AE165)</f>
        <v>0</v>
      </c>
      <c r="AF166" s="727">
        <f>AE166/$B$166</f>
        <v>0</v>
      </c>
      <c r="AG166" s="281">
        <f>SUM(AA166,AC166,AE166)</f>
        <v>0</v>
      </c>
      <c r="AH166" s="960">
        <f>AG166/($B166*3)</f>
        <v>0</v>
      </c>
      <c r="AI166" s="1003">
        <f>SUM(C166,E166,G166,K166,M166,O166)</f>
        <v>6233</v>
      </c>
    </row>
    <row r="168" spans="1:35" ht="15.75" x14ac:dyDescent="0.25">
      <c r="A168" s="1380" t="s">
        <v>552</v>
      </c>
      <c r="B168" s="1373"/>
      <c r="C168" s="1373"/>
      <c r="D168" s="1373"/>
      <c r="E168" s="1373"/>
      <c r="F168" s="1373"/>
      <c r="G168" s="1373"/>
      <c r="H168" s="1373"/>
      <c r="I168" s="1373"/>
      <c r="J168" s="1373"/>
      <c r="K168" s="1373"/>
      <c r="L168" s="1373"/>
      <c r="M168" s="1373"/>
      <c r="N168" s="1373"/>
      <c r="O168" s="1373"/>
      <c r="P168" s="1373"/>
      <c r="Q168" s="1373"/>
      <c r="R168" s="1373"/>
      <c r="S168" s="1373"/>
      <c r="T168" s="1373"/>
      <c r="U168" s="1373"/>
      <c r="V168" s="1373"/>
      <c r="W168" s="1373"/>
      <c r="X168" s="1373"/>
      <c r="Y168" s="1373"/>
      <c r="Z168" s="1373"/>
      <c r="AA168" s="1373"/>
      <c r="AB168" s="1373"/>
      <c r="AC168" s="1373"/>
      <c r="AD168" s="1373"/>
      <c r="AE168" s="1373"/>
      <c r="AF168" s="1373"/>
      <c r="AG168" s="1373"/>
      <c r="AH168" s="1373"/>
      <c r="AI168" s="1373"/>
    </row>
    <row r="169" spans="1:35" ht="24.75" outlineLevel="1" thickBot="1" x14ac:dyDescent="0.3">
      <c r="A169" s="268" t="s">
        <v>104</v>
      </c>
      <c r="B169" s="186" t="s">
        <v>15</v>
      </c>
      <c r="C169" s="262" t="str">
        <f>'Pque N Mundo I'!C6</f>
        <v>JAN_19</v>
      </c>
      <c r="D169" s="263" t="str">
        <f>'Pque N Mundo I'!D6</f>
        <v>%</v>
      </c>
      <c r="E169" s="262" t="str">
        <f>'Pque N Mundo I'!E6</f>
        <v>FEV_19</v>
      </c>
      <c r="F169" s="263" t="str">
        <f>'Pque N Mundo I'!F6</f>
        <v>%</v>
      </c>
      <c r="G169" s="262" t="str">
        <f>'Pque N Mundo I'!G6</f>
        <v>MAR_19</v>
      </c>
      <c r="H169" s="263" t="str">
        <f>'Pque N Mundo I'!H6</f>
        <v>%</v>
      </c>
      <c r="I169" s="128" t="str">
        <f>'Pque N Mundo I'!I6</f>
        <v>Trimestre</v>
      </c>
      <c r="J169" s="13" t="str">
        <f>'Pque N Mundo I'!J6</f>
        <v>% Trim</v>
      </c>
      <c r="K169" s="262" t="str">
        <f>'Pque N Mundo I'!K6</f>
        <v>ABR_19</v>
      </c>
      <c r="L169" s="263" t="str">
        <f>'Pque N Mundo I'!L6</f>
        <v>%</v>
      </c>
      <c r="M169" s="264" t="str">
        <f>'Pque N Mundo I'!M6</f>
        <v>MAIO_19</v>
      </c>
      <c r="N169" s="265" t="str">
        <f>'Pque N Mundo I'!N6</f>
        <v>%</v>
      </c>
      <c r="O169" s="264" t="str">
        <f>'Pque N Mundo I'!O6</f>
        <v>JUN_19</v>
      </c>
      <c r="P169" s="265" t="str">
        <f>'Pque N Mundo I'!P6</f>
        <v>%</v>
      </c>
      <c r="Q169" s="128" t="str">
        <f>'Pque N Mundo I'!Q6</f>
        <v>Trimestre</v>
      </c>
      <c r="R169" s="13" t="str">
        <f>'Pque N Mundo I'!R6</f>
        <v>% Trim</v>
      </c>
      <c r="S169" s="110" t="str">
        <f>'Pque N Mundo I'!S6</f>
        <v>JUL_19</v>
      </c>
      <c r="T169" s="263" t="str">
        <f>'Pque N Mundo I'!T6</f>
        <v>%</v>
      </c>
      <c r="U169" s="264" t="str">
        <f>'Pque N Mundo I'!U6</f>
        <v>AGO_19</v>
      </c>
      <c r="V169" s="265" t="str">
        <f>'Pque N Mundo I'!V6</f>
        <v>%</v>
      </c>
      <c r="W169" s="264" t="str">
        <f>'Pque N Mundo I'!W6</f>
        <v>SET_19</v>
      </c>
      <c r="X169" s="265" t="str">
        <f>'Pque N Mundo I'!X6</f>
        <v>%</v>
      </c>
      <c r="Y169" s="128" t="str">
        <f>'Pque N Mundo I'!Y6</f>
        <v>Trimestre</v>
      </c>
      <c r="Z169" s="13" t="str">
        <f>'Pque N Mundo I'!Z6</f>
        <v>% Trim</v>
      </c>
      <c r="AA169" s="110" t="str">
        <f>'Pque N Mundo I'!AA6</f>
        <v>OUT_19</v>
      </c>
      <c r="AB169" s="263" t="str">
        <f>'Pque N Mundo I'!AB6</f>
        <v>%</v>
      </c>
      <c r="AC169" s="264" t="str">
        <f>'Pque N Mundo I'!AC6</f>
        <v>NOV_19</v>
      </c>
      <c r="AD169" s="265" t="str">
        <f>'Pque N Mundo I'!AD6</f>
        <v>%</v>
      </c>
      <c r="AE169" s="264" t="str">
        <f>'Pque N Mundo I'!AE6</f>
        <v>DEZ_19</v>
      </c>
      <c r="AF169" s="265" t="str">
        <f>'Pque N Mundo I'!AF6</f>
        <v>%</v>
      </c>
      <c r="AG169" s="128" t="str">
        <f>'Pque N Mundo I'!AG6</f>
        <v>Trimestre</v>
      </c>
      <c r="AH169" s="13" t="str">
        <f>'Pque N Mundo I'!AH6</f>
        <v>% Trim</v>
      </c>
      <c r="AI169" s="14" t="s">
        <v>6</v>
      </c>
    </row>
    <row r="170" spans="1:35" ht="16.5" outlineLevel="1" thickTop="1" thickBot="1" x14ac:dyDescent="0.3">
      <c r="A170" s="952" t="s">
        <v>142</v>
      </c>
      <c r="B170" s="910">
        <f>'APD no CER III Carandiru'!B7</f>
        <v>70</v>
      </c>
      <c r="C170" s="1265">
        <f>'APD no CER III Carandiru'!C7</f>
        <v>70</v>
      </c>
      <c r="D170" s="902">
        <f t="shared" ref="D170" si="519">C170/$B170</f>
        <v>1</v>
      </c>
      <c r="E170" s="1088">
        <f>'APD no CER III Carandiru'!$E$7</f>
        <v>54</v>
      </c>
      <c r="F170" s="902">
        <f t="shared" ref="F170" si="520">E170/$B170</f>
        <v>0.77142857142857146</v>
      </c>
      <c r="G170" s="1088">
        <f>'APD no CER III Carandiru'!$G$7</f>
        <v>70</v>
      </c>
      <c r="H170" s="902">
        <f t="shared" ref="H170:L170" si="521">G170/$B170</f>
        <v>1</v>
      </c>
      <c r="I170" s="1266">
        <f>SUM(C170,E170,G170)</f>
        <v>194</v>
      </c>
      <c r="J170" s="905">
        <f>I170/($B170*3)</f>
        <v>0.92380952380952386</v>
      </c>
      <c r="K170" s="1088">
        <f>'APD no CER III Carandiru'!$K$7</f>
        <v>70</v>
      </c>
      <c r="L170" s="902">
        <f t="shared" si="521"/>
        <v>1</v>
      </c>
      <c r="M170" s="1088">
        <f>'APD no CER III Carandiru'!$M$7</f>
        <v>70</v>
      </c>
      <c r="N170" s="902">
        <f t="shared" ref="N170" si="522">M170/$B170</f>
        <v>1</v>
      </c>
      <c r="O170" s="1088">
        <f>'APD no CER III Carandiru'!$O$7</f>
        <v>72</v>
      </c>
      <c r="P170" s="902">
        <f t="shared" ref="P170" si="523">O170/$B170</f>
        <v>1.0285714285714285</v>
      </c>
      <c r="Q170" s="1266">
        <f>SUM(K170,M170,O170)</f>
        <v>212</v>
      </c>
      <c r="R170" s="905">
        <f>Q170/($B170*3)</f>
        <v>1.0095238095238095</v>
      </c>
      <c r="S170" s="1088">
        <f>'APD no CER III Carandiru'!$S$7</f>
        <v>70</v>
      </c>
      <c r="T170" s="902">
        <f t="shared" ref="T170" si="524">S170/$B170</f>
        <v>1</v>
      </c>
      <c r="U170" s="1088">
        <f>'APD no CER III Carandiru'!$U$7</f>
        <v>70</v>
      </c>
      <c r="V170" s="902">
        <f t="shared" ref="V170" si="525">U170/$B170</f>
        <v>1</v>
      </c>
      <c r="W170" s="1088">
        <f>'APD no CER III Carandiru'!$W$7</f>
        <v>0</v>
      </c>
      <c r="X170" s="902">
        <f t="shared" ref="X170" si="526">W170/$B170</f>
        <v>0</v>
      </c>
      <c r="Y170" s="1266">
        <f>SUM(S170,U170,W170)</f>
        <v>140</v>
      </c>
      <c r="Z170" s="905">
        <f>Y170/($B170*3)</f>
        <v>0.66666666666666663</v>
      </c>
      <c r="AA170" s="1265">
        <f>'APD no CER III Carandiru'!$AA$7</f>
        <v>0</v>
      </c>
      <c r="AB170" s="902">
        <f t="shared" ref="AB170" si="527">AA170/$B170</f>
        <v>0</v>
      </c>
      <c r="AC170" s="1265">
        <f>'APD no CER III Carandiru'!$AC$7</f>
        <v>0</v>
      </c>
      <c r="AD170" s="902">
        <f t="shared" ref="AD170" si="528">AC170/$B170</f>
        <v>0</v>
      </c>
      <c r="AE170" s="1265">
        <f>'APD no CER III Carandiru'!$AE$7</f>
        <v>0</v>
      </c>
      <c r="AF170" s="902">
        <f t="shared" ref="AF170" si="529">AE170/$B170</f>
        <v>0</v>
      </c>
      <c r="AG170" s="1266">
        <f>SUM(AA170,AC170,AE170)</f>
        <v>0</v>
      </c>
      <c r="AH170" s="905">
        <f>AG170/($B170*3)</f>
        <v>0</v>
      </c>
      <c r="AI170" s="1088">
        <f>SUM(C170,E170,G170,K170,M170,O170)</f>
        <v>406</v>
      </c>
    </row>
    <row r="171" spans="1:35" ht="15.75" outlineLevel="1" thickBot="1" x14ac:dyDescent="0.3">
      <c r="A171" s="1081" t="s">
        <v>7</v>
      </c>
      <c r="B171" s="987">
        <f>SUM(B170)</f>
        <v>70</v>
      </c>
      <c r="C171" s="280">
        <f>SUM(C170)</f>
        <v>70</v>
      </c>
      <c r="D171" s="278">
        <f>C171/$B$171</f>
        <v>1</v>
      </c>
      <c r="E171" s="280">
        <f>SUM(E170)</f>
        <v>54</v>
      </c>
      <c r="F171" s="278">
        <f>E171/$B$171</f>
        <v>0.77142857142857146</v>
      </c>
      <c r="G171" s="280">
        <f>SUM(G170)</f>
        <v>70</v>
      </c>
      <c r="H171" s="278">
        <f>G171/$B$171</f>
        <v>1</v>
      </c>
      <c r="I171" s="281">
        <f>SUM(C171,E171,G171)</f>
        <v>194</v>
      </c>
      <c r="J171" s="279">
        <f>I171/($B171*3)</f>
        <v>0.92380952380952386</v>
      </c>
      <c r="K171" s="280">
        <f>SUM(K170)</f>
        <v>70</v>
      </c>
      <c r="L171" s="278">
        <f>K171/$B$171</f>
        <v>1</v>
      </c>
      <c r="M171" s="280">
        <f t="shared" ref="M171" si="530">SUM(M170)</f>
        <v>70</v>
      </c>
      <c r="N171" s="278">
        <f>M171/$B$171</f>
        <v>1</v>
      </c>
      <c r="O171" s="280">
        <f t="shared" ref="O171" si="531">SUM(O170)</f>
        <v>72</v>
      </c>
      <c r="P171" s="278">
        <f>O171/$B$171</f>
        <v>1.0285714285714285</v>
      </c>
      <c r="Q171" s="281">
        <f>SUM(K171,M171,O171)</f>
        <v>212</v>
      </c>
      <c r="R171" s="279">
        <f>Q171/($B171*3)</f>
        <v>1.0095238095238095</v>
      </c>
      <c r="S171" s="280">
        <f>SUM(S170)</f>
        <v>70</v>
      </c>
      <c r="T171" s="278">
        <f>S171/$B$171</f>
        <v>1</v>
      </c>
      <c r="U171" s="280">
        <f t="shared" ref="U171" si="532">SUM(U170)</f>
        <v>70</v>
      </c>
      <c r="V171" s="278">
        <f>U171/$B$171</f>
        <v>1</v>
      </c>
      <c r="W171" s="280">
        <f t="shared" ref="W171" si="533">SUM(W170)</f>
        <v>0</v>
      </c>
      <c r="X171" s="278">
        <f>W171/$B$171</f>
        <v>0</v>
      </c>
      <c r="Y171" s="281">
        <f>SUM(S171,U171,W171)</f>
        <v>140</v>
      </c>
      <c r="Z171" s="279">
        <f>Y171/($B171*3)</f>
        <v>0.66666666666666663</v>
      </c>
      <c r="AA171" s="280">
        <f>SUM(AA170)</f>
        <v>0</v>
      </c>
      <c r="AB171" s="278">
        <f>AA171/$B$171</f>
        <v>0</v>
      </c>
      <c r="AC171" s="280">
        <f t="shared" ref="AC171" si="534">SUM(AC170)</f>
        <v>0</v>
      </c>
      <c r="AD171" s="278">
        <f>AC171/$B$171</f>
        <v>0</v>
      </c>
      <c r="AE171" s="280">
        <f t="shared" ref="AE171" si="535">SUM(AE170)</f>
        <v>0</v>
      </c>
      <c r="AF171" s="278">
        <f>AE171/$B$171</f>
        <v>0</v>
      </c>
      <c r="AG171" s="281">
        <f>SUM(AA171,AC171,AE171)</f>
        <v>0</v>
      </c>
      <c r="AH171" s="279">
        <f>AG171/($B171*3)</f>
        <v>0</v>
      </c>
      <c r="AI171" s="1003">
        <f>SUM(C171,E171,G171,K171,M171,O171)</f>
        <v>406</v>
      </c>
    </row>
    <row r="173" spans="1:35" ht="15.75" x14ac:dyDescent="0.25">
      <c r="A173" s="1380" t="s">
        <v>553</v>
      </c>
      <c r="B173" s="1373"/>
      <c r="C173" s="1373"/>
      <c r="D173" s="1373"/>
      <c r="E173" s="1373"/>
      <c r="F173" s="1373"/>
      <c r="G173" s="1373"/>
      <c r="H173" s="1373"/>
      <c r="I173" s="1373"/>
      <c r="J173" s="1373"/>
      <c r="K173" s="1373"/>
      <c r="L173" s="1373"/>
      <c r="M173" s="1373"/>
      <c r="N173" s="1373"/>
      <c r="O173" s="1373"/>
      <c r="P173" s="1373"/>
      <c r="Q173" s="1373"/>
      <c r="R173" s="1373"/>
      <c r="S173" s="1373"/>
      <c r="T173" s="1373"/>
      <c r="U173" s="1373"/>
      <c r="V173" s="1373"/>
      <c r="W173" s="1373"/>
      <c r="X173" s="1373"/>
      <c r="Y173" s="1373"/>
      <c r="Z173" s="1373"/>
      <c r="AA173" s="1373"/>
      <c r="AB173" s="1373"/>
      <c r="AC173" s="1373"/>
      <c r="AD173" s="1373"/>
      <c r="AE173" s="1373"/>
      <c r="AF173" s="1373"/>
      <c r="AG173" s="1373"/>
      <c r="AH173" s="1373"/>
      <c r="AI173" s="1373"/>
    </row>
    <row r="174" spans="1:35" ht="24.75" outlineLevel="1" thickBot="1" x14ac:dyDescent="0.3">
      <c r="A174" s="268" t="s">
        <v>14</v>
      </c>
      <c r="B174" s="186" t="s">
        <v>15</v>
      </c>
      <c r="C174" s="262" t="str">
        <f>'Pque N Mundo I'!C6</f>
        <v>JAN_19</v>
      </c>
      <c r="D174" s="263" t="str">
        <f>'Pque N Mundo I'!D6</f>
        <v>%</v>
      </c>
      <c r="E174" s="262" t="str">
        <f>'Pque N Mundo I'!E6</f>
        <v>FEV_19</v>
      </c>
      <c r="F174" s="263" t="str">
        <f>'Pque N Mundo I'!F6</f>
        <v>%</v>
      </c>
      <c r="G174" s="262" t="str">
        <f>'Pque N Mundo I'!G6</f>
        <v>MAR_19</v>
      </c>
      <c r="H174" s="263" t="str">
        <f>'Pque N Mundo I'!H6</f>
        <v>%</v>
      </c>
      <c r="I174" s="128" t="str">
        <f>'Pque N Mundo I'!I6</f>
        <v>Trimestre</v>
      </c>
      <c r="J174" s="13" t="str">
        <f>'Pque N Mundo I'!J6</f>
        <v>% Trim</v>
      </c>
      <c r="K174" s="262" t="str">
        <f>'Pque N Mundo I'!K6</f>
        <v>ABR_19</v>
      </c>
      <c r="L174" s="263" t="str">
        <f>'Pque N Mundo I'!L6</f>
        <v>%</v>
      </c>
      <c r="M174" s="264" t="str">
        <f>'Pque N Mundo I'!M6</f>
        <v>MAIO_19</v>
      </c>
      <c r="N174" s="265" t="str">
        <f>'Pque N Mundo I'!N6</f>
        <v>%</v>
      </c>
      <c r="O174" s="264" t="str">
        <f>'Pque N Mundo I'!O6</f>
        <v>JUN_19</v>
      </c>
      <c r="P174" s="265" t="str">
        <f>'Pque N Mundo I'!P6</f>
        <v>%</v>
      </c>
      <c r="Q174" s="128" t="str">
        <f>'Pque N Mundo I'!Q6</f>
        <v>Trimestre</v>
      </c>
      <c r="R174" s="13" t="str">
        <f>'Pque N Mundo I'!R6</f>
        <v>% Trim</v>
      </c>
      <c r="S174" s="110" t="str">
        <f>'Pque N Mundo I'!S6</f>
        <v>JUL_19</v>
      </c>
      <c r="T174" s="263" t="str">
        <f>'Pque N Mundo I'!T6</f>
        <v>%</v>
      </c>
      <c r="U174" s="264" t="str">
        <f>'Pque N Mundo I'!U6</f>
        <v>AGO_19</v>
      </c>
      <c r="V174" s="265" t="str">
        <f>'Pque N Mundo I'!V6</f>
        <v>%</v>
      </c>
      <c r="W174" s="264" t="str">
        <f>'Pque N Mundo I'!W6</f>
        <v>SET_19</v>
      </c>
      <c r="X174" s="265" t="str">
        <f>'Pque N Mundo I'!X6</f>
        <v>%</v>
      </c>
      <c r="Y174" s="128" t="str">
        <f>'Pque N Mundo I'!Y6</f>
        <v>Trimestre</v>
      </c>
      <c r="Z174" s="13" t="str">
        <f>'Pque N Mundo I'!Z6</f>
        <v>% Trim</v>
      </c>
      <c r="AA174" s="110" t="str">
        <f>'Pque N Mundo I'!AA6</f>
        <v>OUT_19</v>
      </c>
      <c r="AB174" s="263" t="str">
        <f>'Pque N Mundo I'!AB6</f>
        <v>%</v>
      </c>
      <c r="AC174" s="264" t="str">
        <f>'Pque N Mundo I'!AC6</f>
        <v>NOV_19</v>
      </c>
      <c r="AD174" s="265" t="str">
        <f>'Pque N Mundo I'!AD6</f>
        <v>%</v>
      </c>
      <c r="AE174" s="264" t="str">
        <f>'Pque N Mundo I'!AE6</f>
        <v>DEZ_19</v>
      </c>
      <c r="AF174" s="265" t="str">
        <f>'Pque N Mundo I'!AF6</f>
        <v>%</v>
      </c>
      <c r="AG174" s="128" t="str">
        <f>'Pque N Mundo I'!AG6</f>
        <v>Trimestre</v>
      </c>
      <c r="AH174" s="13" t="str">
        <f>'Pque N Mundo I'!AH6</f>
        <v>% Trim</v>
      </c>
      <c r="AI174" s="14" t="s">
        <v>6</v>
      </c>
    </row>
    <row r="175" spans="1:35" ht="15.75" outlineLevel="1" thickTop="1" x14ac:dyDescent="0.25">
      <c r="A175" s="269" t="s">
        <v>91</v>
      </c>
      <c r="B175" s="114">
        <f>'URSI CARANDIRU'!B7</f>
        <v>231</v>
      </c>
      <c r="C175" s="134">
        <f>'URSI CARANDIRU'!C7</f>
        <v>194</v>
      </c>
      <c r="D175" s="147">
        <f t="shared" ref="D175:D181" si="536">C175/$B175</f>
        <v>0.83982683982683981</v>
      </c>
      <c r="E175" s="134">
        <f>'URSI CARANDIRU'!E7</f>
        <v>305</v>
      </c>
      <c r="F175" s="147">
        <f t="shared" ref="F175:F181" si="537">E175/$B175</f>
        <v>1.3203463203463204</v>
      </c>
      <c r="G175" s="134">
        <f>'URSI CARANDIRU'!G7</f>
        <v>190</v>
      </c>
      <c r="H175" s="147">
        <f t="shared" ref="H175:L181" si="538">G175/$B175</f>
        <v>0.82251082251082253</v>
      </c>
      <c r="I175" s="136">
        <f t="shared" ref="I175:I182" si="539">SUM(C175,E175,G175)</f>
        <v>689</v>
      </c>
      <c r="J175" s="148">
        <f t="shared" ref="J175:J182" si="540">I175/($B175*3)</f>
        <v>0.99422799422799424</v>
      </c>
      <c r="K175" s="134">
        <f>'URSI CARANDIRU'!K7</f>
        <v>245</v>
      </c>
      <c r="L175" s="147">
        <f t="shared" si="538"/>
        <v>1.0606060606060606</v>
      </c>
      <c r="M175" s="134">
        <f>'URSI CARANDIRU'!M7</f>
        <v>230</v>
      </c>
      <c r="N175" s="147">
        <f t="shared" ref="N175:N181" si="541">M175/$B175</f>
        <v>0.99567099567099571</v>
      </c>
      <c r="O175" s="134">
        <f>'URSI CARANDIRU'!O7</f>
        <v>220</v>
      </c>
      <c r="P175" s="147">
        <f t="shared" ref="P175:P181" si="542">O175/$B175</f>
        <v>0.95238095238095233</v>
      </c>
      <c r="Q175" s="136">
        <f t="shared" ref="Q175:Q182" si="543">SUM(K175,M175,O175)</f>
        <v>695</v>
      </c>
      <c r="R175" s="148">
        <f t="shared" ref="R175:R182" si="544">Q175/($B175*3)</f>
        <v>1.0028860028860029</v>
      </c>
      <c r="S175" s="134">
        <f>'URSI CARANDIRU'!S7</f>
        <v>257</v>
      </c>
      <c r="T175" s="147">
        <f t="shared" ref="T175:T181" si="545">S175/$B175</f>
        <v>1.1125541125541125</v>
      </c>
      <c r="U175" s="134">
        <f>'URSI CARANDIRU'!U7</f>
        <v>316</v>
      </c>
      <c r="V175" s="147">
        <f t="shared" ref="V175:V181" si="546">U175/$B175</f>
        <v>1.3679653679653681</v>
      </c>
      <c r="W175" s="134">
        <f>'URSI CARANDIRU'!W7</f>
        <v>0</v>
      </c>
      <c r="X175" s="147">
        <f t="shared" ref="X175:X181" si="547">W175/$B175</f>
        <v>0</v>
      </c>
      <c r="Y175" s="136">
        <f t="shared" ref="Y175:Y182" si="548">SUM(S175,U175,W175)</f>
        <v>573</v>
      </c>
      <c r="Z175" s="148">
        <f t="shared" ref="Z175:Z182" si="549">Y175/($B175*3)</f>
        <v>0.82683982683982682</v>
      </c>
      <c r="AA175" s="134">
        <f>'URSI CARANDIRU'!AA7</f>
        <v>0</v>
      </c>
      <c r="AB175" s="147">
        <f t="shared" ref="AB175:AB181" si="550">AA175/$B175</f>
        <v>0</v>
      </c>
      <c r="AC175" s="134">
        <f>'URSI CARANDIRU'!AC7</f>
        <v>0</v>
      </c>
      <c r="AD175" s="147">
        <f t="shared" ref="AD175:AD181" si="551">AC175/$B175</f>
        <v>0</v>
      </c>
      <c r="AE175" s="134">
        <f>'URSI CARANDIRU'!AE7</f>
        <v>0</v>
      </c>
      <c r="AF175" s="147">
        <f t="shared" ref="AF175:AF181" si="552">AE175/$B175</f>
        <v>0</v>
      </c>
      <c r="AG175" s="136">
        <f t="shared" ref="AG175:AG182" si="553">SUM(AA175,AC175,AE175)</f>
        <v>0</v>
      </c>
      <c r="AH175" s="148">
        <f t="shared" ref="AH175:AH182" si="554">AG175/($B175*3)</f>
        <v>0</v>
      </c>
      <c r="AI175" s="134">
        <f t="shared" ref="AI175:AI182" si="555">SUM(C175,E175,G175,K175,M175,O175)</f>
        <v>1384</v>
      </c>
    </row>
    <row r="176" spans="1:35" outlineLevel="1" x14ac:dyDescent="0.25">
      <c r="A176" s="269" t="s">
        <v>85</v>
      </c>
      <c r="B176" s="114">
        <f>'URSI CARANDIRU'!B8</f>
        <v>200</v>
      </c>
      <c r="C176" s="134">
        <f>'URSI CARANDIRU'!C8</f>
        <v>149</v>
      </c>
      <c r="D176" s="147">
        <f t="shared" si="536"/>
        <v>0.745</v>
      </c>
      <c r="E176" s="134">
        <f>'URSI CARANDIRU'!E8</f>
        <v>143</v>
      </c>
      <c r="F176" s="147">
        <f t="shared" si="537"/>
        <v>0.71499999999999997</v>
      </c>
      <c r="G176" s="134">
        <f>'URSI CARANDIRU'!G8</f>
        <v>164</v>
      </c>
      <c r="H176" s="147">
        <f t="shared" si="538"/>
        <v>0.82</v>
      </c>
      <c r="I176" s="136">
        <f t="shared" si="539"/>
        <v>456</v>
      </c>
      <c r="J176" s="148">
        <f t="shared" si="540"/>
        <v>0.76</v>
      </c>
      <c r="K176" s="134">
        <f>'URSI CARANDIRU'!K8</f>
        <v>125</v>
      </c>
      <c r="L176" s="147">
        <f t="shared" si="538"/>
        <v>0.625</v>
      </c>
      <c r="M176" s="134">
        <f>'URSI CARANDIRU'!M8</f>
        <v>33</v>
      </c>
      <c r="N176" s="147">
        <f t="shared" si="541"/>
        <v>0.16500000000000001</v>
      </c>
      <c r="O176" s="134">
        <f>'URSI CARANDIRU'!O8</f>
        <v>53</v>
      </c>
      <c r="P176" s="147">
        <f t="shared" si="542"/>
        <v>0.26500000000000001</v>
      </c>
      <c r="Q176" s="136">
        <f t="shared" si="543"/>
        <v>211</v>
      </c>
      <c r="R176" s="148">
        <f t="shared" si="544"/>
        <v>0.35166666666666668</v>
      </c>
      <c r="S176" s="134">
        <f>'URSI CARANDIRU'!S8</f>
        <v>89</v>
      </c>
      <c r="T176" s="147">
        <f t="shared" si="545"/>
        <v>0.44500000000000001</v>
      </c>
      <c r="U176" s="134">
        <f>'URSI CARANDIRU'!U8</f>
        <v>95</v>
      </c>
      <c r="V176" s="147">
        <f t="shared" si="546"/>
        <v>0.47499999999999998</v>
      </c>
      <c r="W176" s="134">
        <f>'URSI CARANDIRU'!W8</f>
        <v>0</v>
      </c>
      <c r="X176" s="147">
        <f t="shared" si="547"/>
        <v>0</v>
      </c>
      <c r="Y176" s="136">
        <f t="shared" si="548"/>
        <v>184</v>
      </c>
      <c r="Z176" s="148">
        <f t="shared" si="549"/>
        <v>0.30666666666666664</v>
      </c>
      <c r="AA176" s="134">
        <f>'URSI CARANDIRU'!AA8</f>
        <v>0</v>
      </c>
      <c r="AB176" s="147">
        <f t="shared" si="550"/>
        <v>0</v>
      </c>
      <c r="AC176" s="134">
        <f>'URSI CARANDIRU'!AC8</f>
        <v>0</v>
      </c>
      <c r="AD176" s="147">
        <f t="shared" si="551"/>
        <v>0</v>
      </c>
      <c r="AE176" s="134">
        <f>'URSI CARANDIRU'!AE8</f>
        <v>0</v>
      </c>
      <c r="AF176" s="147">
        <f t="shared" si="552"/>
        <v>0</v>
      </c>
      <c r="AG176" s="136">
        <f t="shared" si="553"/>
        <v>0</v>
      </c>
      <c r="AH176" s="148">
        <f t="shared" si="554"/>
        <v>0</v>
      </c>
      <c r="AI176" s="134">
        <f t="shared" si="555"/>
        <v>667</v>
      </c>
    </row>
    <row r="177" spans="1:35" outlineLevel="1" x14ac:dyDescent="0.25">
      <c r="A177" s="269" t="s">
        <v>86</v>
      </c>
      <c r="B177" s="114">
        <f>'URSI CARANDIRU'!B9</f>
        <v>240</v>
      </c>
      <c r="C177" s="134">
        <f>'URSI CARANDIRU'!C9</f>
        <v>247</v>
      </c>
      <c r="D177" s="147">
        <f t="shared" si="536"/>
        <v>1.0291666666666666</v>
      </c>
      <c r="E177" s="134">
        <f>'URSI CARANDIRU'!E9</f>
        <v>251</v>
      </c>
      <c r="F177" s="147">
        <f t="shared" si="537"/>
        <v>1.0458333333333334</v>
      </c>
      <c r="G177" s="134">
        <f>'URSI CARANDIRU'!G9</f>
        <v>142</v>
      </c>
      <c r="H177" s="147">
        <f t="shared" si="538"/>
        <v>0.59166666666666667</v>
      </c>
      <c r="I177" s="136">
        <f t="shared" si="539"/>
        <v>640</v>
      </c>
      <c r="J177" s="148">
        <f t="shared" si="540"/>
        <v>0.88888888888888884</v>
      </c>
      <c r="K177" s="134">
        <f>'URSI CARANDIRU'!K9</f>
        <v>225</v>
      </c>
      <c r="L177" s="147">
        <f t="shared" si="538"/>
        <v>0.9375</v>
      </c>
      <c r="M177" s="134">
        <f>'URSI CARANDIRU'!M9</f>
        <v>263</v>
      </c>
      <c r="N177" s="147">
        <f t="shared" si="541"/>
        <v>1.0958333333333334</v>
      </c>
      <c r="O177" s="134">
        <f>'URSI CARANDIRU'!O9</f>
        <v>188</v>
      </c>
      <c r="P177" s="147">
        <f t="shared" si="542"/>
        <v>0.78333333333333333</v>
      </c>
      <c r="Q177" s="136">
        <f t="shared" si="543"/>
        <v>676</v>
      </c>
      <c r="R177" s="148">
        <f t="shared" si="544"/>
        <v>0.93888888888888888</v>
      </c>
      <c r="S177" s="134">
        <f>'URSI CARANDIRU'!S9</f>
        <v>162</v>
      </c>
      <c r="T177" s="147">
        <f t="shared" si="545"/>
        <v>0.67500000000000004</v>
      </c>
      <c r="U177" s="134">
        <f>'URSI CARANDIRU'!U9</f>
        <v>267</v>
      </c>
      <c r="V177" s="147">
        <f t="shared" si="546"/>
        <v>1.1125</v>
      </c>
      <c r="W177" s="134">
        <f>'URSI CARANDIRU'!W9</f>
        <v>0</v>
      </c>
      <c r="X177" s="147">
        <f t="shared" si="547"/>
        <v>0</v>
      </c>
      <c r="Y177" s="136">
        <f t="shared" si="548"/>
        <v>429</v>
      </c>
      <c r="Z177" s="148">
        <f t="shared" si="549"/>
        <v>0.59583333333333333</v>
      </c>
      <c r="AA177" s="134">
        <f>'URSI CARANDIRU'!AA9</f>
        <v>0</v>
      </c>
      <c r="AB177" s="147">
        <f t="shared" si="550"/>
        <v>0</v>
      </c>
      <c r="AC177" s="134">
        <f>'URSI CARANDIRU'!AC9</f>
        <v>0</v>
      </c>
      <c r="AD177" s="147">
        <f t="shared" si="551"/>
        <v>0</v>
      </c>
      <c r="AE177" s="134">
        <f>'URSI CARANDIRU'!AE9</f>
        <v>0</v>
      </c>
      <c r="AF177" s="147">
        <f t="shared" si="552"/>
        <v>0</v>
      </c>
      <c r="AG177" s="136">
        <f t="shared" si="553"/>
        <v>0</v>
      </c>
      <c r="AH177" s="148">
        <f t="shared" si="554"/>
        <v>0</v>
      </c>
      <c r="AI177" s="134">
        <f t="shared" si="555"/>
        <v>1316</v>
      </c>
    </row>
    <row r="178" spans="1:35" outlineLevel="1" x14ac:dyDescent="0.25">
      <c r="A178" s="269" t="s">
        <v>87</v>
      </c>
      <c r="B178" s="114">
        <f>'URSI CARANDIRU'!B10</f>
        <v>108</v>
      </c>
      <c r="C178" s="134">
        <f>'URSI CARANDIRU'!C10</f>
        <v>162</v>
      </c>
      <c r="D178" s="147">
        <f t="shared" si="536"/>
        <v>1.5</v>
      </c>
      <c r="E178" s="134">
        <f>'URSI CARANDIRU'!E10</f>
        <v>137</v>
      </c>
      <c r="F178" s="147">
        <f t="shared" si="537"/>
        <v>1.2685185185185186</v>
      </c>
      <c r="G178" s="134">
        <f>'URSI CARANDIRU'!G10</f>
        <v>114</v>
      </c>
      <c r="H178" s="147">
        <f t="shared" si="538"/>
        <v>1.0555555555555556</v>
      </c>
      <c r="I178" s="136">
        <f t="shared" si="539"/>
        <v>413</v>
      </c>
      <c r="J178" s="148">
        <f t="shared" si="540"/>
        <v>1.2746913580246915</v>
      </c>
      <c r="K178" s="134">
        <f>'URSI CARANDIRU'!K10</f>
        <v>114</v>
      </c>
      <c r="L178" s="147">
        <f t="shared" si="538"/>
        <v>1.0555555555555556</v>
      </c>
      <c r="M178" s="134">
        <f>'URSI CARANDIRU'!M10</f>
        <v>133</v>
      </c>
      <c r="N178" s="147">
        <f t="shared" si="541"/>
        <v>1.2314814814814814</v>
      </c>
      <c r="O178" s="134">
        <f>'URSI CARANDIRU'!O10</f>
        <v>43</v>
      </c>
      <c r="P178" s="147">
        <f t="shared" si="542"/>
        <v>0.39814814814814814</v>
      </c>
      <c r="Q178" s="136">
        <f t="shared" si="543"/>
        <v>290</v>
      </c>
      <c r="R178" s="148">
        <f t="shared" si="544"/>
        <v>0.89506172839506171</v>
      </c>
      <c r="S178" s="134">
        <f>'URSI CARANDIRU'!S10</f>
        <v>112</v>
      </c>
      <c r="T178" s="147">
        <f t="shared" si="545"/>
        <v>1.037037037037037</v>
      </c>
      <c r="U178" s="134">
        <f>'URSI CARANDIRU'!U10</f>
        <v>133</v>
      </c>
      <c r="V178" s="147">
        <f t="shared" si="546"/>
        <v>1.2314814814814814</v>
      </c>
      <c r="W178" s="134">
        <f>'URSI CARANDIRU'!W10</f>
        <v>0</v>
      </c>
      <c r="X178" s="147">
        <f t="shared" si="547"/>
        <v>0</v>
      </c>
      <c r="Y178" s="136">
        <f t="shared" si="548"/>
        <v>245</v>
      </c>
      <c r="Z178" s="148">
        <f t="shared" si="549"/>
        <v>0.75617283950617287</v>
      </c>
      <c r="AA178" s="134">
        <f>'URSI CARANDIRU'!AA10</f>
        <v>0</v>
      </c>
      <c r="AB178" s="147">
        <f t="shared" si="550"/>
        <v>0</v>
      </c>
      <c r="AC178" s="134">
        <f>'URSI CARANDIRU'!AC10</f>
        <v>0</v>
      </c>
      <c r="AD178" s="147">
        <f t="shared" si="551"/>
        <v>0</v>
      </c>
      <c r="AE178" s="134">
        <f>'URSI CARANDIRU'!AE10</f>
        <v>0</v>
      </c>
      <c r="AF178" s="147">
        <f t="shared" si="552"/>
        <v>0</v>
      </c>
      <c r="AG178" s="136">
        <f t="shared" si="553"/>
        <v>0</v>
      </c>
      <c r="AH178" s="148">
        <f t="shared" si="554"/>
        <v>0</v>
      </c>
      <c r="AI178" s="134">
        <f t="shared" si="555"/>
        <v>703</v>
      </c>
    </row>
    <row r="179" spans="1:35" outlineLevel="1" x14ac:dyDescent="0.25">
      <c r="A179" s="269" t="s">
        <v>88</v>
      </c>
      <c r="B179" s="114">
        <f>'URSI CARANDIRU'!B11</f>
        <v>52</v>
      </c>
      <c r="C179" s="134">
        <f>'URSI CARANDIRU'!C11</f>
        <v>85</v>
      </c>
      <c r="D179" s="147">
        <f t="shared" si="536"/>
        <v>1.6346153846153846</v>
      </c>
      <c r="E179" s="134">
        <f>'URSI CARANDIRU'!E11</f>
        <v>84</v>
      </c>
      <c r="F179" s="147">
        <f t="shared" si="537"/>
        <v>1.6153846153846154</v>
      </c>
      <c r="G179" s="134">
        <f>'URSI CARANDIRU'!G11</f>
        <v>113</v>
      </c>
      <c r="H179" s="147">
        <f t="shared" si="538"/>
        <v>2.1730769230769229</v>
      </c>
      <c r="I179" s="136">
        <f t="shared" si="539"/>
        <v>282</v>
      </c>
      <c r="J179" s="148">
        <f t="shared" si="540"/>
        <v>1.8076923076923077</v>
      </c>
      <c r="K179" s="134">
        <f>'URSI CARANDIRU'!K11</f>
        <v>150</v>
      </c>
      <c r="L179" s="147">
        <f t="shared" si="538"/>
        <v>2.8846153846153846</v>
      </c>
      <c r="M179" s="134">
        <f>'URSI CARANDIRU'!M11</f>
        <v>153</v>
      </c>
      <c r="N179" s="147">
        <f t="shared" si="541"/>
        <v>2.9423076923076925</v>
      </c>
      <c r="O179" s="134">
        <f>'URSI CARANDIRU'!O11</f>
        <v>125</v>
      </c>
      <c r="P179" s="147">
        <f t="shared" si="542"/>
        <v>2.4038461538461537</v>
      </c>
      <c r="Q179" s="136">
        <f t="shared" si="543"/>
        <v>428</v>
      </c>
      <c r="R179" s="148">
        <f t="shared" si="544"/>
        <v>2.7435897435897436</v>
      </c>
      <c r="S179" s="134">
        <f>'URSI CARANDIRU'!S11</f>
        <v>144</v>
      </c>
      <c r="T179" s="147">
        <f t="shared" si="545"/>
        <v>2.7692307692307692</v>
      </c>
      <c r="U179" s="134">
        <f>'URSI CARANDIRU'!U11</f>
        <v>177</v>
      </c>
      <c r="V179" s="147">
        <f t="shared" si="546"/>
        <v>3.4038461538461537</v>
      </c>
      <c r="W179" s="134">
        <f>'URSI CARANDIRU'!W11</f>
        <v>0</v>
      </c>
      <c r="X179" s="147">
        <f t="shared" si="547"/>
        <v>0</v>
      </c>
      <c r="Y179" s="136">
        <f t="shared" si="548"/>
        <v>321</v>
      </c>
      <c r="Z179" s="148">
        <f t="shared" si="549"/>
        <v>2.0576923076923075</v>
      </c>
      <c r="AA179" s="134">
        <f>'URSI CARANDIRU'!AA11</f>
        <v>0</v>
      </c>
      <c r="AB179" s="147">
        <f t="shared" si="550"/>
        <v>0</v>
      </c>
      <c r="AC179" s="134">
        <f>'URSI CARANDIRU'!AC11</f>
        <v>0</v>
      </c>
      <c r="AD179" s="147">
        <f t="shared" si="551"/>
        <v>0</v>
      </c>
      <c r="AE179" s="134">
        <f>'URSI CARANDIRU'!AE11</f>
        <v>0</v>
      </c>
      <c r="AF179" s="147">
        <f t="shared" si="552"/>
        <v>0</v>
      </c>
      <c r="AG179" s="136">
        <f t="shared" si="553"/>
        <v>0</v>
      </c>
      <c r="AH179" s="148">
        <f t="shared" si="554"/>
        <v>0</v>
      </c>
      <c r="AI179" s="134">
        <f t="shared" si="555"/>
        <v>710</v>
      </c>
    </row>
    <row r="180" spans="1:35" outlineLevel="1" x14ac:dyDescent="0.25">
      <c r="A180" s="269" t="s">
        <v>89</v>
      </c>
      <c r="B180" s="114">
        <f>'URSI CARANDIRU'!B12</f>
        <v>52</v>
      </c>
      <c r="C180" s="134">
        <f>'URSI CARANDIRU'!C12</f>
        <v>61</v>
      </c>
      <c r="D180" s="147">
        <f t="shared" si="536"/>
        <v>1.1730769230769231</v>
      </c>
      <c r="E180" s="134">
        <f>'URSI CARANDIRU'!E12</f>
        <v>65</v>
      </c>
      <c r="F180" s="147">
        <f t="shared" si="537"/>
        <v>1.25</v>
      </c>
      <c r="G180" s="134">
        <f>'URSI CARANDIRU'!G12</f>
        <v>52</v>
      </c>
      <c r="H180" s="147">
        <f t="shared" si="538"/>
        <v>1</v>
      </c>
      <c r="I180" s="136">
        <f t="shared" si="539"/>
        <v>178</v>
      </c>
      <c r="J180" s="148">
        <f t="shared" si="540"/>
        <v>1.141025641025641</v>
      </c>
      <c r="K180" s="134">
        <f>'URSI CARANDIRU'!K12</f>
        <v>62</v>
      </c>
      <c r="L180" s="147">
        <f t="shared" si="538"/>
        <v>1.1923076923076923</v>
      </c>
      <c r="M180" s="134">
        <f>'URSI CARANDIRU'!M12</f>
        <v>94</v>
      </c>
      <c r="N180" s="147">
        <f t="shared" si="541"/>
        <v>1.8076923076923077</v>
      </c>
      <c r="O180" s="134">
        <f>'URSI CARANDIRU'!O12</f>
        <v>38</v>
      </c>
      <c r="P180" s="147">
        <f t="shared" si="542"/>
        <v>0.73076923076923073</v>
      </c>
      <c r="Q180" s="136">
        <f t="shared" si="543"/>
        <v>194</v>
      </c>
      <c r="R180" s="148">
        <f t="shared" si="544"/>
        <v>1.2435897435897436</v>
      </c>
      <c r="S180" s="134">
        <f>'URSI CARANDIRU'!S12</f>
        <v>50</v>
      </c>
      <c r="T180" s="147">
        <f t="shared" si="545"/>
        <v>0.96153846153846156</v>
      </c>
      <c r="U180" s="134">
        <f>'URSI CARANDIRU'!U12</f>
        <v>0</v>
      </c>
      <c r="V180" s="147">
        <f t="shared" si="546"/>
        <v>0</v>
      </c>
      <c r="W180" s="134">
        <f>'URSI CARANDIRU'!W12</f>
        <v>0</v>
      </c>
      <c r="X180" s="147">
        <f t="shared" si="547"/>
        <v>0</v>
      </c>
      <c r="Y180" s="136">
        <f t="shared" si="548"/>
        <v>50</v>
      </c>
      <c r="Z180" s="148">
        <f t="shared" si="549"/>
        <v>0.32051282051282054</v>
      </c>
      <c r="AA180" s="134">
        <f>'URSI CARANDIRU'!AA12</f>
        <v>0</v>
      </c>
      <c r="AB180" s="147">
        <f t="shared" si="550"/>
        <v>0</v>
      </c>
      <c r="AC180" s="134">
        <f>'URSI CARANDIRU'!AC12</f>
        <v>0</v>
      </c>
      <c r="AD180" s="147">
        <f t="shared" si="551"/>
        <v>0</v>
      </c>
      <c r="AE180" s="134">
        <f>'URSI CARANDIRU'!AE12</f>
        <v>0</v>
      </c>
      <c r="AF180" s="147">
        <f t="shared" si="552"/>
        <v>0</v>
      </c>
      <c r="AG180" s="136">
        <f t="shared" si="553"/>
        <v>0</v>
      </c>
      <c r="AH180" s="148">
        <f t="shared" si="554"/>
        <v>0</v>
      </c>
      <c r="AI180" s="134">
        <f t="shared" si="555"/>
        <v>372</v>
      </c>
    </row>
    <row r="181" spans="1:35" ht="15.75" outlineLevel="1" thickBot="1" x14ac:dyDescent="0.3">
      <c r="A181" s="1052" t="s">
        <v>90</v>
      </c>
      <c r="B181" s="995">
        <f>'URSI CARANDIRU'!B13</f>
        <v>81</v>
      </c>
      <c r="C181" s="996">
        <f>'URSI CARANDIRU'!C13</f>
        <v>66</v>
      </c>
      <c r="D181" s="988">
        <f t="shared" si="536"/>
        <v>0.81481481481481477</v>
      </c>
      <c r="E181" s="996">
        <f>'URSI CARANDIRU'!E13</f>
        <v>70</v>
      </c>
      <c r="F181" s="988">
        <f t="shared" si="537"/>
        <v>0.86419753086419748</v>
      </c>
      <c r="G181" s="996">
        <f>'URSI CARANDIRU'!G13</f>
        <v>60</v>
      </c>
      <c r="H181" s="988">
        <f t="shared" si="538"/>
        <v>0.7407407407407407</v>
      </c>
      <c r="I181" s="997">
        <f t="shared" si="539"/>
        <v>196</v>
      </c>
      <c r="J181" s="998">
        <f t="shared" si="540"/>
        <v>0.80658436213991769</v>
      </c>
      <c r="K181" s="996">
        <f>'URSI CARANDIRU'!K13</f>
        <v>75</v>
      </c>
      <c r="L181" s="988">
        <f t="shared" si="538"/>
        <v>0.92592592592592593</v>
      </c>
      <c r="M181" s="996">
        <f>'URSI CARANDIRU'!M13</f>
        <v>89</v>
      </c>
      <c r="N181" s="988">
        <f t="shared" si="541"/>
        <v>1.0987654320987654</v>
      </c>
      <c r="O181" s="996">
        <f>'URSI CARANDIRU'!O13</f>
        <v>58</v>
      </c>
      <c r="P181" s="988">
        <f t="shared" si="542"/>
        <v>0.71604938271604934</v>
      </c>
      <c r="Q181" s="997">
        <f t="shared" si="543"/>
        <v>222</v>
      </c>
      <c r="R181" s="998">
        <f t="shared" si="544"/>
        <v>0.9135802469135802</v>
      </c>
      <c r="S181" s="996">
        <f>'URSI CARANDIRU'!S13</f>
        <v>86</v>
      </c>
      <c r="T181" s="988">
        <f t="shared" si="545"/>
        <v>1.0617283950617284</v>
      </c>
      <c r="U181" s="996">
        <f>'URSI CARANDIRU'!U13</f>
        <v>86</v>
      </c>
      <c r="V181" s="988">
        <f t="shared" si="546"/>
        <v>1.0617283950617284</v>
      </c>
      <c r="W181" s="996">
        <f>'URSI CARANDIRU'!W13</f>
        <v>0</v>
      </c>
      <c r="X181" s="988">
        <f t="shared" si="547"/>
        <v>0</v>
      </c>
      <c r="Y181" s="997">
        <f t="shared" si="548"/>
        <v>172</v>
      </c>
      <c r="Z181" s="998">
        <f t="shared" si="549"/>
        <v>0.70781893004115226</v>
      </c>
      <c r="AA181" s="996">
        <f>'URSI CARANDIRU'!AA13</f>
        <v>0</v>
      </c>
      <c r="AB181" s="988">
        <f t="shared" si="550"/>
        <v>0</v>
      </c>
      <c r="AC181" s="996">
        <f>'URSI CARANDIRU'!AC13</f>
        <v>0</v>
      </c>
      <c r="AD181" s="988">
        <f t="shared" si="551"/>
        <v>0</v>
      </c>
      <c r="AE181" s="996">
        <f>'URSI CARANDIRU'!AE13</f>
        <v>0</v>
      </c>
      <c r="AF181" s="988">
        <f t="shared" si="552"/>
        <v>0</v>
      </c>
      <c r="AG181" s="997">
        <f t="shared" si="553"/>
        <v>0</v>
      </c>
      <c r="AH181" s="998">
        <f t="shared" si="554"/>
        <v>0</v>
      </c>
      <c r="AI181" s="996">
        <f t="shared" si="555"/>
        <v>418</v>
      </c>
    </row>
    <row r="182" spans="1:35" ht="15.75" outlineLevel="1" thickBot="1" x14ac:dyDescent="0.3">
      <c r="A182" s="1081" t="s">
        <v>7</v>
      </c>
      <c r="B182" s="987">
        <f>SUM(B175:B181)</f>
        <v>964</v>
      </c>
      <c r="C182" s="418">
        <f>SUM(C175:C181)</f>
        <v>964</v>
      </c>
      <c r="D182" s="278">
        <f>C182/$B182</f>
        <v>1</v>
      </c>
      <c r="E182" s="418">
        <f>SUM(E175:E181)</f>
        <v>1055</v>
      </c>
      <c r="F182" s="278">
        <f>E182/$B182</f>
        <v>1.0943983402489628</v>
      </c>
      <c r="G182" s="418">
        <f>SUM(G175:G181)</f>
        <v>835</v>
      </c>
      <c r="H182" s="278">
        <f>G182/$B182</f>
        <v>0.86618257261410792</v>
      </c>
      <c r="I182" s="625">
        <f t="shared" si="539"/>
        <v>2854</v>
      </c>
      <c r="J182" s="279">
        <f t="shared" si="540"/>
        <v>0.98686030428769023</v>
      </c>
      <c r="K182" s="418">
        <f>SUM(K175:K181)</f>
        <v>996</v>
      </c>
      <c r="L182" s="278">
        <f>K182/$B182</f>
        <v>1.0331950207468881</v>
      </c>
      <c r="M182" s="418">
        <f t="shared" ref="M182" si="556">SUM(M175:M181)</f>
        <v>995</v>
      </c>
      <c r="N182" s="278">
        <f>M182/$B182</f>
        <v>1.0321576763485478</v>
      </c>
      <c r="O182" s="418">
        <f t="shared" ref="O182" si="557">SUM(O175:O181)</f>
        <v>725</v>
      </c>
      <c r="P182" s="278">
        <f>O182/$B182</f>
        <v>0.75207468879668049</v>
      </c>
      <c r="Q182" s="625">
        <f t="shared" si="543"/>
        <v>2716</v>
      </c>
      <c r="R182" s="279">
        <f t="shared" si="544"/>
        <v>0.93914246196403872</v>
      </c>
      <c r="S182" s="418">
        <f>SUM(S175:S181)</f>
        <v>900</v>
      </c>
      <c r="T182" s="278">
        <f>S182/$B182</f>
        <v>0.93360995850622408</v>
      </c>
      <c r="U182" s="418">
        <f t="shared" ref="U182" si="558">SUM(U175:U181)</f>
        <v>1074</v>
      </c>
      <c r="V182" s="278">
        <f>U182/$B182</f>
        <v>1.1141078838174274</v>
      </c>
      <c r="W182" s="418">
        <f t="shared" ref="W182" si="559">SUM(W175:W181)</f>
        <v>0</v>
      </c>
      <c r="X182" s="278">
        <f>W182/$B182</f>
        <v>0</v>
      </c>
      <c r="Y182" s="625">
        <f t="shared" si="548"/>
        <v>1974</v>
      </c>
      <c r="Z182" s="279">
        <f t="shared" si="549"/>
        <v>0.68257261410788383</v>
      </c>
      <c r="AA182" s="418">
        <f>SUM(AA175:AA181)</f>
        <v>0</v>
      </c>
      <c r="AB182" s="278">
        <f>AA182/$B182</f>
        <v>0</v>
      </c>
      <c r="AC182" s="418">
        <f t="shared" ref="AC182" si="560">SUM(AC175:AC181)</f>
        <v>0</v>
      </c>
      <c r="AD182" s="278">
        <f>AC182/$B182</f>
        <v>0</v>
      </c>
      <c r="AE182" s="418">
        <f t="shared" ref="AE182" si="561">SUM(AE175:AE181)</f>
        <v>0</v>
      </c>
      <c r="AF182" s="278">
        <f>AE182/$B182</f>
        <v>0</v>
      </c>
      <c r="AG182" s="625">
        <f t="shared" si="553"/>
        <v>0</v>
      </c>
      <c r="AH182" s="279">
        <f t="shared" si="554"/>
        <v>0</v>
      </c>
      <c r="AI182" s="994">
        <f t="shared" si="555"/>
        <v>5570</v>
      </c>
    </row>
    <row r="184" spans="1:35" ht="15.75" x14ac:dyDescent="0.25">
      <c r="A184" s="1380" t="s">
        <v>554</v>
      </c>
      <c r="B184" s="1373"/>
      <c r="C184" s="1373"/>
      <c r="D184" s="1373"/>
      <c r="E184" s="1373"/>
      <c r="F184" s="1373"/>
      <c r="G184" s="1373"/>
      <c r="H184" s="1373"/>
      <c r="I184" s="1373"/>
      <c r="J184" s="1373"/>
      <c r="K184" s="1373"/>
      <c r="L184" s="1373"/>
      <c r="M184" s="1373"/>
      <c r="N184" s="1373"/>
      <c r="O184" s="1373"/>
      <c r="P184" s="1373"/>
      <c r="Q184" s="1373"/>
      <c r="R184" s="1373"/>
      <c r="S184" s="1373"/>
      <c r="T184" s="1373"/>
      <c r="U184" s="1373"/>
      <c r="V184" s="1373"/>
      <c r="W184" s="1373"/>
      <c r="X184" s="1373"/>
      <c r="Y184" s="1373"/>
      <c r="Z184" s="1373"/>
      <c r="AA184" s="1373"/>
      <c r="AB184" s="1373"/>
      <c r="AC184" s="1373"/>
      <c r="AD184" s="1373"/>
      <c r="AE184" s="1373"/>
      <c r="AF184" s="1373"/>
      <c r="AG184" s="1373"/>
      <c r="AH184" s="1373"/>
      <c r="AI184" s="1373"/>
    </row>
    <row r="185" spans="1:35" ht="24.75" outlineLevel="1" thickBot="1" x14ac:dyDescent="0.3">
      <c r="A185" s="268" t="s">
        <v>14</v>
      </c>
      <c r="B185" s="186" t="s">
        <v>15</v>
      </c>
      <c r="C185" s="262" t="str">
        <f>'Pque N Mundo I'!C6</f>
        <v>JAN_19</v>
      </c>
      <c r="D185" s="263" t="str">
        <f>'Pque N Mundo I'!D6</f>
        <v>%</v>
      </c>
      <c r="E185" s="262" t="str">
        <f>'Pque N Mundo I'!E6</f>
        <v>FEV_19</v>
      </c>
      <c r="F185" s="263" t="str">
        <f>'Pque N Mundo I'!F6</f>
        <v>%</v>
      </c>
      <c r="G185" s="262" t="str">
        <f>'Pque N Mundo I'!G6</f>
        <v>MAR_19</v>
      </c>
      <c r="H185" s="263" t="str">
        <f>'Pque N Mundo I'!H6</f>
        <v>%</v>
      </c>
      <c r="I185" s="128" t="str">
        <f>'Pque N Mundo I'!I6</f>
        <v>Trimestre</v>
      </c>
      <c r="J185" s="13" t="str">
        <f>'Pque N Mundo I'!J6</f>
        <v>% Trim</v>
      </c>
      <c r="K185" s="262" t="str">
        <f>'Pque N Mundo I'!K6</f>
        <v>ABR_19</v>
      </c>
      <c r="L185" s="263" t="str">
        <f>'Pque N Mundo I'!L6</f>
        <v>%</v>
      </c>
      <c r="M185" s="264" t="str">
        <f>'Pque N Mundo I'!M6</f>
        <v>MAIO_19</v>
      </c>
      <c r="N185" s="265" t="str">
        <f>'Pque N Mundo I'!N6</f>
        <v>%</v>
      </c>
      <c r="O185" s="264" t="str">
        <f>'Pque N Mundo I'!O6</f>
        <v>JUN_19</v>
      </c>
      <c r="P185" s="265" t="str">
        <f>'Pque N Mundo I'!P6</f>
        <v>%</v>
      </c>
      <c r="Q185" s="128" t="str">
        <f>'Pque N Mundo I'!Q6</f>
        <v>Trimestre</v>
      </c>
      <c r="R185" s="13" t="str">
        <f>'Pque N Mundo I'!R6</f>
        <v>% Trim</v>
      </c>
      <c r="S185" s="110" t="str">
        <f>'Pque N Mundo I'!S6</f>
        <v>JUL_19</v>
      </c>
      <c r="T185" s="263" t="str">
        <f>'Pque N Mundo I'!T6</f>
        <v>%</v>
      </c>
      <c r="U185" s="264" t="str">
        <f>'Pque N Mundo I'!U6</f>
        <v>AGO_19</v>
      </c>
      <c r="V185" s="265" t="str">
        <f>'Pque N Mundo I'!V6</f>
        <v>%</v>
      </c>
      <c r="W185" s="264" t="str">
        <f>'Pque N Mundo I'!W6</f>
        <v>SET_19</v>
      </c>
      <c r="X185" s="265" t="str">
        <f>'Pque N Mundo I'!X6</f>
        <v>%</v>
      </c>
      <c r="Y185" s="128" t="str">
        <f>'Pque N Mundo I'!Y6</f>
        <v>Trimestre</v>
      </c>
      <c r="Z185" s="13" t="str">
        <f>'Pque N Mundo I'!Z6</f>
        <v>% Trim</v>
      </c>
      <c r="AA185" s="110" t="str">
        <f>'Pque N Mundo I'!AA6</f>
        <v>OUT_19</v>
      </c>
      <c r="AB185" s="263" t="str">
        <f>'Pque N Mundo I'!AB6</f>
        <v>%</v>
      </c>
      <c r="AC185" s="264" t="str">
        <f>'Pque N Mundo I'!AC6</f>
        <v>NOV_19</v>
      </c>
      <c r="AD185" s="265" t="str">
        <f>'Pque N Mundo I'!AD6</f>
        <v>%</v>
      </c>
      <c r="AE185" s="264" t="str">
        <f>'Pque N Mundo I'!AE6</f>
        <v>DEZ_19</v>
      </c>
      <c r="AF185" s="265" t="str">
        <f>'Pque N Mundo I'!AF6</f>
        <v>%</v>
      </c>
      <c r="AG185" s="128" t="str">
        <f>'Pque N Mundo I'!AG6</f>
        <v>Trimestre</v>
      </c>
      <c r="AH185" s="13" t="str">
        <f>'Pque N Mundo I'!AH6</f>
        <v>% Trim</v>
      </c>
      <c r="AI185" s="14" t="s">
        <v>6</v>
      </c>
    </row>
    <row r="186" spans="1:35" ht="15.75" outlineLevel="1" thickTop="1" x14ac:dyDescent="0.25">
      <c r="A186" s="269" t="s">
        <v>408</v>
      </c>
      <c r="B186" s="112">
        <f>'UBS Vila Maria P Gnecco'!B7</f>
        <v>576</v>
      </c>
      <c r="C186" s="133">
        <f>'UBS Vila Maria P Gnecco'!C7</f>
        <v>488</v>
      </c>
      <c r="D186" s="19">
        <f t="shared" ref="D186:D192" si="562">C186/$B186</f>
        <v>0.84722222222222221</v>
      </c>
      <c r="E186" s="133">
        <f>'UBS Vila Maria P Gnecco'!E7</f>
        <v>566</v>
      </c>
      <c r="F186" s="19">
        <f t="shared" ref="F186:F192" si="563">E186/$B186</f>
        <v>0.98263888888888884</v>
      </c>
      <c r="G186" s="133">
        <f>'UBS Vila Maria P Gnecco'!G7</f>
        <v>626</v>
      </c>
      <c r="H186" s="19">
        <f t="shared" ref="H186:L192" si="564">G186/$B186</f>
        <v>1.0868055555555556</v>
      </c>
      <c r="I186" s="98">
        <f t="shared" ref="I186:I192" si="565">SUM(C186,E186,G186)</f>
        <v>1680</v>
      </c>
      <c r="J186" s="146">
        <f t="shared" ref="J186:J192" si="566">I186/($B186*3)</f>
        <v>0.97222222222222221</v>
      </c>
      <c r="K186" s="133">
        <f>'UBS Vila Maria P Gnecco'!K7</f>
        <v>561</v>
      </c>
      <c r="L186" s="19">
        <f t="shared" si="564"/>
        <v>0.97395833333333337</v>
      </c>
      <c r="M186" s="133">
        <f>'UBS Vila Maria P Gnecco'!M7</f>
        <v>607</v>
      </c>
      <c r="N186" s="19">
        <f t="shared" ref="N186:N192" si="567">M186/$B186</f>
        <v>1.0538194444444444</v>
      </c>
      <c r="O186" s="133">
        <f>'UBS Vila Maria P Gnecco'!O7</f>
        <v>520</v>
      </c>
      <c r="P186" s="19">
        <f t="shared" ref="P186:P192" si="568">O186/$B186</f>
        <v>0.90277777777777779</v>
      </c>
      <c r="Q186" s="98">
        <f t="shared" ref="Q186:Q192" si="569">SUM(K186,M186,O186)</f>
        <v>1688</v>
      </c>
      <c r="R186" s="146">
        <f t="shared" ref="R186:R192" si="570">Q186/($B186*3)</f>
        <v>0.97685185185185186</v>
      </c>
      <c r="S186" s="133">
        <f>'UBS Vila Maria P Gnecco'!S7</f>
        <v>586</v>
      </c>
      <c r="T186" s="19">
        <f t="shared" ref="T186:T192" si="571">S186/$B186</f>
        <v>1.0173611111111112</v>
      </c>
      <c r="U186" s="133">
        <f>'UBS Vila Maria P Gnecco'!U7</f>
        <v>621</v>
      </c>
      <c r="V186" s="19">
        <f t="shared" ref="V186:V192" si="572">U186/$B186</f>
        <v>1.078125</v>
      </c>
      <c r="W186" s="133">
        <f>'UBS Vila Maria P Gnecco'!W7</f>
        <v>0</v>
      </c>
      <c r="X186" s="19">
        <f t="shared" ref="X186:X192" si="573">W186/$B186</f>
        <v>0</v>
      </c>
      <c r="Y186" s="98">
        <f t="shared" ref="Y186:Y192" si="574">SUM(S186,U186,W186)</f>
        <v>1207</v>
      </c>
      <c r="Z186" s="146">
        <f t="shared" ref="Z186:Z192" si="575">Y186/($B186*3)</f>
        <v>0.69849537037037035</v>
      </c>
      <c r="AA186" s="133">
        <f>'UBS Vila Maria P Gnecco'!AA7</f>
        <v>0</v>
      </c>
      <c r="AB186" s="19">
        <f t="shared" ref="AB186:AB192" si="576">AA186/$B186</f>
        <v>0</v>
      </c>
      <c r="AC186" s="133">
        <f>'UBS Vila Maria P Gnecco'!AC7</f>
        <v>0</v>
      </c>
      <c r="AD186" s="19">
        <f t="shared" ref="AD186:AD192" si="577">AC186/$B186</f>
        <v>0</v>
      </c>
      <c r="AE186" s="133">
        <f>'UBS Vila Maria P Gnecco'!AE7</f>
        <v>0</v>
      </c>
      <c r="AF186" s="19">
        <f t="shared" ref="AF186:AF192" si="578">AE186/$B186</f>
        <v>0</v>
      </c>
      <c r="AG186" s="98">
        <f t="shared" ref="AG186:AG192" si="579">SUM(AA186,AC186,AE186)</f>
        <v>0</v>
      </c>
      <c r="AH186" s="146">
        <f t="shared" ref="AH186:AH192" si="580">AG186/($B186*3)</f>
        <v>0</v>
      </c>
      <c r="AI186" s="133">
        <f t="shared" ref="AI186:AI192" si="581">SUM(C186,E186,G186,K186,M186,O186)</f>
        <v>3368</v>
      </c>
    </row>
    <row r="187" spans="1:35" outlineLevel="1" x14ac:dyDescent="0.25">
      <c r="A187" s="269" t="s">
        <v>9</v>
      </c>
      <c r="B187" s="114">
        <f>'UBS Vila Maria P Gnecco'!B8</f>
        <v>2016</v>
      </c>
      <c r="C187" s="134">
        <f>'UBS Vila Maria P Gnecco'!C8</f>
        <v>1113</v>
      </c>
      <c r="D187" s="147">
        <f t="shared" si="562"/>
        <v>0.55208333333333337</v>
      </c>
      <c r="E187" s="134">
        <f>'UBS Vila Maria P Gnecco'!E8</f>
        <v>1669</v>
      </c>
      <c r="F187" s="147">
        <f t="shared" si="563"/>
        <v>0.82787698412698407</v>
      </c>
      <c r="G187" s="134">
        <f>'UBS Vila Maria P Gnecco'!G8</f>
        <v>1551</v>
      </c>
      <c r="H187" s="147">
        <f t="shared" si="564"/>
        <v>0.76934523809523814</v>
      </c>
      <c r="I187" s="136">
        <f t="shared" si="565"/>
        <v>4333</v>
      </c>
      <c r="J187" s="148">
        <f t="shared" si="566"/>
        <v>0.71643518518518523</v>
      </c>
      <c r="K187" s="134">
        <f>'UBS Vila Maria P Gnecco'!K8</f>
        <v>1873</v>
      </c>
      <c r="L187" s="147">
        <f t="shared" si="564"/>
        <v>0.92906746031746035</v>
      </c>
      <c r="M187" s="134">
        <f>'UBS Vila Maria P Gnecco'!M8</f>
        <v>1360</v>
      </c>
      <c r="N187" s="147">
        <f t="shared" si="567"/>
        <v>0.67460317460317465</v>
      </c>
      <c r="O187" s="134">
        <f>'UBS Vila Maria P Gnecco'!O8</f>
        <v>1277</v>
      </c>
      <c r="P187" s="147">
        <f t="shared" si="568"/>
        <v>0.63343253968253965</v>
      </c>
      <c r="Q187" s="136">
        <f t="shared" si="569"/>
        <v>4510</v>
      </c>
      <c r="R187" s="148">
        <f t="shared" si="570"/>
        <v>0.74570105820105825</v>
      </c>
      <c r="S187" s="134">
        <f>'UBS Vila Maria P Gnecco'!S8</f>
        <v>1831</v>
      </c>
      <c r="T187" s="147">
        <f t="shared" si="571"/>
        <v>0.90823412698412698</v>
      </c>
      <c r="U187" s="134">
        <f>'UBS Vila Maria P Gnecco'!U8</f>
        <v>1507</v>
      </c>
      <c r="V187" s="147">
        <f t="shared" si="572"/>
        <v>0.74751984126984128</v>
      </c>
      <c r="W187" s="134">
        <f>'UBS Vila Maria P Gnecco'!W8</f>
        <v>0</v>
      </c>
      <c r="X187" s="147">
        <f t="shared" si="573"/>
        <v>0</v>
      </c>
      <c r="Y187" s="136">
        <f t="shared" si="574"/>
        <v>3338</v>
      </c>
      <c r="Z187" s="148">
        <f t="shared" si="575"/>
        <v>0.55191798941798942</v>
      </c>
      <c r="AA187" s="134">
        <f>'UBS Vila Maria P Gnecco'!AA8</f>
        <v>0</v>
      </c>
      <c r="AB187" s="147">
        <f t="shared" si="576"/>
        <v>0</v>
      </c>
      <c r="AC187" s="134">
        <f>'UBS Vila Maria P Gnecco'!AC8</f>
        <v>0</v>
      </c>
      <c r="AD187" s="147">
        <f t="shared" si="577"/>
        <v>0</v>
      </c>
      <c r="AE187" s="134">
        <f>'UBS Vila Maria P Gnecco'!AE8</f>
        <v>0</v>
      </c>
      <c r="AF187" s="147">
        <f t="shared" si="578"/>
        <v>0</v>
      </c>
      <c r="AG187" s="136">
        <f t="shared" si="579"/>
        <v>0</v>
      </c>
      <c r="AH187" s="148">
        <f t="shared" si="580"/>
        <v>0</v>
      </c>
      <c r="AI187" s="134">
        <f t="shared" si="581"/>
        <v>8843</v>
      </c>
    </row>
    <row r="188" spans="1:35" outlineLevel="1" x14ac:dyDescent="0.25">
      <c r="A188" s="269" t="s">
        <v>10</v>
      </c>
      <c r="B188" s="114">
        <f>'UBS Vila Maria P Gnecco'!B9</f>
        <v>789</v>
      </c>
      <c r="C188" s="134">
        <f>'UBS Vila Maria P Gnecco'!C9</f>
        <v>538</v>
      </c>
      <c r="D188" s="147">
        <f t="shared" si="562"/>
        <v>0.68187579214195182</v>
      </c>
      <c r="E188" s="134">
        <f>'UBS Vila Maria P Gnecco'!E9</f>
        <v>557</v>
      </c>
      <c r="F188" s="147">
        <f t="shared" si="563"/>
        <v>0.70595690747782003</v>
      </c>
      <c r="G188" s="134">
        <f>'UBS Vila Maria P Gnecco'!G9</f>
        <v>627</v>
      </c>
      <c r="H188" s="147">
        <f t="shared" si="564"/>
        <v>0.79467680608365021</v>
      </c>
      <c r="I188" s="136">
        <f t="shared" si="565"/>
        <v>1722</v>
      </c>
      <c r="J188" s="148">
        <f t="shared" si="566"/>
        <v>0.72750316856780739</v>
      </c>
      <c r="K188" s="134">
        <f>'UBS Vila Maria P Gnecco'!K9</f>
        <v>914</v>
      </c>
      <c r="L188" s="147">
        <f t="shared" si="564"/>
        <v>1.1584283903675539</v>
      </c>
      <c r="M188" s="134">
        <f>'UBS Vila Maria P Gnecco'!M9</f>
        <v>832</v>
      </c>
      <c r="N188" s="147">
        <f t="shared" si="567"/>
        <v>1.0544993662864386</v>
      </c>
      <c r="O188" s="134">
        <f>'UBS Vila Maria P Gnecco'!O9</f>
        <v>561</v>
      </c>
      <c r="P188" s="147">
        <f t="shared" si="568"/>
        <v>0.71102661596958172</v>
      </c>
      <c r="Q188" s="136">
        <f t="shared" si="569"/>
        <v>2307</v>
      </c>
      <c r="R188" s="148">
        <f t="shared" si="570"/>
        <v>0.97465145754119142</v>
      </c>
      <c r="S188" s="134">
        <f>'UBS Vila Maria P Gnecco'!S9</f>
        <v>829</v>
      </c>
      <c r="T188" s="147">
        <f t="shared" si="571"/>
        <v>1.0506970849176172</v>
      </c>
      <c r="U188" s="134">
        <f>'UBS Vila Maria P Gnecco'!U9</f>
        <v>819</v>
      </c>
      <c r="V188" s="147">
        <f t="shared" si="572"/>
        <v>1.038022813688213</v>
      </c>
      <c r="W188" s="134">
        <f>'UBS Vila Maria P Gnecco'!W9</f>
        <v>0</v>
      </c>
      <c r="X188" s="147">
        <f t="shared" si="573"/>
        <v>0</v>
      </c>
      <c r="Y188" s="136">
        <f t="shared" si="574"/>
        <v>1648</v>
      </c>
      <c r="Z188" s="148">
        <f t="shared" si="575"/>
        <v>0.69623996620194339</v>
      </c>
      <c r="AA188" s="134">
        <f>'UBS Vila Maria P Gnecco'!AA9</f>
        <v>0</v>
      </c>
      <c r="AB188" s="147">
        <f t="shared" si="576"/>
        <v>0</v>
      </c>
      <c r="AC188" s="134">
        <f>'UBS Vila Maria P Gnecco'!AC9</f>
        <v>0</v>
      </c>
      <c r="AD188" s="147">
        <f t="shared" si="577"/>
        <v>0</v>
      </c>
      <c r="AE188" s="134">
        <f>'UBS Vila Maria P Gnecco'!AE9</f>
        <v>0</v>
      </c>
      <c r="AF188" s="147">
        <f t="shared" si="578"/>
        <v>0</v>
      </c>
      <c r="AG188" s="136">
        <f t="shared" si="579"/>
        <v>0</v>
      </c>
      <c r="AH188" s="148">
        <f t="shared" si="580"/>
        <v>0</v>
      </c>
      <c r="AI188" s="134">
        <f t="shared" si="581"/>
        <v>4029</v>
      </c>
    </row>
    <row r="189" spans="1:35" outlineLevel="1" x14ac:dyDescent="0.25">
      <c r="A189" s="269" t="s">
        <v>42</v>
      </c>
      <c r="B189" s="114">
        <f>'UBS Vila Maria P Gnecco'!B10</f>
        <v>395</v>
      </c>
      <c r="C189" s="134">
        <f>'UBS Vila Maria P Gnecco'!C10</f>
        <v>275</v>
      </c>
      <c r="D189" s="147">
        <f t="shared" si="562"/>
        <v>0.69620253164556967</v>
      </c>
      <c r="E189" s="134">
        <f>'UBS Vila Maria P Gnecco'!E10</f>
        <v>266</v>
      </c>
      <c r="F189" s="147">
        <f t="shared" si="563"/>
        <v>0.67341772151898738</v>
      </c>
      <c r="G189" s="134">
        <f>'UBS Vila Maria P Gnecco'!G10</f>
        <v>246</v>
      </c>
      <c r="H189" s="147">
        <f t="shared" si="564"/>
        <v>0.62278481012658227</v>
      </c>
      <c r="I189" s="136">
        <f t="shared" si="565"/>
        <v>787</v>
      </c>
      <c r="J189" s="148">
        <f t="shared" si="566"/>
        <v>0.66413502109704636</v>
      </c>
      <c r="K189" s="134">
        <f>'UBS Vila Maria P Gnecco'!K10</f>
        <v>279</v>
      </c>
      <c r="L189" s="147">
        <f t="shared" si="564"/>
        <v>0.70632911392405062</v>
      </c>
      <c r="M189" s="134">
        <f>'UBS Vila Maria P Gnecco'!M10</f>
        <v>459</v>
      </c>
      <c r="N189" s="147">
        <f t="shared" si="567"/>
        <v>1.1620253164556962</v>
      </c>
      <c r="O189" s="134">
        <f>'UBS Vila Maria P Gnecco'!O10</f>
        <v>216</v>
      </c>
      <c r="P189" s="147">
        <f t="shared" si="568"/>
        <v>0.54683544303797471</v>
      </c>
      <c r="Q189" s="136">
        <f t="shared" si="569"/>
        <v>954</v>
      </c>
      <c r="R189" s="148">
        <f t="shared" si="570"/>
        <v>0.80506329113924047</v>
      </c>
      <c r="S189" s="134">
        <f>'UBS Vila Maria P Gnecco'!S10</f>
        <v>348</v>
      </c>
      <c r="T189" s="147">
        <f t="shared" si="571"/>
        <v>0.88101265822784813</v>
      </c>
      <c r="U189" s="134">
        <f>'UBS Vila Maria P Gnecco'!U10</f>
        <v>466</v>
      </c>
      <c r="V189" s="147">
        <f t="shared" si="572"/>
        <v>1.179746835443038</v>
      </c>
      <c r="W189" s="134">
        <f>'UBS Vila Maria P Gnecco'!W10</f>
        <v>0</v>
      </c>
      <c r="X189" s="147">
        <f t="shared" si="573"/>
        <v>0</v>
      </c>
      <c r="Y189" s="136">
        <f t="shared" si="574"/>
        <v>814</v>
      </c>
      <c r="Z189" s="148">
        <f t="shared" si="575"/>
        <v>0.68691983122362865</v>
      </c>
      <c r="AA189" s="134">
        <f>'UBS Vila Maria P Gnecco'!AA10</f>
        <v>0</v>
      </c>
      <c r="AB189" s="147">
        <f t="shared" si="576"/>
        <v>0</v>
      </c>
      <c r="AC189" s="134">
        <f>'UBS Vila Maria P Gnecco'!AC10</f>
        <v>0</v>
      </c>
      <c r="AD189" s="147">
        <f t="shared" si="577"/>
        <v>0</v>
      </c>
      <c r="AE189" s="134">
        <f>'UBS Vila Maria P Gnecco'!AE10</f>
        <v>0</v>
      </c>
      <c r="AF189" s="147">
        <f t="shared" si="578"/>
        <v>0</v>
      </c>
      <c r="AG189" s="136">
        <f t="shared" si="579"/>
        <v>0</v>
      </c>
      <c r="AH189" s="148">
        <f t="shared" si="580"/>
        <v>0</v>
      </c>
      <c r="AI189" s="134">
        <f t="shared" si="581"/>
        <v>1741</v>
      </c>
    </row>
    <row r="190" spans="1:35" outlineLevel="1" x14ac:dyDescent="0.25">
      <c r="A190" s="1063" t="s">
        <v>12</v>
      </c>
      <c r="B190" s="1170">
        <v>125</v>
      </c>
      <c r="C190" s="1181">
        <f>'UBS Vila Maria P Gnecco'!C11</f>
        <v>130</v>
      </c>
      <c r="D190" s="147">
        <f t="shared" si="562"/>
        <v>1.04</v>
      </c>
      <c r="E190" s="1181">
        <f>'UBS Vila Maria P Gnecco'!E11</f>
        <v>121</v>
      </c>
      <c r="F190" s="147">
        <f t="shared" si="563"/>
        <v>0.96799999999999997</v>
      </c>
      <c r="G190" s="1181">
        <f>'UBS Vila Maria P Gnecco'!G11</f>
        <v>111</v>
      </c>
      <c r="H190" s="147">
        <f t="shared" si="564"/>
        <v>0.88800000000000001</v>
      </c>
      <c r="I190" s="136">
        <f t="shared" ref="I190" si="582">SUM(C190,E190,G190)</f>
        <v>362</v>
      </c>
      <c r="J190" s="148">
        <f t="shared" ref="J190" si="583">I190/($B190*3)</f>
        <v>0.96533333333333338</v>
      </c>
      <c r="K190" s="1181">
        <f>'UBS Vila Maria P Gnecco'!K11</f>
        <v>144</v>
      </c>
      <c r="L190" s="147">
        <f t="shared" si="564"/>
        <v>1.1519999999999999</v>
      </c>
      <c r="M190" s="1181">
        <f>'UBS Vila Maria P Gnecco'!M11</f>
        <v>145</v>
      </c>
      <c r="N190" s="147">
        <f t="shared" si="567"/>
        <v>1.1599999999999999</v>
      </c>
      <c r="O190" s="1181">
        <f>'UBS Vila Maria P Gnecco'!O11</f>
        <v>117</v>
      </c>
      <c r="P190" s="147">
        <f t="shared" si="568"/>
        <v>0.93600000000000005</v>
      </c>
      <c r="Q190" s="136">
        <f t="shared" ref="Q190" si="584">SUM(K190,M190,O190)</f>
        <v>406</v>
      </c>
      <c r="R190" s="148">
        <f t="shared" ref="R190" si="585">Q190/($B190*3)</f>
        <v>1.0826666666666667</v>
      </c>
      <c r="S190" s="1181">
        <f>'UBS Vila Maria P Gnecco'!S11</f>
        <v>153</v>
      </c>
      <c r="T190" s="147">
        <f t="shared" si="571"/>
        <v>1.224</v>
      </c>
      <c r="U190" s="1181">
        <f>'UBS Vila Maria P Gnecco'!U11</f>
        <v>57</v>
      </c>
      <c r="V190" s="147">
        <f t="shared" si="572"/>
        <v>0.45600000000000002</v>
      </c>
      <c r="W190" s="1181">
        <f>'UBS Vila Maria P Gnecco'!W11</f>
        <v>0</v>
      </c>
      <c r="X190" s="147">
        <f t="shared" si="573"/>
        <v>0</v>
      </c>
      <c r="Y190" s="136">
        <f t="shared" si="574"/>
        <v>210</v>
      </c>
      <c r="Z190" s="148">
        <f t="shared" si="575"/>
        <v>0.56000000000000005</v>
      </c>
      <c r="AA190" s="1181">
        <f>'UBS Vila Maria P Gnecco'!AA11</f>
        <v>0</v>
      </c>
      <c r="AB190" s="147">
        <f t="shared" si="576"/>
        <v>0</v>
      </c>
      <c r="AC190" s="1181">
        <f>'UBS Vila Maria P Gnecco'!AC11</f>
        <v>0</v>
      </c>
      <c r="AD190" s="147">
        <f t="shared" si="577"/>
        <v>0</v>
      </c>
      <c r="AE190" s="1181">
        <f>'UBS Vila Maria P Gnecco'!AE11</f>
        <v>0</v>
      </c>
      <c r="AF190" s="147">
        <f t="shared" si="578"/>
        <v>0</v>
      </c>
      <c r="AG190" s="136">
        <f t="shared" si="579"/>
        <v>0</v>
      </c>
      <c r="AH190" s="148">
        <f t="shared" si="580"/>
        <v>0</v>
      </c>
      <c r="AI190" s="134">
        <f t="shared" si="581"/>
        <v>768</v>
      </c>
    </row>
    <row r="191" spans="1:35" ht="15.75" outlineLevel="1" thickBot="1" x14ac:dyDescent="0.3">
      <c r="A191" s="1052" t="s">
        <v>13</v>
      </c>
      <c r="B191" s="995">
        <f>'UBS Vila Maria P Gnecco'!B12</f>
        <v>395</v>
      </c>
      <c r="C191" s="996">
        <f>'UBS Vila Maria P Gnecco'!C12</f>
        <v>449</v>
      </c>
      <c r="D191" s="988">
        <f t="shared" si="562"/>
        <v>1.1367088607594937</v>
      </c>
      <c r="E191" s="996">
        <f>'UBS Vila Maria P Gnecco'!E12</f>
        <v>485</v>
      </c>
      <c r="F191" s="988">
        <f t="shared" si="563"/>
        <v>1.2278481012658229</v>
      </c>
      <c r="G191" s="996">
        <f>'UBS Vila Maria P Gnecco'!G12</f>
        <v>432</v>
      </c>
      <c r="H191" s="988">
        <f t="shared" si="564"/>
        <v>1.0936708860759494</v>
      </c>
      <c r="I191" s="997">
        <f t="shared" si="565"/>
        <v>1366</v>
      </c>
      <c r="J191" s="998">
        <f t="shared" si="566"/>
        <v>1.1527426160337553</v>
      </c>
      <c r="K191" s="996">
        <f>'UBS Vila Maria P Gnecco'!K12</f>
        <v>487</v>
      </c>
      <c r="L191" s="988">
        <f t="shared" si="564"/>
        <v>1.2329113924050632</v>
      </c>
      <c r="M191" s="996">
        <f>'UBS Vila Maria P Gnecco'!M12</f>
        <v>509</v>
      </c>
      <c r="N191" s="988">
        <f t="shared" si="567"/>
        <v>1.2886075949367088</v>
      </c>
      <c r="O191" s="996">
        <f>'UBS Vila Maria P Gnecco'!O12</f>
        <v>375</v>
      </c>
      <c r="P191" s="988">
        <f t="shared" si="568"/>
        <v>0.94936708860759489</v>
      </c>
      <c r="Q191" s="997">
        <f t="shared" si="569"/>
        <v>1371</v>
      </c>
      <c r="R191" s="998">
        <f t="shared" si="570"/>
        <v>1.1569620253164556</v>
      </c>
      <c r="S191" s="996">
        <f>'UBS Vila Maria P Gnecco'!S12</f>
        <v>495</v>
      </c>
      <c r="T191" s="988">
        <f t="shared" si="571"/>
        <v>1.2531645569620253</v>
      </c>
      <c r="U191" s="996">
        <f>'UBS Vila Maria P Gnecco'!U12</f>
        <v>427</v>
      </c>
      <c r="V191" s="988">
        <f t="shared" si="572"/>
        <v>1.0810126582278481</v>
      </c>
      <c r="W191" s="996">
        <f>'UBS Vila Maria P Gnecco'!W12</f>
        <v>0</v>
      </c>
      <c r="X191" s="988">
        <f t="shared" si="573"/>
        <v>0</v>
      </c>
      <c r="Y191" s="997">
        <f t="shared" si="574"/>
        <v>922</v>
      </c>
      <c r="Z191" s="998">
        <f t="shared" si="575"/>
        <v>0.77805907172995781</v>
      </c>
      <c r="AA191" s="996">
        <f>'UBS Vila Maria P Gnecco'!AA12</f>
        <v>0</v>
      </c>
      <c r="AB191" s="988">
        <f t="shared" si="576"/>
        <v>0</v>
      </c>
      <c r="AC191" s="996">
        <f>'UBS Vila Maria P Gnecco'!AC12</f>
        <v>0</v>
      </c>
      <c r="AD191" s="988">
        <f t="shared" si="577"/>
        <v>0</v>
      </c>
      <c r="AE191" s="996">
        <f>'UBS Vila Maria P Gnecco'!AE12</f>
        <v>0</v>
      </c>
      <c r="AF191" s="988">
        <f t="shared" si="578"/>
        <v>0</v>
      </c>
      <c r="AG191" s="997">
        <f t="shared" si="579"/>
        <v>0</v>
      </c>
      <c r="AH191" s="998">
        <f t="shared" si="580"/>
        <v>0</v>
      </c>
      <c r="AI191" s="996">
        <f t="shared" si="581"/>
        <v>2737</v>
      </c>
    </row>
    <row r="192" spans="1:35" ht="15.75" outlineLevel="1" thickBot="1" x14ac:dyDescent="0.3">
      <c r="A192" s="1081" t="s">
        <v>7</v>
      </c>
      <c r="B192" s="1045">
        <f>SUM(B186:B191)</f>
        <v>4296</v>
      </c>
      <c r="C192" s="1040">
        <f>SUM(C186:C191)</f>
        <v>2993</v>
      </c>
      <c r="D192" s="924">
        <f t="shared" si="562"/>
        <v>0.69669459962756053</v>
      </c>
      <c r="E192" s="1040">
        <f>SUM(E186:E191)</f>
        <v>3664</v>
      </c>
      <c r="F192" s="924">
        <f t="shared" si="563"/>
        <v>0.85288640595903165</v>
      </c>
      <c r="G192" s="1040">
        <f>SUM(G186:G191)</f>
        <v>3593</v>
      </c>
      <c r="H192" s="924">
        <f t="shared" si="564"/>
        <v>0.83635940409683429</v>
      </c>
      <c r="I192" s="1041">
        <f t="shared" si="565"/>
        <v>10250</v>
      </c>
      <c r="J192" s="1046">
        <f t="shared" si="566"/>
        <v>0.79531346989447549</v>
      </c>
      <c r="K192" s="1040">
        <f>SUM(K186:K191)</f>
        <v>4258</v>
      </c>
      <c r="L192" s="924">
        <f t="shared" si="564"/>
        <v>0.99115456238361266</v>
      </c>
      <c r="M192" s="1040">
        <f t="shared" ref="M192" si="586">SUM(M186:M191)</f>
        <v>3912</v>
      </c>
      <c r="N192" s="924">
        <f t="shared" si="567"/>
        <v>0.91061452513966479</v>
      </c>
      <c r="O192" s="1040">
        <f t="shared" ref="O192" si="587">SUM(O186:O191)</f>
        <v>3066</v>
      </c>
      <c r="P192" s="924">
        <f t="shared" si="568"/>
        <v>0.71368715083798884</v>
      </c>
      <c r="Q192" s="1041">
        <f t="shared" si="569"/>
        <v>11236</v>
      </c>
      <c r="R192" s="1046">
        <f t="shared" si="570"/>
        <v>0.87181874612042209</v>
      </c>
      <c r="S192" s="1040">
        <f>SUM(S186:S191)</f>
        <v>4242</v>
      </c>
      <c r="T192" s="924">
        <f t="shared" si="571"/>
        <v>0.98743016759776536</v>
      </c>
      <c r="U192" s="1040">
        <f t="shared" ref="U192" si="588">SUM(U186:U191)</f>
        <v>3897</v>
      </c>
      <c r="V192" s="924">
        <f t="shared" si="572"/>
        <v>0.90712290502793291</v>
      </c>
      <c r="W192" s="1040">
        <f t="shared" ref="W192" si="589">SUM(W186:W191)</f>
        <v>0</v>
      </c>
      <c r="X192" s="924">
        <f t="shared" si="573"/>
        <v>0</v>
      </c>
      <c r="Y192" s="1041">
        <f t="shared" si="574"/>
        <v>8139</v>
      </c>
      <c r="Z192" s="1046">
        <f t="shared" si="575"/>
        <v>0.6315176908752328</v>
      </c>
      <c r="AA192" s="1040">
        <f>SUM(AA186:AA191)</f>
        <v>0</v>
      </c>
      <c r="AB192" s="924">
        <f t="shared" si="576"/>
        <v>0</v>
      </c>
      <c r="AC192" s="1040">
        <f t="shared" ref="AC192" si="590">SUM(AC186:AC191)</f>
        <v>0</v>
      </c>
      <c r="AD192" s="924">
        <f t="shared" si="577"/>
        <v>0</v>
      </c>
      <c r="AE192" s="1040">
        <f t="shared" ref="AE192" si="591">SUM(AE186:AE191)</f>
        <v>0</v>
      </c>
      <c r="AF192" s="924">
        <f t="shared" si="578"/>
        <v>0</v>
      </c>
      <c r="AG192" s="1041">
        <f t="shared" si="579"/>
        <v>0</v>
      </c>
      <c r="AH192" s="1046">
        <f t="shared" si="580"/>
        <v>0</v>
      </c>
      <c r="AI192" s="994">
        <f t="shared" si="581"/>
        <v>21486</v>
      </c>
    </row>
    <row r="194" spans="1:35" ht="15.75" x14ac:dyDescent="0.25">
      <c r="A194" s="1380" t="s">
        <v>555</v>
      </c>
      <c r="B194" s="1373"/>
      <c r="C194" s="1373"/>
      <c r="D194" s="1373"/>
      <c r="E194" s="1373"/>
      <c r="F194" s="1373"/>
      <c r="G194" s="1373"/>
      <c r="H194" s="1373"/>
      <c r="I194" s="1373"/>
      <c r="J194" s="1373"/>
      <c r="K194" s="1373"/>
      <c r="L194" s="1373"/>
      <c r="M194" s="1373"/>
      <c r="N194" s="1373"/>
      <c r="O194" s="1373"/>
      <c r="P194" s="1373"/>
      <c r="Q194" s="1373"/>
      <c r="R194" s="1373"/>
      <c r="S194" s="1373"/>
      <c r="T194" s="1373"/>
      <c r="U194" s="1373"/>
      <c r="V194" s="1373"/>
      <c r="W194" s="1373"/>
      <c r="X194" s="1373"/>
      <c r="Y194" s="1373"/>
      <c r="Z194" s="1373"/>
      <c r="AA194" s="1373"/>
      <c r="AB194" s="1373"/>
      <c r="AC194" s="1373"/>
      <c r="AD194" s="1373"/>
      <c r="AE194" s="1373"/>
      <c r="AF194" s="1373"/>
      <c r="AG194" s="1373"/>
      <c r="AH194" s="1373"/>
      <c r="AI194" s="1373"/>
    </row>
    <row r="195" spans="1:35" ht="24.75" outlineLevel="1" thickBot="1" x14ac:dyDescent="0.3">
      <c r="A195" s="268" t="s">
        <v>14</v>
      </c>
      <c r="B195" s="186" t="s">
        <v>15</v>
      </c>
      <c r="C195" s="262" t="str">
        <f>'Pque N Mundo I'!C6</f>
        <v>JAN_19</v>
      </c>
      <c r="D195" s="263" t="str">
        <f>'Pque N Mundo I'!D6</f>
        <v>%</v>
      </c>
      <c r="E195" s="262" t="str">
        <f>'Pque N Mundo I'!E6</f>
        <v>FEV_19</v>
      </c>
      <c r="F195" s="263" t="str">
        <f>'Pque N Mundo I'!F6</f>
        <v>%</v>
      </c>
      <c r="G195" s="262" t="str">
        <f>'Pque N Mundo I'!G6</f>
        <v>MAR_19</v>
      </c>
      <c r="H195" s="263" t="str">
        <f>'Pque N Mundo I'!H6</f>
        <v>%</v>
      </c>
      <c r="I195" s="128" t="str">
        <f>'Pque N Mundo I'!I6</f>
        <v>Trimestre</v>
      </c>
      <c r="J195" s="13" t="str">
        <f>'Pque N Mundo I'!J6</f>
        <v>% Trim</v>
      </c>
      <c r="K195" s="262" t="str">
        <f>'Pque N Mundo I'!K6</f>
        <v>ABR_19</v>
      </c>
      <c r="L195" s="263" t="str">
        <f>'Pque N Mundo I'!L6</f>
        <v>%</v>
      </c>
      <c r="M195" s="264" t="str">
        <f>'Pque N Mundo I'!M6</f>
        <v>MAIO_19</v>
      </c>
      <c r="N195" s="265" t="str">
        <f>'Pque N Mundo I'!N6</f>
        <v>%</v>
      </c>
      <c r="O195" s="264" t="str">
        <f>'Pque N Mundo I'!O6</f>
        <v>JUN_19</v>
      </c>
      <c r="P195" s="265" t="str">
        <f>'Pque N Mundo I'!P6</f>
        <v>%</v>
      </c>
      <c r="Q195" s="128" t="str">
        <f>'Pque N Mundo I'!Q6</f>
        <v>Trimestre</v>
      </c>
      <c r="R195" s="13" t="str">
        <f>'Pque N Mundo I'!R6</f>
        <v>% Trim</v>
      </c>
      <c r="S195" s="110" t="str">
        <f>'Pque N Mundo I'!S6</f>
        <v>JUL_19</v>
      </c>
      <c r="T195" s="263" t="str">
        <f>'Pque N Mundo I'!T6</f>
        <v>%</v>
      </c>
      <c r="U195" s="264" t="str">
        <f>'Pque N Mundo I'!U6</f>
        <v>AGO_19</v>
      </c>
      <c r="V195" s="265" t="str">
        <f>'Pque N Mundo I'!V6</f>
        <v>%</v>
      </c>
      <c r="W195" s="264" t="str">
        <f>'Pque N Mundo I'!W6</f>
        <v>SET_19</v>
      </c>
      <c r="X195" s="265" t="str">
        <f>'Pque N Mundo I'!X6</f>
        <v>%</v>
      </c>
      <c r="Y195" s="128" t="str">
        <f>'Pque N Mundo I'!Y6</f>
        <v>Trimestre</v>
      </c>
      <c r="Z195" s="13" t="str">
        <f>'Pque N Mundo I'!Z6</f>
        <v>% Trim</v>
      </c>
      <c r="AA195" s="110" t="str">
        <f>'Pque N Mundo I'!AA6</f>
        <v>OUT_19</v>
      </c>
      <c r="AB195" s="263" t="str">
        <f>'Pque N Mundo I'!AB6</f>
        <v>%</v>
      </c>
      <c r="AC195" s="264" t="str">
        <f>'Pque N Mundo I'!AC6</f>
        <v>NOV_19</v>
      </c>
      <c r="AD195" s="265" t="str">
        <f>'Pque N Mundo I'!AD6</f>
        <v>%</v>
      </c>
      <c r="AE195" s="264" t="str">
        <f>'Pque N Mundo I'!AE6</f>
        <v>DEZ_19</v>
      </c>
      <c r="AF195" s="265" t="str">
        <f>'Pque N Mundo I'!AF6</f>
        <v>%</v>
      </c>
      <c r="AG195" s="128" t="str">
        <f>'Pque N Mundo I'!AG6</f>
        <v>Trimestre</v>
      </c>
      <c r="AH195" s="13" t="str">
        <f>'Pque N Mundo I'!AH6</f>
        <v>% Trim</v>
      </c>
      <c r="AI195" s="14" t="s">
        <v>6</v>
      </c>
    </row>
    <row r="196" spans="1:35" ht="15.75" outlineLevel="1" thickTop="1" x14ac:dyDescent="0.25">
      <c r="A196" s="269" t="s">
        <v>10</v>
      </c>
      <c r="B196" s="114">
        <f>'UBS Jardim Julieta'!B7</f>
        <v>789</v>
      </c>
      <c r="C196" s="134">
        <f>'UBS Jardim Julieta'!C7</f>
        <v>639</v>
      </c>
      <c r="D196" s="147">
        <f t="shared" ref="D196:D200" si="592">C196/$B196</f>
        <v>0.8098859315589354</v>
      </c>
      <c r="E196" s="134">
        <f>'UBS Jardim Julieta'!E7</f>
        <v>812</v>
      </c>
      <c r="F196" s="147">
        <f t="shared" ref="F196:F200" si="593">E196/$B196</f>
        <v>1.0291508238276299</v>
      </c>
      <c r="G196" s="134">
        <f>'UBS Jardim Julieta'!G7</f>
        <v>696</v>
      </c>
      <c r="H196" s="147">
        <f t="shared" ref="H196:L200" si="594">G196/$B196</f>
        <v>0.88212927756653992</v>
      </c>
      <c r="I196" s="136">
        <f>SUM(C196,E196,G196)</f>
        <v>2147</v>
      </c>
      <c r="J196" s="148">
        <f>I196/($B196*3)</f>
        <v>0.90705534431770174</v>
      </c>
      <c r="K196" s="134">
        <f>'UBS Jardim Julieta'!K7</f>
        <v>917</v>
      </c>
      <c r="L196" s="147">
        <f t="shared" si="594"/>
        <v>1.1622306717363751</v>
      </c>
      <c r="M196" s="134">
        <f>'UBS Jardim Julieta'!M7</f>
        <v>860</v>
      </c>
      <c r="N196" s="147">
        <f t="shared" ref="N196:N200" si="595">M196/$B196</f>
        <v>1.0899873257287707</v>
      </c>
      <c r="O196" s="134">
        <f>'UBS Jardim Julieta'!O7</f>
        <v>644</v>
      </c>
      <c r="P196" s="147">
        <f t="shared" ref="P196:P200" si="596">O196/$B196</f>
        <v>0.81622306717363746</v>
      </c>
      <c r="Q196" s="136">
        <f>SUM(K196,M196,O196)</f>
        <v>2421</v>
      </c>
      <c r="R196" s="148">
        <f>Q196/($B196*3)</f>
        <v>1.0228136882129277</v>
      </c>
      <c r="S196" s="134">
        <f>'UBS Jardim Julieta'!S7</f>
        <v>814</v>
      </c>
      <c r="T196" s="147">
        <f t="shared" ref="T196:T200" si="597">S196/$B196</f>
        <v>1.0316856780735109</v>
      </c>
      <c r="U196" s="134">
        <f>'UBS Jardim Julieta'!U7</f>
        <v>904</v>
      </c>
      <c r="V196" s="147">
        <f t="shared" ref="V196:V200" si="598">U196/$B196</f>
        <v>1.1457541191381495</v>
      </c>
      <c r="W196" s="134">
        <f>'UBS Jardim Julieta'!W7</f>
        <v>0</v>
      </c>
      <c r="X196" s="147">
        <f t="shared" ref="X196:X200" si="599">W196/$B196</f>
        <v>0</v>
      </c>
      <c r="Y196" s="136">
        <f>SUM(S196,U196,W196)</f>
        <v>1718</v>
      </c>
      <c r="Z196" s="148">
        <f>Y196/($B196*3)</f>
        <v>0.72581326573722016</v>
      </c>
      <c r="AA196" s="134">
        <f>'UBS Jardim Julieta'!AA7</f>
        <v>0</v>
      </c>
      <c r="AB196" s="147">
        <f t="shared" ref="AB196:AB200" si="600">AA196/$B196</f>
        <v>0</v>
      </c>
      <c r="AC196" s="134">
        <f>'UBS Jardim Julieta'!AC7</f>
        <v>0</v>
      </c>
      <c r="AD196" s="147">
        <f t="shared" ref="AD196:AD200" si="601">AC196/$B196</f>
        <v>0</v>
      </c>
      <c r="AE196" s="134">
        <f>'UBS Jardim Julieta'!AE7</f>
        <v>0</v>
      </c>
      <c r="AF196" s="147">
        <f t="shared" ref="AF196:AF200" si="602">AE196/$B196</f>
        <v>0</v>
      </c>
      <c r="AG196" s="136">
        <f>SUM(AA196,AC196,AE196)</f>
        <v>0</v>
      </c>
      <c r="AH196" s="148">
        <f>AG196/($B196*3)</f>
        <v>0</v>
      </c>
      <c r="AI196" s="134">
        <f>SUM(C196,E196,G196,K196,M196,O196)</f>
        <v>4568</v>
      </c>
    </row>
    <row r="197" spans="1:35" outlineLevel="1" x14ac:dyDescent="0.25">
      <c r="A197" s="1259" t="s">
        <v>42</v>
      </c>
      <c r="B197" s="1162">
        <f>'UBS Jardim Julieta'!B8</f>
        <v>395</v>
      </c>
      <c r="C197" s="1181">
        <f>'UBS Jardim Julieta'!C8</f>
        <v>276</v>
      </c>
      <c r="D197" s="1171">
        <f t="shared" si="592"/>
        <v>0.69873417721518982</v>
      </c>
      <c r="E197" s="1181">
        <f>'UBS Jardim Julieta'!E8</f>
        <v>293</v>
      </c>
      <c r="F197" s="1171">
        <f t="shared" si="593"/>
        <v>0.74177215189873413</v>
      </c>
      <c r="G197" s="1181">
        <f>'UBS Jardim Julieta'!G8</f>
        <v>255</v>
      </c>
      <c r="H197" s="1171">
        <f t="shared" si="594"/>
        <v>0.64556962025316456</v>
      </c>
      <c r="I197" s="1172">
        <f>SUM(C197,E197,G197)</f>
        <v>824</v>
      </c>
      <c r="J197" s="1173">
        <f>I197/($B197*3)</f>
        <v>0.6953586497890295</v>
      </c>
      <c r="K197" s="1181">
        <f>'UBS Jardim Julieta'!K8</f>
        <v>435</v>
      </c>
      <c r="L197" s="1171">
        <f t="shared" si="594"/>
        <v>1.1012658227848102</v>
      </c>
      <c r="M197" s="1181">
        <f>'UBS Jardim Julieta'!M8</f>
        <v>454</v>
      </c>
      <c r="N197" s="1171">
        <f t="shared" si="595"/>
        <v>1.1493670886075948</v>
      </c>
      <c r="O197" s="1181">
        <f>'UBS Jardim Julieta'!O8</f>
        <v>381</v>
      </c>
      <c r="P197" s="1171">
        <f t="shared" si="596"/>
        <v>0.96455696202531649</v>
      </c>
      <c r="Q197" s="1172">
        <f>SUM(K197,M197,O197)</f>
        <v>1270</v>
      </c>
      <c r="R197" s="1173">
        <f>Q197/($B197*3)</f>
        <v>1.0717299578059072</v>
      </c>
      <c r="S197" s="1181">
        <f>'UBS Jardim Julieta'!S8</f>
        <v>364</v>
      </c>
      <c r="T197" s="1171">
        <f t="shared" si="597"/>
        <v>0.92151898734177218</v>
      </c>
      <c r="U197" s="1181">
        <f>'UBS Jardim Julieta'!U8</f>
        <v>405</v>
      </c>
      <c r="V197" s="1171">
        <f t="shared" si="598"/>
        <v>1.0253164556962024</v>
      </c>
      <c r="W197" s="1181">
        <f>'UBS Jardim Julieta'!W8</f>
        <v>0</v>
      </c>
      <c r="X197" s="1171">
        <f t="shared" si="599"/>
        <v>0</v>
      </c>
      <c r="Y197" s="1172">
        <f>SUM(S197,U197,W197)</f>
        <v>769</v>
      </c>
      <c r="Z197" s="1173">
        <f>Y197/($B197*3)</f>
        <v>0.64894514767932487</v>
      </c>
      <c r="AA197" s="1181">
        <f>'UBS Jardim Julieta'!AA8</f>
        <v>0</v>
      </c>
      <c r="AB197" s="1171">
        <f t="shared" si="600"/>
        <v>0</v>
      </c>
      <c r="AC197" s="1181">
        <f>'UBS Jardim Julieta'!AC8</f>
        <v>0</v>
      </c>
      <c r="AD197" s="1171">
        <f t="shared" si="601"/>
        <v>0</v>
      </c>
      <c r="AE197" s="1181">
        <f>'UBS Jardim Julieta'!AE8</f>
        <v>0</v>
      </c>
      <c r="AF197" s="1171">
        <f t="shared" si="602"/>
        <v>0</v>
      </c>
      <c r="AG197" s="1172">
        <f>SUM(AA197,AC197,AE197)</f>
        <v>0</v>
      </c>
      <c r="AH197" s="1173">
        <f>AG197/($B197*3)</f>
        <v>0</v>
      </c>
      <c r="AI197" s="1181">
        <f>SUM(C197,E197,G197,K197,M197,O197)</f>
        <v>2094</v>
      </c>
    </row>
    <row r="198" spans="1:35" outlineLevel="1" x14ac:dyDescent="0.25">
      <c r="A198" s="1260" t="s">
        <v>13</v>
      </c>
      <c r="B198" s="1257">
        <f>'UBS Jardim Julieta'!B9</f>
        <v>395</v>
      </c>
      <c r="C198" s="1258">
        <f>'UBS Jardim Julieta'!C9</f>
        <v>201</v>
      </c>
      <c r="D198" s="1243">
        <f t="shared" si="592"/>
        <v>0.50886075949367093</v>
      </c>
      <c r="E198" s="1258">
        <f>'UBS Jardim Julieta'!E9</f>
        <v>0</v>
      </c>
      <c r="F198" s="1243">
        <f t="shared" si="593"/>
        <v>0</v>
      </c>
      <c r="G198" s="1258">
        <f>'UBS Jardim Julieta'!G9</f>
        <v>0</v>
      </c>
      <c r="H198" s="1243">
        <f t="shared" si="594"/>
        <v>0</v>
      </c>
      <c r="I198" s="1244">
        <f>SUM(C198,E198,G198)</f>
        <v>201</v>
      </c>
      <c r="J198" s="1245">
        <f>I198/($B198*3)</f>
        <v>0.16962025316455695</v>
      </c>
      <c r="K198" s="1258">
        <f>'UBS Jardim Julieta'!K9</f>
        <v>234</v>
      </c>
      <c r="L198" s="1243">
        <f t="shared" si="594"/>
        <v>0.59240506329113929</v>
      </c>
      <c r="M198" s="1258">
        <f>'UBS Jardim Julieta'!M9</f>
        <v>388</v>
      </c>
      <c r="N198" s="1243">
        <f t="shared" si="595"/>
        <v>0.98227848101265824</v>
      </c>
      <c r="O198" s="1258">
        <f>'UBS Jardim Julieta'!O9</f>
        <v>345</v>
      </c>
      <c r="P198" s="1243">
        <f t="shared" si="596"/>
        <v>0.87341772151898733</v>
      </c>
      <c r="Q198" s="1244">
        <f>SUM(K198,M198,O198)</f>
        <v>967</v>
      </c>
      <c r="R198" s="1245">
        <f>Q198/($B198*3)</f>
        <v>0.81603375527426159</v>
      </c>
      <c r="S198" s="1258">
        <f>'UBS Jardim Julieta'!S9</f>
        <v>376</v>
      </c>
      <c r="T198" s="1243">
        <f t="shared" si="597"/>
        <v>0.95189873417721516</v>
      </c>
      <c r="U198" s="1258">
        <f>'UBS Jardim Julieta'!U9</f>
        <v>399</v>
      </c>
      <c r="V198" s="1243">
        <f t="shared" si="598"/>
        <v>1.0101265822784811</v>
      </c>
      <c r="W198" s="1258">
        <f>'UBS Jardim Julieta'!W9</f>
        <v>0</v>
      </c>
      <c r="X198" s="1243">
        <f t="shared" si="599"/>
        <v>0</v>
      </c>
      <c r="Y198" s="1244">
        <f>SUM(S198,U198,W198)</f>
        <v>775</v>
      </c>
      <c r="Z198" s="1245">
        <f>Y198/($B198*3)</f>
        <v>0.65400843881856541</v>
      </c>
      <c r="AA198" s="1258">
        <f>'UBS Jardim Julieta'!AA9</f>
        <v>0</v>
      </c>
      <c r="AB198" s="1243">
        <f t="shared" si="600"/>
        <v>0</v>
      </c>
      <c r="AC198" s="1258">
        <f>'UBS Jardim Julieta'!AC9</f>
        <v>0</v>
      </c>
      <c r="AD198" s="1243">
        <f t="shared" si="601"/>
        <v>0</v>
      </c>
      <c r="AE198" s="1258">
        <f>'UBS Jardim Julieta'!AE9</f>
        <v>0</v>
      </c>
      <c r="AF198" s="1243">
        <f t="shared" si="602"/>
        <v>0</v>
      </c>
      <c r="AG198" s="1244">
        <f>SUM(AA198,AC198,AE198)</f>
        <v>0</v>
      </c>
      <c r="AH198" s="1245">
        <f>AG198/($B198*3)</f>
        <v>0</v>
      </c>
      <c r="AI198" s="1258">
        <f>SUM(C198,E198,G198,K198,M198,O198)</f>
        <v>1168</v>
      </c>
    </row>
    <row r="199" spans="1:35" ht="15.75" outlineLevel="1" thickBot="1" x14ac:dyDescent="0.3">
      <c r="A199" s="1256" t="s">
        <v>12</v>
      </c>
      <c r="B199" s="1257">
        <f>'UBS Jardim Julieta'!B10</f>
        <v>125</v>
      </c>
      <c r="C199" s="1258">
        <f>'UBS Jardim Julieta'!C10</f>
        <v>0</v>
      </c>
      <c r="D199" s="1243">
        <f>C199/$B199</f>
        <v>0</v>
      </c>
      <c r="E199" s="1258">
        <f>'UBS Jardim Julieta'!E10</f>
        <v>0</v>
      </c>
      <c r="F199" s="1243">
        <f t="shared" ref="F199" si="603">E199/$B199</f>
        <v>0</v>
      </c>
      <c r="G199" s="1258">
        <f>'UBS Jardim Julieta'!G10</f>
        <v>36</v>
      </c>
      <c r="H199" s="1243">
        <f t="shared" ref="H199" si="604">G199/$B199</f>
        <v>0.28799999999999998</v>
      </c>
      <c r="I199" s="1244">
        <f>SUM(C199,E199,G199)</f>
        <v>36</v>
      </c>
      <c r="J199" s="1245">
        <f>I199/($B199*3)</f>
        <v>9.6000000000000002E-2</v>
      </c>
      <c r="K199" s="1258">
        <f>'UBS Jardim Julieta'!K10</f>
        <v>108</v>
      </c>
      <c r="L199" s="1243">
        <f t="shared" ref="L199" si="605">K199/$B199</f>
        <v>0.86399999999999999</v>
      </c>
      <c r="M199" s="1258">
        <f>'UBS Jardim Julieta'!M10</f>
        <v>134</v>
      </c>
      <c r="N199" s="1243">
        <f t="shared" ref="N199" si="606">M199/$B199</f>
        <v>1.0720000000000001</v>
      </c>
      <c r="O199" s="1258">
        <f>'UBS Jardim Julieta'!O10</f>
        <v>109</v>
      </c>
      <c r="P199" s="1243">
        <f t="shared" ref="P199" si="607">O199/$B199</f>
        <v>0.872</v>
      </c>
      <c r="Q199" s="1244">
        <f>SUM(K199,M199,O199)</f>
        <v>351</v>
      </c>
      <c r="R199" s="1245">
        <f>Q199/($B199*3)</f>
        <v>0.93600000000000005</v>
      </c>
      <c r="S199" s="1258">
        <f>'UBS Jardim Julieta'!S10</f>
        <v>139</v>
      </c>
      <c r="T199" s="1243">
        <f t="shared" ref="T199" si="608">S199/$B199</f>
        <v>1.1120000000000001</v>
      </c>
      <c r="U199" s="1258">
        <f>'UBS Jardim Julieta'!U10</f>
        <v>147</v>
      </c>
      <c r="V199" s="1243">
        <f t="shared" ref="V199" si="609">U199/$B199</f>
        <v>1.1759999999999999</v>
      </c>
      <c r="W199" s="1258">
        <f>'UBS Jardim Julieta'!W10</f>
        <v>0</v>
      </c>
      <c r="X199" s="1243">
        <f t="shared" ref="X199" si="610">W199/$B199</f>
        <v>0</v>
      </c>
      <c r="Y199" s="1244">
        <f>SUM(S199,U199,W199)</f>
        <v>286</v>
      </c>
      <c r="Z199" s="1245">
        <f>Y199/($B199*3)</f>
        <v>0.76266666666666671</v>
      </c>
      <c r="AA199" s="1258">
        <f>'UBS Jardim Julieta'!AA10</f>
        <v>0</v>
      </c>
      <c r="AB199" s="1243">
        <f t="shared" ref="AB199" si="611">AA199/$B199</f>
        <v>0</v>
      </c>
      <c r="AC199" s="1258">
        <f>'UBS Jardim Julieta'!AC10</f>
        <v>0</v>
      </c>
      <c r="AD199" s="1243">
        <f t="shared" ref="AD199" si="612">AC199/$B199</f>
        <v>0</v>
      </c>
      <c r="AE199" s="1258">
        <f>'UBS Jardim Julieta'!AE10</f>
        <v>0</v>
      </c>
      <c r="AF199" s="1243">
        <f t="shared" ref="AF199" si="613">AE199/$B199</f>
        <v>0</v>
      </c>
      <c r="AG199" s="1244">
        <f>SUM(AA199,AC199,AE199)</f>
        <v>0</v>
      </c>
      <c r="AH199" s="1245">
        <f>AG199/($B199*3)</f>
        <v>0</v>
      </c>
      <c r="AI199" s="1258">
        <f>SUM(C199,E199,G199,K199,M199,O199)</f>
        <v>387</v>
      </c>
    </row>
    <row r="200" spans="1:35" ht="15.75" outlineLevel="1" thickBot="1" x14ac:dyDescent="0.3">
      <c r="A200" s="1083" t="s">
        <v>7</v>
      </c>
      <c r="B200" s="1020">
        <f>SUM(B196:B198)</f>
        <v>1579</v>
      </c>
      <c r="C200" s="1021">
        <f>SUM(C196:C198)</f>
        <v>1116</v>
      </c>
      <c r="D200" s="1022">
        <f t="shared" si="592"/>
        <v>0.7067764407853071</v>
      </c>
      <c r="E200" s="1021">
        <f>SUM(E196:E198)</f>
        <v>1105</v>
      </c>
      <c r="F200" s="1022">
        <f t="shared" si="593"/>
        <v>0.69981000633312218</v>
      </c>
      <c r="G200" s="1021">
        <f>SUM(G196:G198)</f>
        <v>951</v>
      </c>
      <c r="H200" s="1022">
        <f t="shared" si="594"/>
        <v>0.60227992400253327</v>
      </c>
      <c r="I200" s="937">
        <f>SUM(C200,E200,G200)</f>
        <v>3172</v>
      </c>
      <c r="J200" s="938">
        <f>I200/($B200*3)</f>
        <v>0.66962212370698759</v>
      </c>
      <c r="K200" s="1021">
        <f>SUM(K196:K198)</f>
        <v>1586</v>
      </c>
      <c r="L200" s="1022">
        <f t="shared" si="594"/>
        <v>1.0044331855604813</v>
      </c>
      <c r="M200" s="1021">
        <f t="shared" ref="M200" si="614">SUM(M196:M198)</f>
        <v>1702</v>
      </c>
      <c r="N200" s="1022">
        <f t="shared" si="595"/>
        <v>1.077897403419886</v>
      </c>
      <c r="O200" s="1021">
        <f t="shared" ref="O200" si="615">SUM(O196:O198)</f>
        <v>1370</v>
      </c>
      <c r="P200" s="1022">
        <f t="shared" si="596"/>
        <v>0.86763774540848637</v>
      </c>
      <c r="Q200" s="937">
        <f>SUM(K200,M200,O200)</f>
        <v>4658</v>
      </c>
      <c r="R200" s="938">
        <f>Q200/($B200*3)</f>
        <v>0.98332277812961788</v>
      </c>
      <c r="S200" s="1021">
        <f>SUM(S196:S198)</f>
        <v>1554</v>
      </c>
      <c r="T200" s="1022">
        <f t="shared" si="597"/>
        <v>0.98416719442685241</v>
      </c>
      <c r="U200" s="1021">
        <f t="shared" ref="U200" si="616">SUM(U196:U198)</f>
        <v>1708</v>
      </c>
      <c r="V200" s="1022">
        <f t="shared" si="598"/>
        <v>1.0816972767574413</v>
      </c>
      <c r="W200" s="1021">
        <f t="shared" ref="W200" si="617">SUM(W196:W198)</f>
        <v>0</v>
      </c>
      <c r="X200" s="1022">
        <f t="shared" si="599"/>
        <v>0</v>
      </c>
      <c r="Y200" s="937">
        <f>SUM(S200,U200,W200)</f>
        <v>3262</v>
      </c>
      <c r="Z200" s="938">
        <f>Y200/($B200*3)</f>
        <v>0.68862149039476461</v>
      </c>
      <c r="AA200" s="1021">
        <f>SUM(AA196:AA198)</f>
        <v>0</v>
      </c>
      <c r="AB200" s="1022">
        <f t="shared" si="600"/>
        <v>0</v>
      </c>
      <c r="AC200" s="1021">
        <f t="shared" ref="AC200" si="618">SUM(AC196:AC198)</f>
        <v>0</v>
      </c>
      <c r="AD200" s="1022">
        <f t="shared" si="601"/>
        <v>0</v>
      </c>
      <c r="AE200" s="1021">
        <f t="shared" ref="AE200" si="619">SUM(AE196:AE198)</f>
        <v>0</v>
      </c>
      <c r="AF200" s="1022">
        <f t="shared" si="602"/>
        <v>0</v>
      </c>
      <c r="AG200" s="937">
        <f>SUM(AA200,AC200,AE200)</f>
        <v>0</v>
      </c>
      <c r="AH200" s="938">
        <f>AG200/($B200*3)</f>
        <v>0</v>
      </c>
      <c r="AI200" s="1023">
        <f>SUM(C200,E200,G200,K200,M200,O200)</f>
        <v>7830</v>
      </c>
    </row>
    <row r="202" spans="1:35" ht="15.75" x14ac:dyDescent="0.25">
      <c r="A202" s="1380" t="s">
        <v>556</v>
      </c>
      <c r="B202" s="1373"/>
      <c r="C202" s="1373"/>
      <c r="D202" s="1373"/>
      <c r="E202" s="1373"/>
      <c r="F202" s="1373"/>
      <c r="G202" s="1373"/>
      <c r="H202" s="1373"/>
      <c r="I202" s="1373"/>
      <c r="J202" s="1373"/>
      <c r="K202" s="1373"/>
      <c r="L202" s="1373"/>
      <c r="M202" s="1373"/>
      <c r="N202" s="1373"/>
      <c r="O202" s="1373"/>
      <c r="P202" s="1373"/>
      <c r="Q202" s="1373"/>
      <c r="R202" s="1373"/>
      <c r="S202" s="1373"/>
      <c r="T202" s="1373"/>
      <c r="U202" s="1373"/>
      <c r="V202" s="1373"/>
      <c r="W202" s="1373"/>
      <c r="X202" s="1373"/>
      <c r="Y202" s="1373"/>
      <c r="Z202" s="1373"/>
      <c r="AA202" s="1373"/>
      <c r="AB202" s="1373"/>
      <c r="AC202" s="1373"/>
      <c r="AD202" s="1373"/>
      <c r="AE202" s="1373"/>
      <c r="AF202" s="1373"/>
      <c r="AG202" s="1373"/>
      <c r="AH202" s="1373"/>
      <c r="AI202" s="1373"/>
    </row>
    <row r="203" spans="1:35" ht="24.75" outlineLevel="1" thickBot="1" x14ac:dyDescent="0.3">
      <c r="A203" s="268" t="s">
        <v>104</v>
      </c>
      <c r="B203" s="186" t="s">
        <v>15</v>
      </c>
      <c r="C203" s="262" t="str">
        <f>'Pque N Mundo I'!C6</f>
        <v>JAN_19</v>
      </c>
      <c r="D203" s="263" t="str">
        <f>'Pque N Mundo I'!D6</f>
        <v>%</v>
      </c>
      <c r="E203" s="262" t="str">
        <f>'Pque N Mundo I'!E6</f>
        <v>FEV_19</v>
      </c>
      <c r="F203" s="263" t="str">
        <f>'Pque N Mundo I'!F6</f>
        <v>%</v>
      </c>
      <c r="G203" s="262" t="str">
        <f>'Pque N Mundo I'!G6</f>
        <v>MAR_19</v>
      </c>
      <c r="H203" s="263" t="str">
        <f>'Pque N Mundo I'!H6</f>
        <v>%</v>
      </c>
      <c r="I203" s="128" t="str">
        <f>'Pque N Mundo I'!I6</f>
        <v>Trimestre</v>
      </c>
      <c r="J203" s="13" t="str">
        <f>'Pque N Mundo I'!J6</f>
        <v>% Trim</v>
      </c>
      <c r="K203" s="262" t="str">
        <f>'Pque N Mundo I'!K6</f>
        <v>ABR_19</v>
      </c>
      <c r="L203" s="263" t="str">
        <f>'Pque N Mundo I'!L6</f>
        <v>%</v>
      </c>
      <c r="M203" s="264" t="str">
        <f>'Pque N Mundo I'!M6</f>
        <v>MAIO_19</v>
      </c>
      <c r="N203" s="265" t="str">
        <f>'Pque N Mundo I'!N6</f>
        <v>%</v>
      </c>
      <c r="O203" s="264" t="str">
        <f>'Pque N Mundo I'!O6</f>
        <v>JUN_19</v>
      </c>
      <c r="P203" s="265" t="str">
        <f>'Pque N Mundo I'!P6</f>
        <v>%</v>
      </c>
      <c r="Q203" s="128" t="str">
        <f>'Pque N Mundo I'!Q6</f>
        <v>Trimestre</v>
      </c>
      <c r="R203" s="13" t="str">
        <f>'Pque N Mundo I'!R6</f>
        <v>% Trim</v>
      </c>
      <c r="S203" s="110" t="str">
        <f>'Pque N Mundo I'!S6</f>
        <v>JUL_19</v>
      </c>
      <c r="T203" s="263" t="str">
        <f>'Pque N Mundo I'!T6</f>
        <v>%</v>
      </c>
      <c r="U203" s="264" t="str">
        <f>'Pque N Mundo I'!U6</f>
        <v>AGO_19</v>
      </c>
      <c r="V203" s="265" t="str">
        <f>'Pque N Mundo I'!V6</f>
        <v>%</v>
      </c>
      <c r="W203" s="264" t="str">
        <f>'Pque N Mundo I'!W6</f>
        <v>SET_19</v>
      </c>
      <c r="X203" s="265" t="str">
        <f>'Pque N Mundo I'!X6</f>
        <v>%</v>
      </c>
      <c r="Y203" s="128" t="str">
        <f>'Pque N Mundo I'!Y6</f>
        <v>Trimestre</v>
      </c>
      <c r="Z203" s="13" t="str">
        <f>'Pque N Mundo I'!Z6</f>
        <v>% Trim</v>
      </c>
      <c r="AA203" s="110" t="str">
        <f>'Pque N Mundo I'!AA6</f>
        <v>OUT_19</v>
      </c>
      <c r="AB203" s="263" t="str">
        <f>'Pque N Mundo I'!AB6</f>
        <v>%</v>
      </c>
      <c r="AC203" s="264" t="str">
        <f>'Pque N Mundo I'!AC6</f>
        <v>NOV_19</v>
      </c>
      <c r="AD203" s="265" t="str">
        <f>'Pque N Mundo I'!AD6</f>
        <v>%</v>
      </c>
      <c r="AE203" s="264" t="str">
        <f>'Pque N Mundo I'!AE6</f>
        <v>DEZ_19</v>
      </c>
      <c r="AF203" s="265" t="str">
        <f>'Pque N Mundo I'!AF6</f>
        <v>%</v>
      </c>
      <c r="AG203" s="128" t="str">
        <f>'Pque N Mundo I'!AG6</f>
        <v>Trimestre</v>
      </c>
      <c r="AH203" s="13" t="str">
        <f>'Pque N Mundo I'!AH6</f>
        <v>% Trim</v>
      </c>
      <c r="AI203" s="14" t="s">
        <v>6</v>
      </c>
    </row>
    <row r="204" spans="1:35" ht="16.5" outlineLevel="1" thickTop="1" thickBot="1" x14ac:dyDescent="0.3">
      <c r="A204" s="1062" t="s">
        <v>143</v>
      </c>
      <c r="B204" s="909">
        <f>'CAPS INF II VM-VG'!B7</f>
        <v>155</v>
      </c>
      <c r="C204" s="908">
        <f>'CAPS INF II VM-VG'!C7</f>
        <v>483</v>
      </c>
      <c r="D204" s="1262">
        <f t="shared" ref="D204" si="620">C204/$B204</f>
        <v>3.1161290322580646</v>
      </c>
      <c r="E204" s="908">
        <f>'CAPS INF II VM-VG'!$E$7</f>
        <v>448</v>
      </c>
      <c r="F204" s="902">
        <f t="shared" ref="F204" si="621">E204/$B204</f>
        <v>2.8903225806451611</v>
      </c>
      <c r="G204" s="908">
        <f>'CAPS INF II VM-VG'!$G$7</f>
        <v>444</v>
      </c>
      <c r="H204" s="902">
        <f t="shared" ref="H204:L204" si="622">G204/$B204</f>
        <v>2.8645161290322583</v>
      </c>
      <c r="I204" s="1263">
        <f>SUM(C204,E204,G204)</f>
        <v>1375</v>
      </c>
      <c r="J204" s="1264">
        <f>I204/($B204*3)</f>
        <v>2.956989247311828</v>
      </c>
      <c r="K204" s="908">
        <f>'CAPS INF II VM-VG'!$K$7</f>
        <v>453</v>
      </c>
      <c r="L204" s="902">
        <f t="shared" si="622"/>
        <v>2.9225806451612901</v>
      </c>
      <c r="M204" s="908">
        <f>'CAPS INF II VM-VG'!$M$7</f>
        <v>457</v>
      </c>
      <c r="N204" s="902">
        <f t="shared" ref="N204" si="623">M204/$B204</f>
        <v>2.9483870967741934</v>
      </c>
      <c r="O204" s="908">
        <f>'CAPS INF II VM-VG'!$O$7</f>
        <v>447</v>
      </c>
      <c r="P204" s="902">
        <f t="shared" ref="P204" si="624">O204/$B204</f>
        <v>2.8838709677419354</v>
      </c>
      <c r="Q204" s="903">
        <f>SUM(K204,M204,O204)</f>
        <v>1357</v>
      </c>
      <c r="R204" s="905">
        <f>Q204/($B204*3)</f>
        <v>2.9182795698924733</v>
      </c>
      <c r="S204" s="908">
        <f>'CAPS INF II VM-VG'!$S$7</f>
        <v>444</v>
      </c>
      <c r="T204" s="902">
        <f t="shared" ref="T204" si="625">S204/$B204</f>
        <v>2.8645161290322583</v>
      </c>
      <c r="U204" s="908">
        <f>'CAPS INF II VM-VG'!$U$7</f>
        <v>491</v>
      </c>
      <c r="V204" s="902">
        <f t="shared" ref="V204" si="626">U204/$B204</f>
        <v>3.1677419354838712</v>
      </c>
      <c r="W204" s="908">
        <f>'CAPS INF II VM-VG'!$W$7</f>
        <v>0</v>
      </c>
      <c r="X204" s="902">
        <f t="shared" ref="X204" si="627">W204/$B204</f>
        <v>0</v>
      </c>
      <c r="Y204" s="903">
        <f>SUM(S204,U204,W204)</f>
        <v>935</v>
      </c>
      <c r="Z204" s="905">
        <f>Y204/($B204*3)</f>
        <v>2.010752688172043</v>
      </c>
      <c r="AA204" s="908">
        <f>'CAPS INF II VM-VG'!$AA$7</f>
        <v>0</v>
      </c>
      <c r="AB204" s="902">
        <f t="shared" ref="AB204" si="628">AA204/$B204</f>
        <v>0</v>
      </c>
      <c r="AC204" s="908">
        <f>'CAPS INF II VM-VG'!$AC$7</f>
        <v>0</v>
      </c>
      <c r="AD204" s="902">
        <f t="shared" ref="AD204" si="629">AC204/$B204</f>
        <v>0</v>
      </c>
      <c r="AE204" s="908">
        <f>'CAPS INF II VM-VG'!$AE$7</f>
        <v>0</v>
      </c>
      <c r="AF204" s="902">
        <f t="shared" ref="AF204" si="630">AE204/$B204</f>
        <v>0</v>
      </c>
      <c r="AG204" s="903">
        <f>SUM(AA204,AC204,AE204)</f>
        <v>0</v>
      </c>
      <c r="AH204" s="905">
        <f>AG204/($B204*3)</f>
        <v>0</v>
      </c>
      <c r="AI204" s="908">
        <f>SUM(C204,E204,G204,K204,M204,O204)</f>
        <v>2732</v>
      </c>
    </row>
    <row r="205" spans="1:35" ht="15.75" outlineLevel="1" thickBot="1" x14ac:dyDescent="0.3">
      <c r="A205" s="1081" t="s">
        <v>7</v>
      </c>
      <c r="B205" s="987">
        <f>SUM(B204:B204)</f>
        <v>155</v>
      </c>
      <c r="C205" s="418">
        <f>SUM(C204:C204)</f>
        <v>483</v>
      </c>
      <c r="D205" s="278">
        <f>C205/$B$205</f>
        <v>3.1161290322580646</v>
      </c>
      <c r="E205" s="418">
        <f>SUM(E204:E204)</f>
        <v>448</v>
      </c>
      <c r="F205" s="278">
        <f>E205/$B$205</f>
        <v>2.8903225806451611</v>
      </c>
      <c r="G205" s="418">
        <f>SUM(G204:G204)</f>
        <v>444</v>
      </c>
      <c r="H205" s="278">
        <f>G205/$B$205</f>
        <v>2.8645161290322583</v>
      </c>
      <c r="I205" s="625">
        <f>SUM(C205,E205,G205)</f>
        <v>1375</v>
      </c>
      <c r="J205" s="279">
        <f>I205/($B205*3)</f>
        <v>2.956989247311828</v>
      </c>
      <c r="K205" s="418">
        <f>SUM(K204:K204)</f>
        <v>453</v>
      </c>
      <c r="L205" s="278">
        <f>K205/$B$205</f>
        <v>2.9225806451612901</v>
      </c>
      <c r="M205" s="418">
        <f t="shared" ref="M205" si="631">SUM(M204:M204)</f>
        <v>457</v>
      </c>
      <c r="N205" s="278">
        <f>M205/$B$205</f>
        <v>2.9483870967741934</v>
      </c>
      <c r="O205" s="418">
        <f t="shared" ref="O205" si="632">SUM(O204:O204)</f>
        <v>447</v>
      </c>
      <c r="P205" s="278">
        <f>O205/$B$205</f>
        <v>2.8838709677419354</v>
      </c>
      <c r="Q205" s="625">
        <f>SUM(K205,M205,O205)</f>
        <v>1357</v>
      </c>
      <c r="R205" s="279">
        <f>Q205/($B205*3)</f>
        <v>2.9182795698924733</v>
      </c>
      <c r="S205" s="418">
        <f>SUM(S204:S204)</f>
        <v>444</v>
      </c>
      <c r="T205" s="278">
        <f>S205/$B$205</f>
        <v>2.8645161290322583</v>
      </c>
      <c r="U205" s="418">
        <f t="shared" ref="U205" si="633">SUM(U204:U204)</f>
        <v>491</v>
      </c>
      <c r="V205" s="278">
        <f>U205/$B$205</f>
        <v>3.1677419354838712</v>
      </c>
      <c r="W205" s="418">
        <f t="shared" ref="W205" si="634">SUM(W204:W204)</f>
        <v>0</v>
      </c>
      <c r="X205" s="278">
        <f>W205/$B$205</f>
        <v>0</v>
      </c>
      <c r="Y205" s="625">
        <f>SUM(S205,U205,W205)</f>
        <v>935</v>
      </c>
      <c r="Z205" s="279">
        <f>Y205/($B205*3)</f>
        <v>2.010752688172043</v>
      </c>
      <c r="AA205" s="418">
        <f>SUM(AA204:AA204)</f>
        <v>0</v>
      </c>
      <c r="AB205" s="278">
        <f>AA205/$B$205</f>
        <v>0</v>
      </c>
      <c r="AC205" s="418">
        <f t="shared" ref="AC205" si="635">SUM(AC204:AC204)</f>
        <v>0</v>
      </c>
      <c r="AD205" s="278">
        <f>AC205/$B$205</f>
        <v>0</v>
      </c>
      <c r="AE205" s="418">
        <f t="shared" ref="AE205" si="636">SUM(AE204:AE204)</f>
        <v>0</v>
      </c>
      <c r="AF205" s="278">
        <f>AE205/$B$205</f>
        <v>0</v>
      </c>
      <c r="AG205" s="625">
        <f>SUM(AA205,AC205,AE205)</f>
        <v>0</v>
      </c>
      <c r="AH205" s="279">
        <f>AG205/($B205*3)</f>
        <v>0</v>
      </c>
      <c r="AI205" s="994">
        <f>SUM(C205,E205,G205,K205,M205,O205)</f>
        <v>2732</v>
      </c>
    </row>
    <row r="207" spans="1:35" ht="15.75" x14ac:dyDescent="0.25">
      <c r="A207" s="1380" t="s">
        <v>566</v>
      </c>
      <c r="B207" s="1373"/>
      <c r="C207" s="1373"/>
      <c r="D207" s="1373"/>
      <c r="E207" s="1373"/>
      <c r="F207" s="1373"/>
      <c r="G207" s="1373"/>
      <c r="H207" s="1373"/>
      <c r="I207" s="1373"/>
      <c r="J207" s="1373"/>
      <c r="K207" s="1373"/>
      <c r="L207" s="1373"/>
      <c r="M207" s="1373"/>
      <c r="N207" s="1373"/>
      <c r="O207" s="1373"/>
      <c r="P207" s="1373"/>
      <c r="Q207" s="1373"/>
      <c r="R207" s="1373"/>
      <c r="S207" s="1373"/>
      <c r="T207" s="1373"/>
      <c r="U207" s="1373"/>
      <c r="V207" s="1373"/>
      <c r="W207" s="1373"/>
      <c r="X207" s="1373"/>
      <c r="Y207" s="1373"/>
      <c r="Z207" s="1373"/>
      <c r="AA207" s="1373"/>
      <c r="AB207" s="1373"/>
      <c r="AC207" s="1373"/>
      <c r="AD207" s="1373"/>
      <c r="AE207" s="1373"/>
      <c r="AF207" s="1373"/>
      <c r="AG207" s="1373"/>
      <c r="AH207" s="1373"/>
      <c r="AI207" s="1373"/>
    </row>
    <row r="208" spans="1:35" ht="24.75" outlineLevel="1" thickBot="1" x14ac:dyDescent="0.3">
      <c r="A208" s="268" t="s">
        <v>14</v>
      </c>
      <c r="B208" s="186" t="s">
        <v>15</v>
      </c>
      <c r="C208" s="262" t="str">
        <f>'Pque N Mundo I'!C6</f>
        <v>JAN_19</v>
      </c>
      <c r="D208" s="263" t="str">
        <f>'Pque N Mundo I'!D6</f>
        <v>%</v>
      </c>
      <c r="E208" s="262" t="str">
        <f>'Pque N Mundo I'!E6</f>
        <v>FEV_19</v>
      </c>
      <c r="F208" s="263" t="str">
        <f>'Pque N Mundo I'!F6</f>
        <v>%</v>
      </c>
      <c r="G208" s="262" t="str">
        <f>'Pque N Mundo I'!G6</f>
        <v>MAR_19</v>
      </c>
      <c r="H208" s="263" t="str">
        <f>'Pque N Mundo I'!H6</f>
        <v>%</v>
      </c>
      <c r="I208" s="128" t="str">
        <f>'Pque N Mundo I'!I6</f>
        <v>Trimestre</v>
      </c>
      <c r="J208" s="13" t="str">
        <f>'Pque N Mundo I'!J6</f>
        <v>% Trim</v>
      </c>
      <c r="K208" s="262" t="str">
        <f>'Pque N Mundo I'!K6</f>
        <v>ABR_19</v>
      </c>
      <c r="L208" s="263" t="str">
        <f>'Pque N Mundo I'!L6</f>
        <v>%</v>
      </c>
      <c r="M208" s="264" t="str">
        <f>'Pque N Mundo I'!M6</f>
        <v>MAIO_19</v>
      </c>
      <c r="N208" s="265" t="str">
        <f>'Pque N Mundo I'!N6</f>
        <v>%</v>
      </c>
      <c r="O208" s="264" t="str">
        <f>'Pque N Mundo I'!O6</f>
        <v>JUN_19</v>
      </c>
      <c r="P208" s="265" t="str">
        <f>'Pque N Mundo I'!P6</f>
        <v>%</v>
      </c>
      <c r="Q208" s="128" t="str">
        <f>'Pque N Mundo I'!Q6</f>
        <v>Trimestre</v>
      </c>
      <c r="R208" s="13" t="str">
        <f>'Pque N Mundo I'!R6</f>
        <v>% Trim</v>
      </c>
      <c r="S208" s="110" t="str">
        <f>'Pque N Mundo I'!S6</f>
        <v>JUL_19</v>
      </c>
      <c r="T208" s="263" t="str">
        <f>'Pque N Mundo I'!T6</f>
        <v>%</v>
      </c>
      <c r="U208" s="264" t="str">
        <f>'Pque N Mundo I'!U6</f>
        <v>AGO_19</v>
      </c>
      <c r="V208" s="265" t="str">
        <f>'Pque N Mundo I'!V6</f>
        <v>%</v>
      </c>
      <c r="W208" s="264" t="str">
        <f>'Pque N Mundo I'!W6</f>
        <v>SET_19</v>
      </c>
      <c r="X208" s="265" t="str">
        <f>'Pque N Mundo I'!X6</f>
        <v>%</v>
      </c>
      <c r="Y208" s="128" t="str">
        <f>'Pque N Mundo I'!Y6</f>
        <v>Trimestre</v>
      </c>
      <c r="Z208" s="13" t="str">
        <f>'Pque N Mundo I'!Z6</f>
        <v>% Trim</v>
      </c>
      <c r="AA208" s="110" t="str">
        <f>'Pque N Mundo I'!AA6</f>
        <v>OUT_19</v>
      </c>
      <c r="AB208" s="263" t="str">
        <f>'Pque N Mundo I'!AB6</f>
        <v>%</v>
      </c>
      <c r="AC208" s="264" t="str">
        <f>'Pque N Mundo I'!AC6</f>
        <v>NOV_19</v>
      </c>
      <c r="AD208" s="265" t="str">
        <f>'Pque N Mundo I'!AD6</f>
        <v>%</v>
      </c>
      <c r="AE208" s="264" t="str">
        <f>'Pque N Mundo I'!AE6</f>
        <v>DEZ_19</v>
      </c>
      <c r="AF208" s="265" t="str">
        <f>'Pque N Mundo I'!AF6</f>
        <v>%</v>
      </c>
      <c r="AG208" s="128" t="str">
        <f>'Pque N Mundo I'!AG6</f>
        <v>Trimestre</v>
      </c>
      <c r="AH208" s="13" t="str">
        <f>'Pque N Mundo I'!AH6</f>
        <v>% Trim</v>
      </c>
      <c r="AI208" s="14" t="s">
        <v>6</v>
      </c>
    </row>
    <row r="209" spans="1:35" ht="15.75" outlineLevel="2" thickTop="1" x14ac:dyDescent="0.25">
      <c r="A209" s="1063" t="str">
        <f>'HORA CERTA'!A7</f>
        <v>Angiologista (consulta)</v>
      </c>
      <c r="B209" s="5">
        <f>'HORA CERTA'!B7</f>
        <v>396</v>
      </c>
      <c r="C209" s="887">
        <f>'HORA CERTA'!C7</f>
        <v>494</v>
      </c>
      <c r="D209" s="20">
        <f>'HORA CERTA'!D7</f>
        <v>1.2474747474747474</v>
      </c>
      <c r="E209" s="217">
        <f>'HORA CERTA'!E7</f>
        <v>370</v>
      </c>
      <c r="F209" s="20">
        <f>'HORA CERTA'!F7</f>
        <v>0.93434343434343436</v>
      </c>
      <c r="G209" s="217">
        <f>'HORA CERTA'!G7</f>
        <v>438</v>
      </c>
      <c r="H209" s="20">
        <f>'HORA CERTA'!H7</f>
        <v>1.106060606060606</v>
      </c>
      <c r="I209" s="100">
        <f>'HORA CERTA'!I7</f>
        <v>1302</v>
      </c>
      <c r="J209" s="218">
        <f>'HORA CERTA'!J7</f>
        <v>1.095959595959596</v>
      </c>
      <c r="K209" s="217">
        <f>'HORA CERTA'!K7</f>
        <v>324</v>
      </c>
      <c r="L209" s="20">
        <f>'HORA CERTA'!L7</f>
        <v>0.81818181818181823</v>
      </c>
      <c r="M209" s="217">
        <f>'HORA CERTA'!M7</f>
        <v>543</v>
      </c>
      <c r="N209" s="20">
        <f>'HORA CERTA'!N7</f>
        <v>1.3712121212121211</v>
      </c>
      <c r="O209" s="217">
        <f>'HORA CERTA'!O7</f>
        <v>405</v>
      </c>
      <c r="P209" s="20">
        <f>'HORA CERTA'!P7</f>
        <v>1.0227272727272727</v>
      </c>
      <c r="Q209" s="100">
        <f>'HORA CERTA'!Q7</f>
        <v>1272</v>
      </c>
      <c r="R209" s="218">
        <f>'HORA CERTA'!R7</f>
        <v>1.0707070707070707</v>
      </c>
      <c r="S209" s="217">
        <f>'HORA CERTA'!S7</f>
        <v>493</v>
      </c>
      <c r="T209" s="20">
        <f>'HORA CERTA'!T7</f>
        <v>1.244949494949495</v>
      </c>
      <c r="U209" s="217">
        <f>'HORA CERTA'!U7</f>
        <v>555</v>
      </c>
      <c r="V209" s="20">
        <f>'HORA CERTA'!V7</f>
        <v>1.4015151515151516</v>
      </c>
      <c r="W209" s="217">
        <f>'HORA CERTA'!W7</f>
        <v>0</v>
      </c>
      <c r="X209" s="20">
        <f>'HORA CERTA'!X7</f>
        <v>0</v>
      </c>
      <c r="Y209" s="100">
        <f>'HORA CERTA'!Y7</f>
        <v>1048</v>
      </c>
      <c r="Z209" s="218">
        <f>'HORA CERTA'!Z7</f>
        <v>0.88215488215488214</v>
      </c>
      <c r="AA209" s="217">
        <f>'HORA CERTA'!AA7</f>
        <v>0</v>
      </c>
      <c r="AB209" s="20">
        <f>'HORA CERTA'!AB7</f>
        <v>0</v>
      </c>
      <c r="AC209" s="217">
        <f>'HORA CERTA'!AC7</f>
        <v>0</v>
      </c>
      <c r="AD209" s="20">
        <f>'HORA CERTA'!AD7</f>
        <v>0</v>
      </c>
      <c r="AE209" s="217">
        <f>'HORA CERTA'!AE7</f>
        <v>0</v>
      </c>
      <c r="AF209" s="20">
        <f>'HORA CERTA'!AF7</f>
        <v>0</v>
      </c>
      <c r="AG209" s="100">
        <f>'HORA CERTA'!AG7</f>
        <v>0</v>
      </c>
      <c r="AH209" s="218">
        <f>'HORA CERTA'!AH7</f>
        <v>0</v>
      </c>
      <c r="AI209" s="134">
        <f t="shared" ref="AI209:AI232" si="637">SUM(C209,E209,G209,K209,M209,O209)</f>
        <v>2574</v>
      </c>
    </row>
    <row r="210" spans="1:35" outlineLevel="2" x14ac:dyDescent="0.25">
      <c r="A210" s="1063" t="str">
        <f>'HORA CERTA'!A8</f>
        <v>Cardiologista (consulta)</v>
      </c>
      <c r="B210" s="5">
        <f>'HORA CERTA'!B8</f>
        <v>792</v>
      </c>
      <c r="C210" s="887">
        <f>'HORA CERTA'!C8</f>
        <v>911</v>
      </c>
      <c r="D210" s="20">
        <f>'HORA CERTA'!D8</f>
        <v>1.1502525252525253</v>
      </c>
      <c r="E210" s="217">
        <f>'HORA CERTA'!E8</f>
        <v>833</v>
      </c>
      <c r="F210" s="20">
        <f>'HORA CERTA'!F8</f>
        <v>1.0517676767676767</v>
      </c>
      <c r="G210" s="217">
        <f>'HORA CERTA'!G8</f>
        <v>646</v>
      </c>
      <c r="H210" s="20">
        <f>'HORA CERTA'!H8</f>
        <v>0.81565656565656564</v>
      </c>
      <c r="I210" s="100">
        <f>'HORA CERTA'!I8</f>
        <v>2390</v>
      </c>
      <c r="J210" s="218">
        <f>'HORA CERTA'!J8</f>
        <v>1.0058922558922558</v>
      </c>
      <c r="K210" s="217">
        <f>'HORA CERTA'!K8</f>
        <v>821</v>
      </c>
      <c r="L210" s="20">
        <f>'HORA CERTA'!L8</f>
        <v>1.0366161616161615</v>
      </c>
      <c r="M210" s="217">
        <f>'HORA CERTA'!M8</f>
        <v>907</v>
      </c>
      <c r="N210" s="20">
        <f>'HORA CERTA'!N8</f>
        <v>1.1452020202020201</v>
      </c>
      <c r="O210" s="217">
        <f>'HORA CERTA'!O8</f>
        <v>746</v>
      </c>
      <c r="P210" s="20">
        <f>'HORA CERTA'!P8</f>
        <v>0.94191919191919193</v>
      </c>
      <c r="Q210" s="100">
        <f>'HORA CERTA'!Q8</f>
        <v>2474</v>
      </c>
      <c r="R210" s="218">
        <f>'HORA CERTA'!R8</f>
        <v>1.0412457912457913</v>
      </c>
      <c r="S210" s="217">
        <f>'HORA CERTA'!S8</f>
        <v>697</v>
      </c>
      <c r="T210" s="20">
        <f>'HORA CERTA'!T8</f>
        <v>0.88005050505050508</v>
      </c>
      <c r="U210" s="217">
        <f>'HORA CERTA'!U8</f>
        <v>853</v>
      </c>
      <c r="V210" s="20">
        <f>'HORA CERTA'!V8</f>
        <v>1.077020202020202</v>
      </c>
      <c r="W210" s="217">
        <f>'HORA CERTA'!W8</f>
        <v>0</v>
      </c>
      <c r="X210" s="20">
        <f>'HORA CERTA'!X8</f>
        <v>0</v>
      </c>
      <c r="Y210" s="100">
        <f>'HORA CERTA'!Y8</f>
        <v>1550</v>
      </c>
      <c r="Z210" s="218">
        <f>'HORA CERTA'!Z8</f>
        <v>0.65235690235690236</v>
      </c>
      <c r="AA210" s="217">
        <f>'HORA CERTA'!AA8</f>
        <v>0</v>
      </c>
      <c r="AB210" s="20">
        <f>'HORA CERTA'!AB8</f>
        <v>0</v>
      </c>
      <c r="AC210" s="217">
        <f>'HORA CERTA'!AC8</f>
        <v>0</v>
      </c>
      <c r="AD210" s="20">
        <f>'HORA CERTA'!AD8</f>
        <v>0</v>
      </c>
      <c r="AE210" s="217">
        <f>'HORA CERTA'!AE8</f>
        <v>0</v>
      </c>
      <c r="AF210" s="20">
        <f>'HORA CERTA'!AF8</f>
        <v>0</v>
      </c>
      <c r="AG210" s="100">
        <f>'HORA CERTA'!AG8</f>
        <v>0</v>
      </c>
      <c r="AH210" s="218">
        <f>'HORA CERTA'!AH8</f>
        <v>0</v>
      </c>
      <c r="AI210" s="134">
        <f t="shared" si="637"/>
        <v>4864</v>
      </c>
    </row>
    <row r="211" spans="1:35" outlineLevel="2" x14ac:dyDescent="0.25">
      <c r="A211" s="1064" t="str">
        <f>'HORA CERTA'!A9</f>
        <v>Cirurgia Geral (consulta)</v>
      </c>
      <c r="B211" s="838">
        <f>'HORA CERTA'!B9</f>
        <v>66</v>
      </c>
      <c r="C211" s="887">
        <f>'HORA CERTA'!C9</f>
        <v>82</v>
      </c>
      <c r="D211" s="839">
        <f>'HORA CERTA'!D9</f>
        <v>1.2424242424242424</v>
      </c>
      <c r="E211" s="887">
        <f>'HORA CERTA'!E9</f>
        <v>79</v>
      </c>
      <c r="F211" s="839">
        <f>'HORA CERTA'!F9</f>
        <v>1.196969696969697</v>
      </c>
      <c r="G211" s="887">
        <f>'HORA CERTA'!G9</f>
        <v>67</v>
      </c>
      <c r="H211" s="839">
        <f>'HORA CERTA'!H9</f>
        <v>1.0151515151515151</v>
      </c>
      <c r="I211" s="840">
        <f>'HORA CERTA'!I9</f>
        <v>228</v>
      </c>
      <c r="J211" s="841">
        <f>'HORA CERTA'!J9</f>
        <v>1.1515151515151516</v>
      </c>
      <c r="K211" s="887">
        <f>'HORA CERTA'!K9</f>
        <v>91</v>
      </c>
      <c r="L211" s="839">
        <f>'HORA CERTA'!L9</f>
        <v>1.3787878787878789</v>
      </c>
      <c r="M211" s="887">
        <f>'HORA CERTA'!M9</f>
        <v>86</v>
      </c>
      <c r="N211" s="839">
        <f>'HORA CERTA'!N9</f>
        <v>1.303030303030303</v>
      </c>
      <c r="O211" s="887">
        <f>'HORA CERTA'!O9</f>
        <v>65</v>
      </c>
      <c r="P211" s="839">
        <f>'HORA CERTA'!P9</f>
        <v>0.98484848484848486</v>
      </c>
      <c r="Q211" s="840">
        <f>'HORA CERTA'!Q9</f>
        <v>242</v>
      </c>
      <c r="R211" s="841">
        <f>'HORA CERTA'!R9</f>
        <v>1.2222222222222223</v>
      </c>
      <c r="S211" s="887">
        <f>'HORA CERTA'!S9</f>
        <v>92</v>
      </c>
      <c r="T211" s="839">
        <f>'HORA CERTA'!T9</f>
        <v>1.393939393939394</v>
      </c>
      <c r="U211" s="887">
        <f>'HORA CERTA'!U9</f>
        <v>60</v>
      </c>
      <c r="V211" s="839">
        <f>'HORA CERTA'!V9</f>
        <v>0.90909090909090906</v>
      </c>
      <c r="W211" s="887">
        <f>'HORA CERTA'!W9</f>
        <v>0</v>
      </c>
      <c r="X211" s="839">
        <f>'HORA CERTA'!X9</f>
        <v>0</v>
      </c>
      <c r="Y211" s="840">
        <f>'HORA CERTA'!Y9</f>
        <v>152</v>
      </c>
      <c r="Z211" s="841">
        <f>'HORA CERTA'!Z9</f>
        <v>0.76767676767676762</v>
      </c>
      <c r="AA211" s="887">
        <f>'HORA CERTA'!AA9</f>
        <v>0</v>
      </c>
      <c r="AB211" s="839">
        <f>'HORA CERTA'!AB9</f>
        <v>0</v>
      </c>
      <c r="AC211" s="887">
        <f>'HORA CERTA'!AC9</f>
        <v>0</v>
      </c>
      <c r="AD211" s="839">
        <f>'HORA CERTA'!AD9</f>
        <v>0</v>
      </c>
      <c r="AE211" s="887">
        <f>'HORA CERTA'!AE9</f>
        <v>0</v>
      </c>
      <c r="AF211" s="839">
        <f>'HORA CERTA'!AF9</f>
        <v>0</v>
      </c>
      <c r="AG211" s="840">
        <f>'HORA CERTA'!AG9</f>
        <v>0</v>
      </c>
      <c r="AH211" s="841">
        <f>'HORA CERTA'!AH9</f>
        <v>0</v>
      </c>
      <c r="AI211" s="134">
        <f t="shared" si="637"/>
        <v>470</v>
      </c>
    </row>
    <row r="212" spans="1:35" outlineLevel="2" x14ac:dyDescent="0.25">
      <c r="A212" s="1064" t="str">
        <f>'HORA CERTA'!A10</f>
        <v>Cirurgia Pediatrica (consulta)</v>
      </c>
      <c r="B212" s="838">
        <f>'HORA CERTA'!B10</f>
        <v>66</v>
      </c>
      <c r="C212" s="887">
        <f>'HORA CERTA'!C10</f>
        <v>58</v>
      </c>
      <c r="D212" s="839">
        <f>'HORA CERTA'!D10</f>
        <v>0.87878787878787878</v>
      </c>
      <c r="E212" s="887">
        <f>'HORA CERTA'!E10</f>
        <v>63</v>
      </c>
      <c r="F212" s="839">
        <f>'HORA CERTA'!F10</f>
        <v>0.95454545454545459</v>
      </c>
      <c r="G212" s="887">
        <f>'HORA CERTA'!G10</f>
        <v>69</v>
      </c>
      <c r="H212" s="839">
        <f>'HORA CERTA'!H10</f>
        <v>1.0454545454545454</v>
      </c>
      <c r="I212" s="840">
        <f>'HORA CERTA'!I10</f>
        <v>190</v>
      </c>
      <c r="J212" s="841">
        <f>'HORA CERTA'!J10</f>
        <v>0.95959595959595956</v>
      </c>
      <c r="K212" s="887">
        <f>'HORA CERTA'!K10</f>
        <v>70</v>
      </c>
      <c r="L212" s="839">
        <f>'HORA CERTA'!L10</f>
        <v>1.0606060606060606</v>
      </c>
      <c r="M212" s="887">
        <f>'HORA CERTA'!M10</f>
        <v>84</v>
      </c>
      <c r="N212" s="839">
        <f>'HORA CERTA'!N10</f>
        <v>1.2727272727272727</v>
      </c>
      <c r="O212" s="887">
        <f>'HORA CERTA'!O10</f>
        <v>55</v>
      </c>
      <c r="P212" s="839">
        <f>'HORA CERTA'!P10</f>
        <v>0.83333333333333337</v>
      </c>
      <c r="Q212" s="840">
        <f>'HORA CERTA'!Q10</f>
        <v>209</v>
      </c>
      <c r="R212" s="841">
        <f>'HORA CERTA'!R10</f>
        <v>1.0555555555555556</v>
      </c>
      <c r="S212" s="887">
        <f>'HORA CERTA'!S10</f>
        <v>52</v>
      </c>
      <c r="T212" s="839">
        <f>'HORA CERTA'!T10</f>
        <v>0.78787878787878785</v>
      </c>
      <c r="U212" s="887">
        <f>'HORA CERTA'!U10</f>
        <v>80</v>
      </c>
      <c r="V212" s="839">
        <f>'HORA CERTA'!V10</f>
        <v>1.2121212121212122</v>
      </c>
      <c r="W212" s="887">
        <f>'HORA CERTA'!W10</f>
        <v>0</v>
      </c>
      <c r="X212" s="839">
        <f>'HORA CERTA'!X10</f>
        <v>0</v>
      </c>
      <c r="Y212" s="840">
        <f>'HORA CERTA'!Y10</f>
        <v>132</v>
      </c>
      <c r="Z212" s="841">
        <f>'HORA CERTA'!Z10</f>
        <v>0.66666666666666663</v>
      </c>
      <c r="AA212" s="887">
        <f>'HORA CERTA'!AA10</f>
        <v>0</v>
      </c>
      <c r="AB212" s="839">
        <f>'HORA CERTA'!AB10</f>
        <v>0</v>
      </c>
      <c r="AC212" s="887">
        <f>'HORA CERTA'!AC10</f>
        <v>0</v>
      </c>
      <c r="AD212" s="839">
        <f>'HORA CERTA'!AD10</f>
        <v>0</v>
      </c>
      <c r="AE212" s="887">
        <f>'HORA CERTA'!AE10</f>
        <v>0</v>
      </c>
      <c r="AF212" s="839">
        <f>'HORA CERTA'!AF10</f>
        <v>0</v>
      </c>
      <c r="AG212" s="840">
        <f>'HORA CERTA'!AG10</f>
        <v>0</v>
      </c>
      <c r="AH212" s="841">
        <f>'HORA CERTA'!AH10</f>
        <v>0</v>
      </c>
      <c r="AI212" s="134">
        <f t="shared" si="637"/>
        <v>399</v>
      </c>
    </row>
    <row r="213" spans="1:35" outlineLevel="2" x14ac:dyDescent="0.25">
      <c r="A213" s="1063" t="str">
        <f>'HORA CERTA'!A11</f>
        <v>Endocrinologista (consulta)</v>
      </c>
      <c r="B213" s="5">
        <f>'HORA CERTA'!B11</f>
        <v>660</v>
      </c>
      <c r="C213" s="887">
        <f>'HORA CERTA'!C11</f>
        <v>591</v>
      </c>
      <c r="D213" s="20">
        <f>'HORA CERTA'!D11</f>
        <v>0.8954545454545455</v>
      </c>
      <c r="E213" s="217">
        <f>'HORA CERTA'!E11</f>
        <v>700</v>
      </c>
      <c r="F213" s="20">
        <f>'HORA CERTA'!F11</f>
        <v>1.0606060606060606</v>
      </c>
      <c r="G213" s="217">
        <f>'HORA CERTA'!G11</f>
        <v>603</v>
      </c>
      <c r="H213" s="20">
        <f>'HORA CERTA'!H11</f>
        <v>0.91363636363636369</v>
      </c>
      <c r="I213" s="100">
        <f>'HORA CERTA'!I11</f>
        <v>1894</v>
      </c>
      <c r="J213" s="218">
        <f>'HORA CERTA'!J11</f>
        <v>0.95656565656565662</v>
      </c>
      <c r="K213" s="217">
        <f>'HORA CERTA'!K11</f>
        <v>588</v>
      </c>
      <c r="L213" s="20">
        <f>'HORA CERTA'!L11</f>
        <v>0.89090909090909087</v>
      </c>
      <c r="M213" s="217">
        <f>'HORA CERTA'!M11</f>
        <v>377</v>
      </c>
      <c r="N213" s="20">
        <f>'HORA CERTA'!N11</f>
        <v>0.57121212121212117</v>
      </c>
      <c r="O213" s="217">
        <f>'HORA CERTA'!O11</f>
        <v>468</v>
      </c>
      <c r="P213" s="20">
        <f>'HORA CERTA'!P11</f>
        <v>0.70909090909090911</v>
      </c>
      <c r="Q213" s="100">
        <f>'HORA CERTA'!Q11</f>
        <v>1433</v>
      </c>
      <c r="R213" s="218">
        <f>'HORA CERTA'!R11</f>
        <v>0.72373737373737379</v>
      </c>
      <c r="S213" s="217">
        <f>'HORA CERTA'!S11</f>
        <v>600</v>
      </c>
      <c r="T213" s="20">
        <f>'HORA CERTA'!T11</f>
        <v>0.90909090909090906</v>
      </c>
      <c r="U213" s="217">
        <f>'HORA CERTA'!U11</f>
        <v>749</v>
      </c>
      <c r="V213" s="20">
        <f>'HORA CERTA'!V11</f>
        <v>1.1348484848484848</v>
      </c>
      <c r="W213" s="217">
        <f>'HORA CERTA'!W11</f>
        <v>0</v>
      </c>
      <c r="X213" s="20">
        <f>'HORA CERTA'!X11</f>
        <v>0</v>
      </c>
      <c r="Y213" s="100">
        <f>'HORA CERTA'!Y11</f>
        <v>1349</v>
      </c>
      <c r="Z213" s="218">
        <f>'HORA CERTA'!Z11</f>
        <v>0.68131313131313131</v>
      </c>
      <c r="AA213" s="217">
        <f>'HORA CERTA'!AA11</f>
        <v>0</v>
      </c>
      <c r="AB213" s="20">
        <f>'HORA CERTA'!AB11</f>
        <v>0</v>
      </c>
      <c r="AC213" s="217">
        <f>'HORA CERTA'!AC11</f>
        <v>0</v>
      </c>
      <c r="AD213" s="20">
        <f>'HORA CERTA'!AD11</f>
        <v>0</v>
      </c>
      <c r="AE213" s="217">
        <f>'HORA CERTA'!AE11</f>
        <v>0</v>
      </c>
      <c r="AF213" s="20">
        <f>'HORA CERTA'!AF11</f>
        <v>0</v>
      </c>
      <c r="AG213" s="100">
        <f>'HORA CERTA'!AG11</f>
        <v>0</v>
      </c>
      <c r="AH213" s="218">
        <f>'HORA CERTA'!AH11</f>
        <v>0</v>
      </c>
      <c r="AI213" s="134">
        <f t="shared" si="637"/>
        <v>3327</v>
      </c>
    </row>
    <row r="214" spans="1:35" outlineLevel="2" x14ac:dyDescent="0.25">
      <c r="A214" s="1064" t="str">
        <f>'HORA CERTA'!A12</f>
        <v>Ginecologia (consulta)</v>
      </c>
      <c r="B214" s="838">
        <f>'HORA CERTA'!B12</f>
        <v>22</v>
      </c>
      <c r="C214" s="887">
        <f>'HORA CERTA'!C12</f>
        <v>13</v>
      </c>
      <c r="D214" s="839">
        <f>'HORA CERTA'!D12</f>
        <v>0.59090909090909094</v>
      </c>
      <c r="E214" s="887">
        <f>'HORA CERTA'!E12</f>
        <v>20</v>
      </c>
      <c r="F214" s="839">
        <f>'HORA CERTA'!F12</f>
        <v>0.90909090909090906</v>
      </c>
      <c r="G214" s="887">
        <f>'HORA CERTA'!G12</f>
        <v>0</v>
      </c>
      <c r="H214" s="839">
        <f>'HORA CERTA'!H12</f>
        <v>0</v>
      </c>
      <c r="I214" s="840">
        <f>'HORA CERTA'!I12</f>
        <v>33</v>
      </c>
      <c r="J214" s="841">
        <f>'HORA CERTA'!J12</f>
        <v>0.5</v>
      </c>
      <c r="K214" s="887">
        <f>'HORA CERTA'!K12</f>
        <v>29</v>
      </c>
      <c r="L214" s="839">
        <f>'HORA CERTA'!L12</f>
        <v>1.3181818181818181</v>
      </c>
      <c r="M214" s="887">
        <f>'HORA CERTA'!M12</f>
        <v>97</v>
      </c>
      <c r="N214" s="839">
        <f>'HORA CERTA'!N12</f>
        <v>4.4090909090909092</v>
      </c>
      <c r="O214" s="887">
        <f>'HORA CERTA'!O12</f>
        <v>72</v>
      </c>
      <c r="P214" s="839">
        <f>'HORA CERTA'!P12</f>
        <v>3.2727272727272729</v>
      </c>
      <c r="Q214" s="840">
        <f>'HORA CERTA'!Q12</f>
        <v>198</v>
      </c>
      <c r="R214" s="841">
        <f>'HORA CERTA'!R12</f>
        <v>3</v>
      </c>
      <c r="S214" s="887">
        <f>'HORA CERTA'!S12</f>
        <v>80</v>
      </c>
      <c r="T214" s="839">
        <f>'HORA CERTA'!T12</f>
        <v>3.6363636363636362</v>
      </c>
      <c r="U214" s="887">
        <f>'HORA CERTA'!U12</f>
        <v>81</v>
      </c>
      <c r="V214" s="839">
        <f>'HORA CERTA'!V12</f>
        <v>3.6818181818181817</v>
      </c>
      <c r="W214" s="887">
        <f>'HORA CERTA'!W12</f>
        <v>0</v>
      </c>
      <c r="X214" s="839">
        <f>'HORA CERTA'!X12</f>
        <v>0</v>
      </c>
      <c r="Y214" s="840">
        <f>'HORA CERTA'!Y12</f>
        <v>161</v>
      </c>
      <c r="Z214" s="841">
        <f>'HORA CERTA'!Z12</f>
        <v>2.4393939393939394</v>
      </c>
      <c r="AA214" s="887">
        <f>'HORA CERTA'!AA12</f>
        <v>0</v>
      </c>
      <c r="AB214" s="839">
        <f>'HORA CERTA'!AB12</f>
        <v>0</v>
      </c>
      <c r="AC214" s="887">
        <f>'HORA CERTA'!AC12</f>
        <v>0</v>
      </c>
      <c r="AD214" s="839">
        <f>'HORA CERTA'!AD12</f>
        <v>0</v>
      </c>
      <c r="AE214" s="887">
        <f>'HORA CERTA'!AE12</f>
        <v>0</v>
      </c>
      <c r="AF214" s="839">
        <f>'HORA CERTA'!AF12</f>
        <v>0</v>
      </c>
      <c r="AG214" s="840">
        <f>'HORA CERTA'!AG12</f>
        <v>0</v>
      </c>
      <c r="AH214" s="841">
        <f>'HORA CERTA'!AH12</f>
        <v>0</v>
      </c>
      <c r="AI214" s="134">
        <f t="shared" si="637"/>
        <v>231</v>
      </c>
    </row>
    <row r="215" spans="1:35" outlineLevel="2" x14ac:dyDescent="0.25">
      <c r="A215" s="1063" t="str">
        <f>'HORA CERTA'!A13</f>
        <v>Neurologista (consulta)</v>
      </c>
      <c r="B215" s="5">
        <f>'HORA CERTA'!B13</f>
        <v>660</v>
      </c>
      <c r="C215" s="887">
        <f>'HORA CERTA'!C13</f>
        <v>573</v>
      </c>
      <c r="D215" s="20">
        <f>'HORA CERTA'!D13</f>
        <v>0.86818181818181817</v>
      </c>
      <c r="E215" s="217">
        <f>'HORA CERTA'!E13</f>
        <v>550</v>
      </c>
      <c r="F215" s="20">
        <f>'HORA CERTA'!F13</f>
        <v>0.83333333333333337</v>
      </c>
      <c r="G215" s="217">
        <f>'HORA CERTA'!G13</f>
        <v>490</v>
      </c>
      <c r="H215" s="20">
        <f>'HORA CERTA'!H13</f>
        <v>0.74242424242424243</v>
      </c>
      <c r="I215" s="100">
        <f>'HORA CERTA'!I13</f>
        <v>1613</v>
      </c>
      <c r="J215" s="218">
        <f>'HORA CERTA'!J13</f>
        <v>0.81464646464646462</v>
      </c>
      <c r="K215" s="217">
        <f>'HORA CERTA'!K13</f>
        <v>498</v>
      </c>
      <c r="L215" s="20">
        <f>'HORA CERTA'!L13</f>
        <v>0.75454545454545452</v>
      </c>
      <c r="M215" s="217">
        <f>'HORA CERTA'!M13</f>
        <v>615</v>
      </c>
      <c r="N215" s="20">
        <f>'HORA CERTA'!N13</f>
        <v>0.93181818181818177</v>
      </c>
      <c r="O215" s="217">
        <f>'HORA CERTA'!O13</f>
        <v>489</v>
      </c>
      <c r="P215" s="20">
        <f>'HORA CERTA'!P13</f>
        <v>0.74090909090909096</v>
      </c>
      <c r="Q215" s="100">
        <f>'HORA CERTA'!Q13</f>
        <v>1602</v>
      </c>
      <c r="R215" s="218">
        <f>'HORA CERTA'!R13</f>
        <v>0.80909090909090908</v>
      </c>
      <c r="S215" s="217">
        <f>'HORA CERTA'!S13</f>
        <v>588</v>
      </c>
      <c r="T215" s="20">
        <f>'HORA CERTA'!T13</f>
        <v>0.89090909090909087</v>
      </c>
      <c r="U215" s="217">
        <f>'HORA CERTA'!U13</f>
        <v>373</v>
      </c>
      <c r="V215" s="20">
        <f>'HORA CERTA'!V13</f>
        <v>0.56515151515151518</v>
      </c>
      <c r="W215" s="217">
        <f>'HORA CERTA'!W13</f>
        <v>0</v>
      </c>
      <c r="X215" s="20">
        <f>'HORA CERTA'!X13</f>
        <v>0</v>
      </c>
      <c r="Y215" s="100">
        <f>'HORA CERTA'!Y13</f>
        <v>961</v>
      </c>
      <c r="Z215" s="218">
        <f>'HORA CERTA'!Z13</f>
        <v>0.48535353535353537</v>
      </c>
      <c r="AA215" s="217">
        <f>'HORA CERTA'!AA13</f>
        <v>0</v>
      </c>
      <c r="AB215" s="20">
        <f>'HORA CERTA'!AB13</f>
        <v>0</v>
      </c>
      <c r="AC215" s="217">
        <f>'HORA CERTA'!AC13</f>
        <v>0</v>
      </c>
      <c r="AD215" s="20">
        <f>'HORA CERTA'!AD13</f>
        <v>0</v>
      </c>
      <c r="AE215" s="217">
        <f>'HORA CERTA'!AE13</f>
        <v>0</v>
      </c>
      <c r="AF215" s="20">
        <f>'HORA CERTA'!AF13</f>
        <v>0</v>
      </c>
      <c r="AG215" s="100">
        <f>'HORA CERTA'!AG13</f>
        <v>0</v>
      </c>
      <c r="AH215" s="218">
        <f>'HORA CERTA'!AH13</f>
        <v>0</v>
      </c>
      <c r="AI215" s="833">
        <f t="shared" si="637"/>
        <v>3215</v>
      </c>
    </row>
    <row r="216" spans="1:35" outlineLevel="2" x14ac:dyDescent="0.25">
      <c r="A216" s="1063" t="str">
        <f>'HORA CERTA'!A14</f>
        <v>Ortopedista (consulta)</v>
      </c>
      <c r="B216" s="5">
        <f>'HORA CERTA'!B14</f>
        <v>484</v>
      </c>
      <c r="C216" s="887">
        <f>'HORA CERTA'!C14</f>
        <v>615</v>
      </c>
      <c r="D216" s="20">
        <f>'HORA CERTA'!D14</f>
        <v>1.2706611570247934</v>
      </c>
      <c r="E216" s="217">
        <f>'HORA CERTA'!E14</f>
        <v>790</v>
      </c>
      <c r="F216" s="20">
        <f>'HORA CERTA'!F14</f>
        <v>1.6322314049586777</v>
      </c>
      <c r="G216" s="217">
        <f>'HORA CERTA'!G14</f>
        <v>707</v>
      </c>
      <c r="H216" s="20">
        <f>'HORA CERTA'!H14</f>
        <v>1.4607438016528926</v>
      </c>
      <c r="I216" s="100">
        <f>'HORA CERTA'!I14</f>
        <v>2112</v>
      </c>
      <c r="J216" s="218">
        <f>'HORA CERTA'!J14</f>
        <v>1.4545454545454546</v>
      </c>
      <c r="K216" s="217">
        <f>'HORA CERTA'!K14</f>
        <v>778</v>
      </c>
      <c r="L216" s="20">
        <f>'HORA CERTA'!L14</f>
        <v>1.6074380165289257</v>
      </c>
      <c r="M216" s="217">
        <f>'HORA CERTA'!M14</f>
        <v>849</v>
      </c>
      <c r="N216" s="20">
        <f>'HORA CERTA'!N14</f>
        <v>1.7541322314049588</v>
      </c>
      <c r="O216" s="217">
        <f>'HORA CERTA'!O14</f>
        <v>682</v>
      </c>
      <c r="P216" s="20">
        <f>'HORA CERTA'!P14</f>
        <v>1.4090909090909092</v>
      </c>
      <c r="Q216" s="100">
        <f>'HORA CERTA'!Q14</f>
        <v>2309</v>
      </c>
      <c r="R216" s="1149">
        <f>'HORA CERTA'!R14</f>
        <v>1.5902203856749311</v>
      </c>
      <c r="S216" s="217">
        <f>'HORA CERTA'!S14</f>
        <v>826</v>
      </c>
      <c r="T216" s="20">
        <f>'HORA CERTA'!T14</f>
        <v>1.7066115702479339</v>
      </c>
      <c r="U216" s="217">
        <f>'HORA CERTA'!U14</f>
        <v>925</v>
      </c>
      <c r="V216" s="20">
        <f>'HORA CERTA'!V14</f>
        <v>1.9111570247933884</v>
      </c>
      <c r="W216" s="217">
        <f>'HORA CERTA'!W14</f>
        <v>0</v>
      </c>
      <c r="X216" s="20">
        <f>'HORA CERTA'!X14</f>
        <v>0</v>
      </c>
      <c r="Y216" s="100">
        <f>'HORA CERTA'!Y14</f>
        <v>1751</v>
      </c>
      <c r="Z216" s="1149">
        <f>'HORA CERTA'!Z14</f>
        <v>1.2059228650137741</v>
      </c>
      <c r="AA216" s="217">
        <f>'HORA CERTA'!AA14</f>
        <v>0</v>
      </c>
      <c r="AB216" s="20">
        <f>'HORA CERTA'!AB14</f>
        <v>0</v>
      </c>
      <c r="AC216" s="217">
        <f>'HORA CERTA'!AC14</f>
        <v>0</v>
      </c>
      <c r="AD216" s="20">
        <f>'HORA CERTA'!AD14</f>
        <v>0</v>
      </c>
      <c r="AE216" s="217">
        <f>'HORA CERTA'!AE14</f>
        <v>0</v>
      </c>
      <c r="AF216" s="20">
        <f>'HORA CERTA'!AF14</f>
        <v>0</v>
      </c>
      <c r="AG216" s="100">
        <f>'HORA CERTA'!AG14</f>
        <v>0</v>
      </c>
      <c r="AH216" s="1149">
        <f>'HORA CERTA'!AH14</f>
        <v>0</v>
      </c>
      <c r="AI216" s="1140">
        <f t="shared" si="637"/>
        <v>4421</v>
      </c>
    </row>
    <row r="217" spans="1:35" outlineLevel="2" x14ac:dyDescent="0.25">
      <c r="A217" s="1063" t="str">
        <f>'HORA CERTA'!A15</f>
        <v>Reumatologuista (consulta)</v>
      </c>
      <c r="B217" s="5">
        <f>'HORA CERTA'!B15</f>
        <v>264</v>
      </c>
      <c r="C217" s="887">
        <f>'HORA CERTA'!C15</f>
        <v>146</v>
      </c>
      <c r="D217" s="20">
        <f>'HORA CERTA'!D15</f>
        <v>0.55303030303030298</v>
      </c>
      <c r="E217" s="217">
        <f>'HORA CERTA'!E15</f>
        <v>38</v>
      </c>
      <c r="F217" s="20">
        <f>'HORA CERTA'!F15</f>
        <v>0.14393939393939395</v>
      </c>
      <c r="G217" s="217">
        <f>'HORA CERTA'!G15</f>
        <v>106</v>
      </c>
      <c r="H217" s="20">
        <f>'HORA CERTA'!H15</f>
        <v>0.40151515151515149</v>
      </c>
      <c r="I217" s="100">
        <f>'HORA CERTA'!I15</f>
        <v>290</v>
      </c>
      <c r="J217" s="218">
        <f>'HORA CERTA'!J15</f>
        <v>0.36616161616161619</v>
      </c>
      <c r="K217" s="217">
        <f>'HORA CERTA'!K15</f>
        <v>194</v>
      </c>
      <c r="L217" s="20">
        <f>'HORA CERTA'!L15</f>
        <v>0.73484848484848486</v>
      </c>
      <c r="M217" s="217">
        <f>'HORA CERTA'!M15</f>
        <v>129</v>
      </c>
      <c r="N217" s="20">
        <f>'HORA CERTA'!N15</f>
        <v>0.48863636363636365</v>
      </c>
      <c r="O217" s="217">
        <f>'HORA CERTA'!O15</f>
        <v>248</v>
      </c>
      <c r="P217" s="20">
        <f>'HORA CERTA'!P15</f>
        <v>0.93939393939393945</v>
      </c>
      <c r="Q217" s="100">
        <f>'HORA CERTA'!Q15</f>
        <v>571</v>
      </c>
      <c r="R217" s="1149">
        <f>'HORA CERTA'!R15</f>
        <v>0.72095959595959591</v>
      </c>
      <c r="S217" s="217">
        <f>'HORA CERTA'!S15</f>
        <v>254</v>
      </c>
      <c r="T217" s="20">
        <f>'HORA CERTA'!T15</f>
        <v>0.96212121212121215</v>
      </c>
      <c r="U217" s="217">
        <f>'HORA CERTA'!U15</f>
        <v>227</v>
      </c>
      <c r="V217" s="20">
        <f>'HORA CERTA'!V15</f>
        <v>0.85984848484848486</v>
      </c>
      <c r="W217" s="217">
        <f>'HORA CERTA'!W15</f>
        <v>0</v>
      </c>
      <c r="X217" s="20">
        <f>'HORA CERTA'!X15</f>
        <v>0</v>
      </c>
      <c r="Y217" s="100">
        <f>'HORA CERTA'!Y15</f>
        <v>481</v>
      </c>
      <c r="Z217" s="1149">
        <f>'HORA CERTA'!Z15</f>
        <v>0.60732323232323238</v>
      </c>
      <c r="AA217" s="217">
        <f>'HORA CERTA'!AA15</f>
        <v>0</v>
      </c>
      <c r="AB217" s="20">
        <f>'HORA CERTA'!AB15</f>
        <v>0</v>
      </c>
      <c r="AC217" s="217">
        <f>'HORA CERTA'!AC15</f>
        <v>0</v>
      </c>
      <c r="AD217" s="20">
        <f>'HORA CERTA'!AD15</f>
        <v>0</v>
      </c>
      <c r="AE217" s="217">
        <f>'HORA CERTA'!AE15</f>
        <v>0</v>
      </c>
      <c r="AF217" s="20">
        <f>'HORA CERTA'!AF15</f>
        <v>0</v>
      </c>
      <c r="AG217" s="100">
        <f>'HORA CERTA'!AG15</f>
        <v>0</v>
      </c>
      <c r="AH217" s="1149">
        <f>'HORA CERTA'!AH15</f>
        <v>0</v>
      </c>
      <c r="AI217" s="1140">
        <f t="shared" si="637"/>
        <v>861</v>
      </c>
    </row>
    <row r="218" spans="1:35" outlineLevel="2" x14ac:dyDescent="0.25">
      <c r="A218" s="1063" t="str">
        <f>'HORA CERTA'!A16</f>
        <v>Urologista (consulta)</v>
      </c>
      <c r="B218" s="5">
        <f>'HORA CERTA'!B16</f>
        <v>396</v>
      </c>
      <c r="C218" s="887">
        <f>'HORA CERTA'!C16</f>
        <v>375</v>
      </c>
      <c r="D218" s="20">
        <f>'HORA CERTA'!D16</f>
        <v>0.94696969696969702</v>
      </c>
      <c r="E218" s="217">
        <f>'HORA CERTA'!E16</f>
        <v>474</v>
      </c>
      <c r="F218" s="20">
        <f>'HORA CERTA'!F16</f>
        <v>1.196969696969697</v>
      </c>
      <c r="G218" s="217">
        <f>'HORA CERTA'!G16</f>
        <v>183</v>
      </c>
      <c r="H218" s="20">
        <f>'HORA CERTA'!H16</f>
        <v>0.4621212121212121</v>
      </c>
      <c r="I218" s="100">
        <f>'HORA CERTA'!I16</f>
        <v>1032</v>
      </c>
      <c r="J218" s="218">
        <f>'HORA CERTA'!J16</f>
        <v>0.86868686868686873</v>
      </c>
      <c r="K218" s="217">
        <f>'HORA CERTA'!K16</f>
        <v>518</v>
      </c>
      <c r="L218" s="20">
        <f>'HORA CERTA'!L16</f>
        <v>1.3080808080808082</v>
      </c>
      <c r="M218" s="217">
        <f>'HORA CERTA'!M16</f>
        <v>549</v>
      </c>
      <c r="N218" s="20">
        <f>'HORA CERTA'!N16</f>
        <v>1.3863636363636365</v>
      </c>
      <c r="O218" s="217">
        <f>'HORA CERTA'!O16</f>
        <v>475</v>
      </c>
      <c r="P218" s="20">
        <f>'HORA CERTA'!P16</f>
        <v>1.1994949494949494</v>
      </c>
      <c r="Q218" s="100">
        <f>'HORA CERTA'!Q16</f>
        <v>1542</v>
      </c>
      <c r="R218" s="1149">
        <f>'HORA CERTA'!R16</f>
        <v>1.297979797979798</v>
      </c>
      <c r="S218" s="217">
        <f>'HORA CERTA'!S16</f>
        <v>582</v>
      </c>
      <c r="T218" s="20">
        <f>'HORA CERTA'!T16</f>
        <v>1.4696969696969697</v>
      </c>
      <c r="U218" s="217">
        <f>'HORA CERTA'!U16</f>
        <v>530</v>
      </c>
      <c r="V218" s="20">
        <f>'HORA CERTA'!V16</f>
        <v>1.3383838383838385</v>
      </c>
      <c r="W218" s="217">
        <f>'HORA CERTA'!W16</f>
        <v>0</v>
      </c>
      <c r="X218" s="20">
        <f>'HORA CERTA'!X16</f>
        <v>0</v>
      </c>
      <c r="Y218" s="100">
        <f>'HORA CERTA'!Y16</f>
        <v>1112</v>
      </c>
      <c r="Z218" s="1149">
        <f>'HORA CERTA'!Z16</f>
        <v>0.93602693602693599</v>
      </c>
      <c r="AA218" s="217">
        <f>'HORA CERTA'!AA16</f>
        <v>0</v>
      </c>
      <c r="AB218" s="20">
        <f>'HORA CERTA'!AB16</f>
        <v>0</v>
      </c>
      <c r="AC218" s="217">
        <f>'HORA CERTA'!AC16</f>
        <v>0</v>
      </c>
      <c r="AD218" s="20">
        <f>'HORA CERTA'!AD16</f>
        <v>0</v>
      </c>
      <c r="AE218" s="217">
        <f>'HORA CERTA'!AE16</f>
        <v>0</v>
      </c>
      <c r="AF218" s="20">
        <f>'HORA CERTA'!AF16</f>
        <v>0</v>
      </c>
      <c r="AG218" s="100">
        <f>'HORA CERTA'!AG16</f>
        <v>0</v>
      </c>
      <c r="AH218" s="1149">
        <f>'HORA CERTA'!AH16</f>
        <v>0</v>
      </c>
      <c r="AI218" s="1140">
        <f t="shared" si="637"/>
        <v>2574</v>
      </c>
    </row>
    <row r="219" spans="1:35" outlineLevel="2" x14ac:dyDescent="0.25">
      <c r="A219" s="1063" t="str">
        <f>'HORA CERTA'!A17</f>
        <v>Dermatologista (consulta)</v>
      </c>
      <c r="B219" s="5">
        <f>'HORA CERTA'!B17</f>
        <v>540</v>
      </c>
      <c r="C219" s="887">
        <f>'HORA CERTA'!C17</f>
        <v>314</v>
      </c>
      <c r="D219" s="20">
        <f>'HORA CERTA'!D17</f>
        <v>0.58148148148148149</v>
      </c>
      <c r="E219" s="217">
        <f>'HORA CERTA'!E17</f>
        <v>393</v>
      </c>
      <c r="F219" s="20">
        <f>'HORA CERTA'!F17</f>
        <v>0.72777777777777775</v>
      </c>
      <c r="G219" s="217">
        <f>'HORA CERTA'!G17</f>
        <v>481</v>
      </c>
      <c r="H219" s="20">
        <f>'HORA CERTA'!H17</f>
        <v>0.89074074074074072</v>
      </c>
      <c r="I219" s="100">
        <f>'HORA CERTA'!I17</f>
        <v>1188</v>
      </c>
      <c r="J219" s="218">
        <f>'HORA CERTA'!J17</f>
        <v>0.73333333333333328</v>
      </c>
      <c r="K219" s="217">
        <f>'HORA CERTA'!K17</f>
        <v>541</v>
      </c>
      <c r="L219" s="20">
        <f>'HORA CERTA'!L17</f>
        <v>1.0018518518518518</v>
      </c>
      <c r="M219" s="217">
        <f>'HORA CERTA'!M17</f>
        <v>461</v>
      </c>
      <c r="N219" s="20">
        <f>'HORA CERTA'!N17</f>
        <v>0.85370370370370374</v>
      </c>
      <c r="O219" s="217">
        <f>'HORA CERTA'!O17</f>
        <v>505</v>
      </c>
      <c r="P219" s="20">
        <f>'HORA CERTA'!P17</f>
        <v>0.93518518518518523</v>
      </c>
      <c r="Q219" s="100">
        <f>'HORA CERTA'!Q17</f>
        <v>1507</v>
      </c>
      <c r="R219" s="1149">
        <f>'HORA CERTA'!R17</f>
        <v>0.93024691358024691</v>
      </c>
      <c r="S219" s="217">
        <f>'HORA CERTA'!S17</f>
        <v>563</v>
      </c>
      <c r="T219" s="20">
        <f>'HORA CERTA'!T17</f>
        <v>1.0425925925925925</v>
      </c>
      <c r="U219" s="217">
        <f>'HORA CERTA'!U17</f>
        <v>580</v>
      </c>
      <c r="V219" s="20">
        <f>'HORA CERTA'!V17</f>
        <v>1.0740740740740742</v>
      </c>
      <c r="W219" s="217">
        <f>'HORA CERTA'!W17</f>
        <v>0</v>
      </c>
      <c r="X219" s="20">
        <f>'HORA CERTA'!X17</f>
        <v>0</v>
      </c>
      <c r="Y219" s="100">
        <f>'HORA CERTA'!Y17</f>
        <v>1143</v>
      </c>
      <c r="Z219" s="1149">
        <f>'HORA CERTA'!Z17</f>
        <v>0.7055555555555556</v>
      </c>
      <c r="AA219" s="217">
        <f>'HORA CERTA'!AA17</f>
        <v>0</v>
      </c>
      <c r="AB219" s="20">
        <f>'HORA CERTA'!AB17</f>
        <v>0</v>
      </c>
      <c r="AC219" s="217">
        <f>'HORA CERTA'!AC17</f>
        <v>0</v>
      </c>
      <c r="AD219" s="20">
        <f>'HORA CERTA'!AD17</f>
        <v>0</v>
      </c>
      <c r="AE219" s="217">
        <f>'HORA CERTA'!AE17</f>
        <v>0</v>
      </c>
      <c r="AF219" s="20">
        <f>'HORA CERTA'!AF17</f>
        <v>0</v>
      </c>
      <c r="AG219" s="100">
        <f>'HORA CERTA'!AG17</f>
        <v>0</v>
      </c>
      <c r="AH219" s="1149">
        <f>'HORA CERTA'!AH17</f>
        <v>0</v>
      </c>
      <c r="AI219" s="1140">
        <f t="shared" si="637"/>
        <v>2695</v>
      </c>
    </row>
    <row r="220" spans="1:35" outlineLevel="2" x14ac:dyDescent="0.25">
      <c r="A220" s="1063" t="str">
        <f>'HORA CERTA'!A18</f>
        <v>Gastroenterologista (consulta)</v>
      </c>
      <c r="B220" s="5">
        <f>'HORA CERTA'!B18</f>
        <v>132</v>
      </c>
      <c r="C220" s="833">
        <f>'HORA CERTA'!C18</f>
        <v>174</v>
      </c>
      <c r="D220" s="20">
        <f>'HORA CERTA'!D18</f>
        <v>1.3181818181818181</v>
      </c>
      <c r="E220" s="217">
        <f>'HORA CERTA'!E18</f>
        <v>129</v>
      </c>
      <c r="F220" s="20">
        <f>'HORA CERTA'!F18</f>
        <v>0.97727272727272729</v>
      </c>
      <c r="G220" s="217">
        <f>'HORA CERTA'!G18</f>
        <v>129</v>
      </c>
      <c r="H220" s="20">
        <f>'HORA CERTA'!H18</f>
        <v>0.97727272727272729</v>
      </c>
      <c r="I220" s="100">
        <f>'HORA CERTA'!I18</f>
        <v>432</v>
      </c>
      <c r="J220" s="218">
        <f>'HORA CERTA'!J18</f>
        <v>1.0909090909090908</v>
      </c>
      <c r="K220" s="217">
        <f>'HORA CERTA'!K18</f>
        <v>147</v>
      </c>
      <c r="L220" s="20">
        <f>'HORA CERTA'!L18</f>
        <v>1.1136363636363635</v>
      </c>
      <c r="M220" s="217">
        <f>'HORA CERTA'!M18</f>
        <v>143</v>
      </c>
      <c r="N220" s="20">
        <f>'HORA CERTA'!N18</f>
        <v>1.0833333333333333</v>
      </c>
      <c r="O220" s="217">
        <f>'HORA CERTA'!O18</f>
        <v>101</v>
      </c>
      <c r="P220" s="20">
        <f>'HORA CERTA'!P18</f>
        <v>0.76515151515151514</v>
      </c>
      <c r="Q220" s="100">
        <f>'HORA CERTA'!Q18</f>
        <v>391</v>
      </c>
      <c r="R220" s="1149">
        <f>'HORA CERTA'!R18</f>
        <v>0.98737373737373735</v>
      </c>
      <c r="S220" s="217">
        <f>'HORA CERTA'!S18</f>
        <v>0</v>
      </c>
      <c r="T220" s="20">
        <f>'HORA CERTA'!T18</f>
        <v>0</v>
      </c>
      <c r="U220" s="217">
        <f>'HORA CERTA'!U18</f>
        <v>162</v>
      </c>
      <c r="V220" s="20">
        <f>'HORA CERTA'!V18</f>
        <v>1.2272727272727273</v>
      </c>
      <c r="W220" s="217">
        <f>'HORA CERTA'!W18</f>
        <v>0</v>
      </c>
      <c r="X220" s="20">
        <f>'HORA CERTA'!X18</f>
        <v>0</v>
      </c>
      <c r="Y220" s="100">
        <f>'HORA CERTA'!Y18</f>
        <v>162</v>
      </c>
      <c r="Z220" s="1149">
        <f>'HORA CERTA'!Z18</f>
        <v>0.40909090909090912</v>
      </c>
      <c r="AA220" s="217">
        <f>'HORA CERTA'!AA18</f>
        <v>0</v>
      </c>
      <c r="AB220" s="20">
        <f>'HORA CERTA'!AB18</f>
        <v>0</v>
      </c>
      <c r="AC220" s="217">
        <f>'HORA CERTA'!AC18</f>
        <v>0</v>
      </c>
      <c r="AD220" s="20">
        <f>'HORA CERTA'!AD18</f>
        <v>0</v>
      </c>
      <c r="AE220" s="217">
        <f>'HORA CERTA'!AE18</f>
        <v>0</v>
      </c>
      <c r="AF220" s="20">
        <f>'HORA CERTA'!AF18</f>
        <v>0</v>
      </c>
      <c r="AG220" s="100">
        <f>'HORA CERTA'!AG18</f>
        <v>0</v>
      </c>
      <c r="AH220" s="1149">
        <f>'HORA CERTA'!AH18</f>
        <v>0</v>
      </c>
      <c r="AI220" s="1140">
        <f t="shared" si="637"/>
        <v>823</v>
      </c>
    </row>
    <row r="221" spans="1:35" ht="15.75" outlineLevel="2" thickBot="1" x14ac:dyDescent="0.3">
      <c r="A221" s="1065" t="str">
        <f>'HORA CERTA'!A19</f>
        <v>Proctologia (consulta)</v>
      </c>
      <c r="B221" s="843">
        <f>'HORA CERTA'!B19</f>
        <v>84</v>
      </c>
      <c r="C221" s="833">
        <f>'HORA CERTA'!C19</f>
        <v>0</v>
      </c>
      <c r="D221" s="839">
        <f>'HORA CERTA'!D19</f>
        <v>0</v>
      </c>
      <c r="E221" s="887">
        <f>'HORA CERTA'!E19</f>
        <v>0</v>
      </c>
      <c r="F221" s="839">
        <f>'HORA CERTA'!F19</f>
        <v>0</v>
      </c>
      <c r="G221" s="887">
        <f>'HORA CERTA'!G19</f>
        <v>0</v>
      </c>
      <c r="H221" s="839">
        <f>'HORA CERTA'!H19</f>
        <v>0</v>
      </c>
      <c r="I221" s="840">
        <f>'HORA CERTA'!I19</f>
        <v>0</v>
      </c>
      <c r="J221" s="841">
        <f>'HORA CERTA'!J19</f>
        <v>0</v>
      </c>
      <c r="K221" s="887">
        <f>'HORA CERTA'!K19</f>
        <v>68</v>
      </c>
      <c r="L221" s="839">
        <f>'HORA CERTA'!L19</f>
        <v>0.80952380952380953</v>
      </c>
      <c r="M221" s="887">
        <f>'HORA CERTA'!M19</f>
        <v>120</v>
      </c>
      <c r="N221" s="839">
        <f>'HORA CERTA'!N19</f>
        <v>1.4285714285714286</v>
      </c>
      <c r="O221" s="887">
        <f>'HORA CERTA'!O19</f>
        <v>94</v>
      </c>
      <c r="P221" s="839">
        <f>'HORA CERTA'!P19</f>
        <v>1.1190476190476191</v>
      </c>
      <c r="Q221" s="840">
        <f>'HORA CERTA'!Q19</f>
        <v>282</v>
      </c>
      <c r="R221" s="1149">
        <f>'HORA CERTA'!R19</f>
        <v>1.1190476190476191</v>
      </c>
      <c r="S221" s="887">
        <f>'HORA CERTA'!S19</f>
        <v>106</v>
      </c>
      <c r="T221" s="839">
        <f>'HORA CERTA'!T19</f>
        <v>1.2619047619047619</v>
      </c>
      <c r="U221" s="887">
        <f>'HORA CERTA'!U19</f>
        <v>111</v>
      </c>
      <c r="V221" s="839">
        <f>'HORA CERTA'!V19</f>
        <v>1.3214285714285714</v>
      </c>
      <c r="W221" s="887">
        <f>'HORA CERTA'!W19</f>
        <v>0</v>
      </c>
      <c r="X221" s="839">
        <f>'HORA CERTA'!X19</f>
        <v>0</v>
      </c>
      <c r="Y221" s="840">
        <f>'HORA CERTA'!Y19</f>
        <v>217</v>
      </c>
      <c r="Z221" s="1149">
        <f>'HORA CERTA'!Z19</f>
        <v>0.86111111111111116</v>
      </c>
      <c r="AA221" s="887">
        <f>'HORA CERTA'!AA19</f>
        <v>0</v>
      </c>
      <c r="AB221" s="839">
        <f>'HORA CERTA'!AB19</f>
        <v>0</v>
      </c>
      <c r="AC221" s="887">
        <f>'HORA CERTA'!AC19</f>
        <v>0</v>
      </c>
      <c r="AD221" s="839">
        <f>'HORA CERTA'!AD19</f>
        <v>0</v>
      </c>
      <c r="AE221" s="887">
        <f>'HORA CERTA'!AE19</f>
        <v>0</v>
      </c>
      <c r="AF221" s="839">
        <f>'HORA CERTA'!AF19</f>
        <v>0</v>
      </c>
      <c r="AG221" s="840">
        <f>'HORA CERTA'!AG19</f>
        <v>0</v>
      </c>
      <c r="AH221" s="1149">
        <f>'HORA CERTA'!AH19</f>
        <v>0</v>
      </c>
      <c r="AI221" s="1140">
        <f t="shared" si="637"/>
        <v>282</v>
      </c>
    </row>
    <row r="222" spans="1:35" ht="15.75" outlineLevel="2" thickBot="1" x14ac:dyDescent="0.3">
      <c r="A222" s="1081" t="str">
        <f>'HORA CERTA'!A20</f>
        <v>SOMA CONSULTAS</v>
      </c>
      <c r="B222" s="624">
        <f>'HORA CERTA'!B20</f>
        <v>4562</v>
      </c>
      <c r="C222" s="418">
        <f>'HORA CERTA'!C20</f>
        <v>4346</v>
      </c>
      <c r="D222" s="278">
        <f>'HORA CERTA'!D20</f>
        <v>0.95265234546251643</v>
      </c>
      <c r="E222" s="418">
        <f>'HORA CERTA'!E20</f>
        <v>4439</v>
      </c>
      <c r="F222" s="278">
        <f>'HORA CERTA'!F20</f>
        <v>0.97303814116615517</v>
      </c>
      <c r="G222" s="418">
        <f>'HORA CERTA'!G20</f>
        <v>3919</v>
      </c>
      <c r="H222" s="278">
        <f>'HORA CERTA'!H20</f>
        <v>0.85905304690925033</v>
      </c>
      <c r="I222" s="625">
        <f>'HORA CERTA'!I20</f>
        <v>12704</v>
      </c>
      <c r="J222" s="279">
        <f>'HORA CERTA'!J20</f>
        <v>0.92824784451264064</v>
      </c>
      <c r="K222" s="418">
        <f>'HORA CERTA'!K20</f>
        <v>4667</v>
      </c>
      <c r="L222" s="278">
        <f>'HORA CERTA'!L20</f>
        <v>1.0230162209557212</v>
      </c>
      <c r="M222" s="418">
        <f>'HORA CERTA'!M20</f>
        <v>4960</v>
      </c>
      <c r="N222" s="278">
        <f>'HORA CERTA'!N20</f>
        <v>1.0872424375274004</v>
      </c>
      <c r="O222" s="418">
        <f>'HORA CERTA'!O20</f>
        <v>4405</v>
      </c>
      <c r="P222" s="278">
        <f>'HORA CERTA'!P20</f>
        <v>0.96558526961858837</v>
      </c>
      <c r="Q222" s="625">
        <f>'HORA CERTA'!Q20</f>
        <v>14032</v>
      </c>
      <c r="R222" s="1150">
        <f>'HORA CERTA'!R20</f>
        <v>1.0252813093672366</v>
      </c>
      <c r="S222" s="418">
        <f>'HORA CERTA'!S20</f>
        <v>4933</v>
      </c>
      <c r="T222" s="278">
        <f>'HORA CERTA'!T20</f>
        <v>1.0813239807102148</v>
      </c>
      <c r="U222" s="418">
        <f>'HORA CERTA'!U20</f>
        <v>5286</v>
      </c>
      <c r="V222" s="278">
        <f>'HORA CERTA'!V20</f>
        <v>1.158702323542306</v>
      </c>
      <c r="W222" s="418">
        <f>'HORA CERTA'!W20</f>
        <v>0</v>
      </c>
      <c r="X222" s="278">
        <f>'HORA CERTA'!X20</f>
        <v>0</v>
      </c>
      <c r="Y222" s="625">
        <f>'HORA CERTA'!Y20</f>
        <v>10219</v>
      </c>
      <c r="Z222" s="1150">
        <f>'HORA CERTA'!Z20</f>
        <v>0.74667543475084031</v>
      </c>
      <c r="AA222" s="418">
        <f>'HORA CERTA'!AA20</f>
        <v>0</v>
      </c>
      <c r="AB222" s="278">
        <f>'HORA CERTA'!AB20</f>
        <v>0</v>
      </c>
      <c r="AC222" s="418">
        <f>'HORA CERTA'!AC20</f>
        <v>0</v>
      </c>
      <c r="AD222" s="278">
        <f>'HORA CERTA'!AD20</f>
        <v>0</v>
      </c>
      <c r="AE222" s="418">
        <f>'HORA CERTA'!AE20</f>
        <v>0</v>
      </c>
      <c r="AF222" s="278">
        <f>'HORA CERTA'!AF20</f>
        <v>0</v>
      </c>
      <c r="AG222" s="625">
        <f>'HORA CERTA'!AG20</f>
        <v>0</v>
      </c>
      <c r="AH222" s="1150">
        <f>'HORA CERTA'!AH20</f>
        <v>0</v>
      </c>
      <c r="AI222" s="1223">
        <f t="shared" si="637"/>
        <v>26736</v>
      </c>
    </row>
    <row r="223" spans="1:35" outlineLevel="2" x14ac:dyDescent="0.25">
      <c r="A223" s="1066" t="str">
        <f>'HORA CERTA'!A21</f>
        <v>Cirurgia Vascular (procedimentos)</v>
      </c>
      <c r="B223" s="606">
        <f>'HORA CERTA'!B21</f>
        <v>20</v>
      </c>
      <c r="C223" s="1019">
        <f>'HORA CERTA'!C21</f>
        <v>20</v>
      </c>
      <c r="D223" s="915">
        <f>'HORA CERTA'!D21</f>
        <v>1</v>
      </c>
      <c r="E223" s="1019">
        <f>'HORA CERTA'!E21</f>
        <v>18</v>
      </c>
      <c r="F223" s="915">
        <f>'HORA CERTA'!F21</f>
        <v>0.9</v>
      </c>
      <c r="G223" s="1019">
        <f>'HORA CERTA'!G21</f>
        <v>14</v>
      </c>
      <c r="H223" s="915">
        <f>'HORA CERTA'!H21</f>
        <v>0.7</v>
      </c>
      <c r="I223" s="942">
        <f>'HORA CERTA'!I21</f>
        <v>52</v>
      </c>
      <c r="J223" s="943">
        <f>'HORA CERTA'!J21</f>
        <v>0.8666666666666667</v>
      </c>
      <c r="K223" s="1019">
        <f>'HORA CERTA'!K21</f>
        <v>0</v>
      </c>
      <c r="L223" s="915">
        <f>'HORA CERTA'!L21</f>
        <v>0</v>
      </c>
      <c r="M223" s="1019">
        <f>'HORA CERTA'!M21</f>
        <v>18</v>
      </c>
      <c r="N223" s="915">
        <f>'HORA CERTA'!N21</f>
        <v>0.9</v>
      </c>
      <c r="O223" s="1019">
        <f>'HORA CERTA'!O21</f>
        <v>18</v>
      </c>
      <c r="P223" s="915">
        <f>'HORA CERTA'!P21</f>
        <v>0.9</v>
      </c>
      <c r="Q223" s="942">
        <f>'HORA CERTA'!Q21</f>
        <v>36</v>
      </c>
      <c r="R223" s="943">
        <f>'HORA CERTA'!R21</f>
        <v>0.6</v>
      </c>
      <c r="S223" s="1019">
        <f>'HORA CERTA'!S21</f>
        <v>20</v>
      </c>
      <c r="T223" s="915">
        <f>'HORA CERTA'!T21</f>
        <v>1</v>
      </c>
      <c r="U223" s="1019">
        <f>'HORA CERTA'!U21</f>
        <v>12</v>
      </c>
      <c r="V223" s="915">
        <f>'HORA CERTA'!V21</f>
        <v>0.6</v>
      </c>
      <c r="W223" s="1019">
        <f>'HORA CERTA'!W21</f>
        <v>0</v>
      </c>
      <c r="X223" s="915">
        <f>'HORA CERTA'!X21</f>
        <v>0</v>
      </c>
      <c r="Y223" s="942">
        <f>'HORA CERTA'!Y21</f>
        <v>32</v>
      </c>
      <c r="Z223" s="943">
        <f>'HORA CERTA'!Z21</f>
        <v>0.53333333333333333</v>
      </c>
      <c r="AA223" s="1019">
        <f>'HORA CERTA'!AA21</f>
        <v>0</v>
      </c>
      <c r="AB223" s="915">
        <f>'HORA CERTA'!AB21</f>
        <v>0</v>
      </c>
      <c r="AC223" s="1019">
        <f>'HORA CERTA'!AC21</f>
        <v>0</v>
      </c>
      <c r="AD223" s="915">
        <f>'HORA CERTA'!AD21</f>
        <v>0</v>
      </c>
      <c r="AE223" s="1019">
        <f>'HORA CERTA'!AE21</f>
        <v>0</v>
      </c>
      <c r="AF223" s="915">
        <f>'HORA CERTA'!AF21</f>
        <v>0</v>
      </c>
      <c r="AG223" s="942">
        <f>'HORA CERTA'!AG21</f>
        <v>0</v>
      </c>
      <c r="AH223" s="943">
        <f>'HORA CERTA'!AH21</f>
        <v>0</v>
      </c>
      <c r="AI223" s="1222">
        <f t="shared" si="637"/>
        <v>88</v>
      </c>
    </row>
    <row r="224" spans="1:35" outlineLevel="2" x14ac:dyDescent="0.25">
      <c r="A224" s="1067" t="str">
        <f>'HORA CERTA'!A22</f>
        <v>Cirurgia Geral (procedimentos)</v>
      </c>
      <c r="B224" s="838">
        <f>'HORA CERTA'!B22</f>
        <v>10</v>
      </c>
      <c r="C224" s="888">
        <f>'HORA CERTA'!C22</f>
        <v>15</v>
      </c>
      <c r="D224" s="839">
        <f>'HORA CERTA'!D22</f>
        <v>1.5</v>
      </c>
      <c r="E224" s="888">
        <f>'HORA CERTA'!E22</f>
        <v>11</v>
      </c>
      <c r="F224" s="839">
        <f>'HORA CERTA'!F22</f>
        <v>1.1000000000000001</v>
      </c>
      <c r="G224" s="888">
        <f>'HORA CERTA'!G22</f>
        <v>11</v>
      </c>
      <c r="H224" s="839">
        <f>'HORA CERTA'!H22</f>
        <v>1.1000000000000001</v>
      </c>
      <c r="I224" s="840">
        <f>'HORA CERTA'!I22</f>
        <v>37</v>
      </c>
      <c r="J224" s="841">
        <f>'HORA CERTA'!J22</f>
        <v>1.2333333333333334</v>
      </c>
      <c r="K224" s="888">
        <f>'HORA CERTA'!K22</f>
        <v>20</v>
      </c>
      <c r="L224" s="839">
        <f>'HORA CERTA'!L22</f>
        <v>2</v>
      </c>
      <c r="M224" s="888">
        <f>'HORA CERTA'!M22</f>
        <v>13</v>
      </c>
      <c r="N224" s="839">
        <f>'HORA CERTA'!N22</f>
        <v>1.3</v>
      </c>
      <c r="O224" s="888">
        <f>'HORA CERTA'!O22</f>
        <v>17</v>
      </c>
      <c r="P224" s="839">
        <f>'HORA CERTA'!P22</f>
        <v>1.7</v>
      </c>
      <c r="Q224" s="840">
        <f>'HORA CERTA'!Q22</f>
        <v>50</v>
      </c>
      <c r="R224" s="841">
        <f>'HORA CERTA'!R22</f>
        <v>1.6666666666666667</v>
      </c>
      <c r="S224" s="888">
        <f>'HORA CERTA'!S22</f>
        <v>16</v>
      </c>
      <c r="T224" s="839">
        <f>'HORA CERTA'!T22</f>
        <v>1.6</v>
      </c>
      <c r="U224" s="888">
        <f>'HORA CERTA'!U22</f>
        <v>12</v>
      </c>
      <c r="V224" s="839">
        <f>'HORA CERTA'!V22</f>
        <v>1.2</v>
      </c>
      <c r="W224" s="888">
        <f>'HORA CERTA'!W22</f>
        <v>0</v>
      </c>
      <c r="X224" s="839">
        <f>'HORA CERTA'!X22</f>
        <v>0</v>
      </c>
      <c r="Y224" s="840">
        <f>'HORA CERTA'!Y22</f>
        <v>28</v>
      </c>
      <c r="Z224" s="841">
        <f>'HORA CERTA'!Z22</f>
        <v>0.93333333333333335</v>
      </c>
      <c r="AA224" s="888">
        <f>'HORA CERTA'!AA22</f>
        <v>0</v>
      </c>
      <c r="AB224" s="839">
        <f>'HORA CERTA'!AB22</f>
        <v>0</v>
      </c>
      <c r="AC224" s="888">
        <f>'HORA CERTA'!AC22</f>
        <v>0</v>
      </c>
      <c r="AD224" s="839">
        <f>'HORA CERTA'!AD22</f>
        <v>0</v>
      </c>
      <c r="AE224" s="888">
        <f>'HORA CERTA'!AE22</f>
        <v>0</v>
      </c>
      <c r="AF224" s="839">
        <f>'HORA CERTA'!AF22</f>
        <v>0</v>
      </c>
      <c r="AG224" s="840">
        <f>'HORA CERTA'!AG22</f>
        <v>0</v>
      </c>
      <c r="AH224" s="841">
        <f>'HORA CERTA'!AH22</f>
        <v>0</v>
      </c>
      <c r="AI224" s="1024">
        <f t="shared" si="637"/>
        <v>87</v>
      </c>
    </row>
    <row r="225" spans="1:35" outlineLevel="2" x14ac:dyDescent="0.25">
      <c r="A225" s="1067" t="str">
        <f>'HORA CERTA'!A23</f>
        <v>Cirurgia Geral Infantil (procedimentos)</v>
      </c>
      <c r="B225" s="838">
        <f>'HORA CERTA'!B23</f>
        <v>16</v>
      </c>
      <c r="C225" s="888">
        <f>'HORA CERTA'!C23</f>
        <v>26</v>
      </c>
      <c r="D225" s="839">
        <f>'HORA CERTA'!D23</f>
        <v>1.625</v>
      </c>
      <c r="E225" s="888">
        <f>'HORA CERTA'!E23</f>
        <v>18</v>
      </c>
      <c r="F225" s="839">
        <f>'HORA CERTA'!F23</f>
        <v>1.125</v>
      </c>
      <c r="G225" s="888">
        <f>'HORA CERTA'!G23</f>
        <v>15</v>
      </c>
      <c r="H225" s="839">
        <f>'HORA CERTA'!H23</f>
        <v>0.9375</v>
      </c>
      <c r="I225" s="840">
        <f>'HORA CERTA'!I23</f>
        <v>59</v>
      </c>
      <c r="J225" s="841">
        <f>'HORA CERTA'!J23</f>
        <v>1.2291666666666667</v>
      </c>
      <c r="K225" s="888">
        <f>'HORA CERTA'!K23</f>
        <v>12</v>
      </c>
      <c r="L225" s="839">
        <f>'HORA CERTA'!L23</f>
        <v>0.75</v>
      </c>
      <c r="M225" s="888">
        <f>'HORA CERTA'!M23</f>
        <v>21</v>
      </c>
      <c r="N225" s="839">
        <f>'HORA CERTA'!N23</f>
        <v>1.3125</v>
      </c>
      <c r="O225" s="888">
        <f>'HORA CERTA'!O23</f>
        <v>10</v>
      </c>
      <c r="P225" s="839">
        <f>'HORA CERTA'!P23</f>
        <v>0.625</v>
      </c>
      <c r="Q225" s="840">
        <f>'HORA CERTA'!Q23</f>
        <v>43</v>
      </c>
      <c r="R225" s="841">
        <f>'HORA CERTA'!R23</f>
        <v>0.89583333333333337</v>
      </c>
      <c r="S225" s="888">
        <f>'HORA CERTA'!S23</f>
        <v>17</v>
      </c>
      <c r="T225" s="839">
        <f>'HORA CERTA'!T23</f>
        <v>1.0625</v>
      </c>
      <c r="U225" s="888">
        <f>'HORA CERTA'!U23</f>
        <v>18</v>
      </c>
      <c r="V225" s="839">
        <f>'HORA CERTA'!V23</f>
        <v>1.125</v>
      </c>
      <c r="W225" s="888">
        <f>'HORA CERTA'!W23</f>
        <v>0</v>
      </c>
      <c r="X225" s="839">
        <f>'HORA CERTA'!X23</f>
        <v>0</v>
      </c>
      <c r="Y225" s="840">
        <f>'HORA CERTA'!Y23</f>
        <v>35</v>
      </c>
      <c r="Z225" s="841">
        <f>'HORA CERTA'!Z23</f>
        <v>0.72916666666666663</v>
      </c>
      <c r="AA225" s="888">
        <f>'HORA CERTA'!AA23</f>
        <v>0</v>
      </c>
      <c r="AB225" s="839">
        <f>'HORA CERTA'!AB23</f>
        <v>0</v>
      </c>
      <c r="AC225" s="888">
        <f>'HORA CERTA'!AC23</f>
        <v>0</v>
      </c>
      <c r="AD225" s="839">
        <f>'HORA CERTA'!AD23</f>
        <v>0</v>
      </c>
      <c r="AE225" s="888">
        <f>'HORA CERTA'!AE23</f>
        <v>0</v>
      </c>
      <c r="AF225" s="839">
        <f>'HORA CERTA'!AF23</f>
        <v>0</v>
      </c>
      <c r="AG225" s="840">
        <f>'HORA CERTA'!AG23</f>
        <v>0</v>
      </c>
      <c r="AH225" s="841">
        <f>'HORA CERTA'!AH23</f>
        <v>0</v>
      </c>
      <c r="AI225" s="1024">
        <f t="shared" si="637"/>
        <v>102</v>
      </c>
    </row>
    <row r="226" spans="1:35" outlineLevel="2" x14ac:dyDescent="0.25">
      <c r="A226" s="1068" t="str">
        <f>'HORA CERTA'!A24</f>
        <v>Cirurgia Dermatologica (somente procedimentos)</v>
      </c>
      <c r="B226" s="843">
        <f>'HORA CERTA'!B24</f>
        <v>0</v>
      </c>
      <c r="C226" s="889">
        <f>'HORA CERTA'!C24</f>
        <v>48</v>
      </c>
      <c r="D226" s="839" t="e">
        <f>'HORA CERTA'!D24</f>
        <v>#DIV/0!</v>
      </c>
      <c r="E226" s="888">
        <f>'HORA CERTA'!E24</f>
        <v>100</v>
      </c>
      <c r="F226" s="839" t="e">
        <f>'HORA CERTA'!F24</f>
        <v>#DIV/0!</v>
      </c>
      <c r="G226" s="888">
        <f>'HORA CERTA'!G24</f>
        <v>71</v>
      </c>
      <c r="H226" s="839" t="e">
        <f>'HORA CERTA'!H24</f>
        <v>#DIV/0!</v>
      </c>
      <c r="I226" s="840">
        <f>'HORA CERTA'!I24</f>
        <v>219</v>
      </c>
      <c r="J226" s="841" t="e">
        <f>'HORA CERTA'!J24</f>
        <v>#DIV/0!</v>
      </c>
      <c r="K226" s="888">
        <f>'HORA CERTA'!K24</f>
        <v>156</v>
      </c>
      <c r="L226" s="839" t="e">
        <f>'HORA CERTA'!L24</f>
        <v>#DIV/0!</v>
      </c>
      <c r="M226" s="888">
        <f>'HORA CERTA'!M24</f>
        <v>127</v>
      </c>
      <c r="N226" s="839" t="e">
        <f>'HORA CERTA'!N24</f>
        <v>#DIV/0!</v>
      </c>
      <c r="O226" s="888">
        <f>'HORA CERTA'!O24</f>
        <v>108</v>
      </c>
      <c r="P226" s="839" t="e">
        <f>'HORA CERTA'!P24</f>
        <v>#DIV/0!</v>
      </c>
      <c r="Q226" s="840">
        <f>'HORA CERTA'!Q24</f>
        <v>391</v>
      </c>
      <c r="R226" s="841" t="e">
        <f>'HORA CERTA'!R24</f>
        <v>#DIV/0!</v>
      </c>
      <c r="S226" s="888">
        <f>'HORA CERTA'!S24</f>
        <v>188</v>
      </c>
      <c r="T226" s="839" t="e">
        <f>'HORA CERTA'!T24</f>
        <v>#DIV/0!</v>
      </c>
      <c r="U226" s="888">
        <f>'HORA CERTA'!U24</f>
        <v>199</v>
      </c>
      <c r="V226" s="839" t="e">
        <f>'HORA CERTA'!V24</f>
        <v>#DIV/0!</v>
      </c>
      <c r="W226" s="888">
        <f>'HORA CERTA'!W24</f>
        <v>0</v>
      </c>
      <c r="X226" s="839" t="e">
        <f>'HORA CERTA'!X24</f>
        <v>#DIV/0!</v>
      </c>
      <c r="Y226" s="840">
        <f>'HORA CERTA'!Y24</f>
        <v>387</v>
      </c>
      <c r="Z226" s="841" t="e">
        <f>'HORA CERTA'!Z24</f>
        <v>#DIV/0!</v>
      </c>
      <c r="AA226" s="888">
        <f>'HORA CERTA'!AA24</f>
        <v>0</v>
      </c>
      <c r="AB226" s="839" t="e">
        <f>'HORA CERTA'!AB24</f>
        <v>#DIV/0!</v>
      </c>
      <c r="AC226" s="888">
        <f>'HORA CERTA'!AC24</f>
        <v>0</v>
      </c>
      <c r="AD226" s="839" t="e">
        <f>'HORA CERTA'!AD24</f>
        <v>#DIV/0!</v>
      </c>
      <c r="AE226" s="888">
        <f>'HORA CERTA'!AE24</f>
        <v>0</v>
      </c>
      <c r="AF226" s="839" t="e">
        <f>'HORA CERTA'!AF24</f>
        <v>#DIV/0!</v>
      </c>
      <c r="AG226" s="840">
        <f>'HORA CERTA'!AG24</f>
        <v>0</v>
      </c>
      <c r="AH226" s="841" t="e">
        <f>'HORA CERTA'!AH24</f>
        <v>#DIV/0!</v>
      </c>
      <c r="AI226" s="1024">
        <f t="shared" si="637"/>
        <v>610</v>
      </c>
    </row>
    <row r="227" spans="1:35" outlineLevel="2" x14ac:dyDescent="0.25">
      <c r="A227" s="1068" t="str">
        <f>'HORA CERTA'!A25</f>
        <v>Cirurgia Ginecologica (procedimentos)</v>
      </c>
      <c r="B227" s="843">
        <f>'HORA CERTA'!B25</f>
        <v>16</v>
      </c>
      <c r="C227" s="889">
        <f>'HORA CERTA'!C25</f>
        <v>0</v>
      </c>
      <c r="D227" s="839">
        <f>'HORA CERTA'!D25</f>
        <v>0</v>
      </c>
      <c r="E227" s="888">
        <f>'HORA CERTA'!E25</f>
        <v>0</v>
      </c>
      <c r="F227" s="839">
        <f>'HORA CERTA'!F25</f>
        <v>0</v>
      </c>
      <c r="G227" s="888">
        <f>'HORA CERTA'!G25</f>
        <v>0</v>
      </c>
      <c r="H227" s="839">
        <f>'HORA CERTA'!H25</f>
        <v>0</v>
      </c>
      <c r="I227" s="840">
        <f>'HORA CERTA'!I25</f>
        <v>0</v>
      </c>
      <c r="J227" s="841">
        <f>'HORA CERTA'!J25</f>
        <v>0</v>
      </c>
      <c r="K227" s="888">
        <f>'HORA CERTA'!K25</f>
        <v>6</v>
      </c>
      <c r="L227" s="839">
        <f>'HORA CERTA'!L25</f>
        <v>0.375</v>
      </c>
      <c r="M227" s="888">
        <f>'HORA CERTA'!M25</f>
        <v>0</v>
      </c>
      <c r="N227" s="839">
        <f>'HORA CERTA'!N25</f>
        <v>0</v>
      </c>
      <c r="O227" s="888">
        <f>'HORA CERTA'!O25</f>
        <v>40</v>
      </c>
      <c r="P227" s="839">
        <f>'HORA CERTA'!P25</f>
        <v>2.5</v>
      </c>
      <c r="Q227" s="840">
        <f>'HORA CERTA'!Q25</f>
        <v>46</v>
      </c>
      <c r="R227" s="841">
        <f>'HORA CERTA'!R25</f>
        <v>0.95833333333333337</v>
      </c>
      <c r="S227" s="888">
        <f>'HORA CERTA'!S25</f>
        <v>0</v>
      </c>
      <c r="T227" s="839">
        <f>'HORA CERTA'!T25</f>
        <v>0</v>
      </c>
      <c r="U227" s="888">
        <f>'HORA CERTA'!U25</f>
        <v>0</v>
      </c>
      <c r="V227" s="839">
        <f>'HORA CERTA'!V25</f>
        <v>0</v>
      </c>
      <c r="W227" s="888">
        <f>'HORA CERTA'!W25</f>
        <v>0</v>
      </c>
      <c r="X227" s="839">
        <f>'HORA CERTA'!X25</f>
        <v>0</v>
      </c>
      <c r="Y227" s="840">
        <f>'HORA CERTA'!Y25</f>
        <v>0</v>
      </c>
      <c r="Z227" s="841">
        <f>'HORA CERTA'!Z25</f>
        <v>0</v>
      </c>
      <c r="AA227" s="888">
        <f>'HORA CERTA'!AA25</f>
        <v>0</v>
      </c>
      <c r="AB227" s="839">
        <f>'HORA CERTA'!AB25</f>
        <v>0</v>
      </c>
      <c r="AC227" s="888">
        <f>'HORA CERTA'!AC25</f>
        <v>0</v>
      </c>
      <c r="AD227" s="839">
        <f>'HORA CERTA'!AD25</f>
        <v>0</v>
      </c>
      <c r="AE227" s="888">
        <f>'HORA CERTA'!AE25</f>
        <v>0</v>
      </c>
      <c r="AF227" s="839">
        <f>'HORA CERTA'!AF25</f>
        <v>0</v>
      </c>
      <c r="AG227" s="840">
        <f>'HORA CERTA'!AG25</f>
        <v>0</v>
      </c>
      <c r="AH227" s="841">
        <f>'HORA CERTA'!AH25</f>
        <v>0</v>
      </c>
      <c r="AI227" s="1024">
        <f t="shared" si="637"/>
        <v>46</v>
      </c>
    </row>
    <row r="228" spans="1:35" outlineLevel="2" x14ac:dyDescent="0.25">
      <c r="A228" s="1068" t="str">
        <f>'HORA CERTA'!A26</f>
        <v>Cirurgia Ortopedica (procedimentos)</v>
      </c>
      <c r="B228" s="843">
        <f>'HORA CERTA'!B26</f>
        <v>20</v>
      </c>
      <c r="C228" s="889">
        <f>'HORA CERTA'!C26</f>
        <v>6</v>
      </c>
      <c r="D228" s="839">
        <f>'HORA CERTA'!D26</f>
        <v>0.3</v>
      </c>
      <c r="E228" s="888">
        <f>'HORA CERTA'!E26</f>
        <v>8</v>
      </c>
      <c r="F228" s="839">
        <f>'HORA CERTA'!F26</f>
        <v>0.4</v>
      </c>
      <c r="G228" s="888">
        <f>'HORA CERTA'!G26</f>
        <v>11</v>
      </c>
      <c r="H228" s="839">
        <f>'HORA CERTA'!H26</f>
        <v>0.55000000000000004</v>
      </c>
      <c r="I228" s="840">
        <f>'HORA CERTA'!I26</f>
        <v>25</v>
      </c>
      <c r="J228" s="841">
        <f>'HORA CERTA'!J26</f>
        <v>0.41666666666666669</v>
      </c>
      <c r="K228" s="888">
        <f>'HORA CERTA'!K26</f>
        <v>4</v>
      </c>
      <c r="L228" s="839">
        <f>'HORA CERTA'!L26</f>
        <v>0.2</v>
      </c>
      <c r="M228" s="888">
        <f>'HORA CERTA'!M26</f>
        <v>3</v>
      </c>
      <c r="N228" s="839">
        <f>'HORA CERTA'!N26</f>
        <v>0.15</v>
      </c>
      <c r="O228" s="888">
        <f>'HORA CERTA'!O26</f>
        <v>1</v>
      </c>
      <c r="P228" s="839">
        <f>'HORA CERTA'!P26</f>
        <v>0.05</v>
      </c>
      <c r="Q228" s="840">
        <f>'HORA CERTA'!Q26</f>
        <v>8</v>
      </c>
      <c r="R228" s="841">
        <f>'HORA CERTA'!R26</f>
        <v>0.13333333333333333</v>
      </c>
      <c r="S228" s="888">
        <f>'HORA CERTA'!S26</f>
        <v>9</v>
      </c>
      <c r="T228" s="839">
        <f>'HORA CERTA'!T26</f>
        <v>0.45</v>
      </c>
      <c r="U228" s="888">
        <f>'HORA CERTA'!U26</f>
        <v>22</v>
      </c>
      <c r="V228" s="839">
        <f>'HORA CERTA'!V26</f>
        <v>1.1000000000000001</v>
      </c>
      <c r="W228" s="888">
        <f>'HORA CERTA'!W26</f>
        <v>0</v>
      </c>
      <c r="X228" s="839">
        <f>'HORA CERTA'!X26</f>
        <v>0</v>
      </c>
      <c r="Y228" s="840">
        <f>'HORA CERTA'!Y26</f>
        <v>31</v>
      </c>
      <c r="Z228" s="841">
        <f>'HORA CERTA'!Z26</f>
        <v>0.51666666666666672</v>
      </c>
      <c r="AA228" s="888">
        <f>'HORA CERTA'!AA26</f>
        <v>0</v>
      </c>
      <c r="AB228" s="839">
        <f>'HORA CERTA'!AB26</f>
        <v>0</v>
      </c>
      <c r="AC228" s="888">
        <f>'HORA CERTA'!AC26</f>
        <v>0</v>
      </c>
      <c r="AD228" s="839">
        <f>'HORA CERTA'!AD26</f>
        <v>0</v>
      </c>
      <c r="AE228" s="888">
        <f>'HORA CERTA'!AE26</f>
        <v>0</v>
      </c>
      <c r="AF228" s="839">
        <f>'HORA CERTA'!AF26</f>
        <v>0</v>
      </c>
      <c r="AG228" s="840">
        <f>'HORA CERTA'!AG26</f>
        <v>0</v>
      </c>
      <c r="AH228" s="841">
        <f>'HORA CERTA'!AH26</f>
        <v>0</v>
      </c>
      <c r="AI228" s="1024">
        <f t="shared" si="637"/>
        <v>33</v>
      </c>
    </row>
    <row r="229" spans="1:35" outlineLevel="2" x14ac:dyDescent="0.25">
      <c r="A229" s="1068" t="str">
        <f>'HORA CERTA'!A27</f>
        <v>Cirurgia Proctologia (procedimentos)</v>
      </c>
      <c r="B229" s="843">
        <f>'HORA CERTA'!B27</f>
        <v>0</v>
      </c>
      <c r="C229" s="889">
        <f>'HORA CERTA'!C27</f>
        <v>0</v>
      </c>
      <c r="D229" s="839" t="e">
        <f>'HORA CERTA'!D27</f>
        <v>#DIV/0!</v>
      </c>
      <c r="E229" s="888">
        <f>'HORA CERTA'!E27</f>
        <v>0</v>
      </c>
      <c r="F229" s="839" t="e">
        <f>'HORA CERTA'!F27</f>
        <v>#DIV/0!</v>
      </c>
      <c r="G229" s="888">
        <f>'HORA CERTA'!G27</f>
        <v>0</v>
      </c>
      <c r="H229" s="839" t="e">
        <f>'HORA CERTA'!H27</f>
        <v>#DIV/0!</v>
      </c>
      <c r="I229" s="840">
        <f>'HORA CERTA'!I27</f>
        <v>0</v>
      </c>
      <c r="J229" s="841" t="e">
        <f>'HORA CERTA'!J27</f>
        <v>#DIV/0!</v>
      </c>
      <c r="K229" s="888">
        <f>'HORA CERTA'!K27</f>
        <v>0</v>
      </c>
      <c r="L229" s="839" t="e">
        <f>'HORA CERTA'!L27</f>
        <v>#DIV/0!</v>
      </c>
      <c r="M229" s="888">
        <f>'HORA CERTA'!M27</f>
        <v>0</v>
      </c>
      <c r="N229" s="839" t="e">
        <f>'HORA CERTA'!N27</f>
        <v>#DIV/0!</v>
      </c>
      <c r="O229" s="888">
        <f>'HORA CERTA'!O27</f>
        <v>0</v>
      </c>
      <c r="P229" s="839" t="e">
        <f>'HORA CERTA'!P27</f>
        <v>#DIV/0!</v>
      </c>
      <c r="Q229" s="840">
        <f>'HORA CERTA'!Q27</f>
        <v>0</v>
      </c>
      <c r="R229" s="841" t="e">
        <f>'HORA CERTA'!R27</f>
        <v>#DIV/0!</v>
      </c>
      <c r="S229" s="888">
        <f>'HORA CERTA'!S27</f>
        <v>0</v>
      </c>
      <c r="T229" s="839" t="e">
        <f>'HORA CERTA'!T27</f>
        <v>#DIV/0!</v>
      </c>
      <c r="U229" s="888">
        <f>'HORA CERTA'!U27</f>
        <v>0</v>
      </c>
      <c r="V229" s="839" t="e">
        <f>'HORA CERTA'!V27</f>
        <v>#DIV/0!</v>
      </c>
      <c r="W229" s="888">
        <f>'HORA CERTA'!W27</f>
        <v>0</v>
      </c>
      <c r="X229" s="839" t="e">
        <f>'HORA CERTA'!X27</f>
        <v>#DIV/0!</v>
      </c>
      <c r="Y229" s="840">
        <f>'HORA CERTA'!Y27</f>
        <v>0</v>
      </c>
      <c r="Z229" s="841" t="e">
        <f>'HORA CERTA'!Z27</f>
        <v>#DIV/0!</v>
      </c>
      <c r="AA229" s="888">
        <f>'HORA CERTA'!AA27</f>
        <v>0</v>
      </c>
      <c r="AB229" s="839" t="e">
        <f>'HORA CERTA'!AB27</f>
        <v>#DIV/0!</v>
      </c>
      <c r="AC229" s="888">
        <f>'HORA CERTA'!AC27</f>
        <v>0</v>
      </c>
      <c r="AD229" s="839" t="e">
        <f>'HORA CERTA'!AD27</f>
        <v>#DIV/0!</v>
      </c>
      <c r="AE229" s="888">
        <f>'HORA CERTA'!AE27</f>
        <v>0</v>
      </c>
      <c r="AF229" s="839" t="e">
        <f>'HORA CERTA'!AF27</f>
        <v>#DIV/0!</v>
      </c>
      <c r="AG229" s="840">
        <f>'HORA CERTA'!AG27</f>
        <v>0</v>
      </c>
      <c r="AH229" s="841" t="e">
        <f>'HORA CERTA'!AH27</f>
        <v>#DIV/0!</v>
      </c>
      <c r="AI229" s="1024">
        <f t="shared" si="637"/>
        <v>0</v>
      </c>
    </row>
    <row r="230" spans="1:35" ht="15.75" outlineLevel="2" thickBot="1" x14ac:dyDescent="0.3">
      <c r="A230" s="1069" t="str">
        <f>'HORA CERTA'!A28</f>
        <v>Cirurgia Urologia (procedimentos)</v>
      </c>
      <c r="B230" s="848">
        <f>'HORA CERTA'!B28</f>
        <v>20</v>
      </c>
      <c r="C230" s="890">
        <f>'HORA CERTA'!C28</f>
        <v>42</v>
      </c>
      <c r="D230" s="849">
        <f>'HORA CERTA'!D28</f>
        <v>2.1</v>
      </c>
      <c r="E230" s="890">
        <f>'HORA CERTA'!E28</f>
        <v>34</v>
      </c>
      <c r="F230" s="849">
        <f>'HORA CERTA'!F28</f>
        <v>1.7</v>
      </c>
      <c r="G230" s="890">
        <f>'HORA CERTA'!G28</f>
        <v>17</v>
      </c>
      <c r="H230" s="849">
        <f>'HORA CERTA'!H28</f>
        <v>0.85</v>
      </c>
      <c r="I230" s="850">
        <f>'HORA CERTA'!I28</f>
        <v>93</v>
      </c>
      <c r="J230" s="851">
        <f>'HORA CERTA'!J28</f>
        <v>1.55</v>
      </c>
      <c r="K230" s="890">
        <f>'HORA CERTA'!K28</f>
        <v>23</v>
      </c>
      <c r="L230" s="849">
        <f>'HORA CERTA'!L28</f>
        <v>1.1499999999999999</v>
      </c>
      <c r="M230" s="890">
        <f>'HORA CERTA'!M28</f>
        <v>19</v>
      </c>
      <c r="N230" s="849">
        <f>'HORA CERTA'!N28</f>
        <v>0.95</v>
      </c>
      <c r="O230" s="890">
        <f>'HORA CERTA'!O28</f>
        <v>28</v>
      </c>
      <c r="P230" s="849">
        <f>'HORA CERTA'!P28</f>
        <v>1.4</v>
      </c>
      <c r="Q230" s="850">
        <f>'HORA CERTA'!Q28</f>
        <v>70</v>
      </c>
      <c r="R230" s="851">
        <f>'HORA CERTA'!R28</f>
        <v>1.1666666666666667</v>
      </c>
      <c r="S230" s="890">
        <f>'HORA CERTA'!S28</f>
        <v>34</v>
      </c>
      <c r="T230" s="849">
        <f>'HORA CERTA'!T28</f>
        <v>1.7</v>
      </c>
      <c r="U230" s="890">
        <f>'HORA CERTA'!U28</f>
        <v>24</v>
      </c>
      <c r="V230" s="849">
        <f>'HORA CERTA'!V28</f>
        <v>1.2</v>
      </c>
      <c r="W230" s="890">
        <f>'HORA CERTA'!W28</f>
        <v>0</v>
      </c>
      <c r="X230" s="849">
        <f>'HORA CERTA'!X28</f>
        <v>0</v>
      </c>
      <c r="Y230" s="850">
        <f>'HORA CERTA'!Y28</f>
        <v>58</v>
      </c>
      <c r="Z230" s="851">
        <f>'HORA CERTA'!Z28</f>
        <v>0.96666666666666667</v>
      </c>
      <c r="AA230" s="890">
        <f>'HORA CERTA'!AA28</f>
        <v>0</v>
      </c>
      <c r="AB230" s="849">
        <f>'HORA CERTA'!AB28</f>
        <v>0</v>
      </c>
      <c r="AC230" s="890">
        <f>'HORA CERTA'!AC28</f>
        <v>0</v>
      </c>
      <c r="AD230" s="849">
        <f>'HORA CERTA'!AD28</f>
        <v>0</v>
      </c>
      <c r="AE230" s="890">
        <f>'HORA CERTA'!AE28</f>
        <v>0</v>
      </c>
      <c r="AF230" s="849">
        <f>'HORA CERTA'!AF28</f>
        <v>0</v>
      </c>
      <c r="AG230" s="850">
        <f>'HORA CERTA'!AG28</f>
        <v>0</v>
      </c>
      <c r="AH230" s="851">
        <f>'HORA CERTA'!AH28</f>
        <v>0</v>
      </c>
      <c r="AI230" s="1190">
        <f t="shared" si="637"/>
        <v>163</v>
      </c>
    </row>
    <row r="231" spans="1:35" ht="15.75" outlineLevel="2" thickBot="1" x14ac:dyDescent="0.3">
      <c r="A231" s="1084" t="str">
        <f>'HORA CERTA'!A29</f>
        <v>SOMA CIRURGIAS</v>
      </c>
      <c r="B231" s="847">
        <f>'HORA CERTA'!B29</f>
        <v>102</v>
      </c>
      <c r="C231" s="809">
        <f>'HORA CERTA'!C29</f>
        <v>157</v>
      </c>
      <c r="D231" s="834">
        <f>'HORA CERTA'!D29</f>
        <v>1.5392156862745099</v>
      </c>
      <c r="E231" s="809">
        <f>'HORA CERTA'!E29</f>
        <v>189</v>
      </c>
      <c r="F231" s="834">
        <f>'HORA CERTA'!F29</f>
        <v>1.8529411764705883</v>
      </c>
      <c r="G231" s="809">
        <f>'HORA CERTA'!G29</f>
        <v>139</v>
      </c>
      <c r="H231" s="834">
        <f>'HORA CERTA'!H29</f>
        <v>1.3627450980392157</v>
      </c>
      <c r="I231" s="835">
        <f>'HORA CERTA'!I29</f>
        <v>485</v>
      </c>
      <c r="J231" s="836">
        <f>'HORA CERTA'!J29</f>
        <v>1.5849673202614378</v>
      </c>
      <c r="K231" s="809">
        <f>'HORA CERTA'!K29</f>
        <v>221</v>
      </c>
      <c r="L231" s="834">
        <f>'HORA CERTA'!L29</f>
        <v>2.1666666666666665</v>
      </c>
      <c r="M231" s="809">
        <f>'HORA CERTA'!M29</f>
        <v>201</v>
      </c>
      <c r="N231" s="834">
        <f>'HORA CERTA'!N29</f>
        <v>1.9705882352941178</v>
      </c>
      <c r="O231" s="809">
        <f>'HORA CERTA'!O29</f>
        <v>222</v>
      </c>
      <c r="P231" s="834">
        <f>'HORA CERTA'!P29</f>
        <v>2.1764705882352939</v>
      </c>
      <c r="Q231" s="835">
        <f>'HORA CERTA'!Q29</f>
        <v>644</v>
      </c>
      <c r="R231" s="836">
        <f>'HORA CERTA'!R29</f>
        <v>2.1045751633986929</v>
      </c>
      <c r="S231" s="809">
        <f>'HORA CERTA'!S29</f>
        <v>284</v>
      </c>
      <c r="T231" s="834">
        <f>'HORA CERTA'!T29</f>
        <v>2.784313725490196</v>
      </c>
      <c r="U231" s="809">
        <f>'HORA CERTA'!U29</f>
        <v>287</v>
      </c>
      <c r="V231" s="834">
        <f>'HORA CERTA'!V29</f>
        <v>2.8137254901960786</v>
      </c>
      <c r="W231" s="809">
        <f>'HORA CERTA'!W29</f>
        <v>0</v>
      </c>
      <c r="X231" s="834">
        <f>'HORA CERTA'!X29</f>
        <v>0</v>
      </c>
      <c r="Y231" s="835">
        <f>'HORA CERTA'!Y29</f>
        <v>571</v>
      </c>
      <c r="Z231" s="1224">
        <f>'HORA CERTA'!Z29</f>
        <v>1.8660130718954249</v>
      </c>
      <c r="AA231" s="809">
        <f>'HORA CERTA'!AA29</f>
        <v>0</v>
      </c>
      <c r="AB231" s="834">
        <f>'HORA CERTA'!AB29</f>
        <v>0</v>
      </c>
      <c r="AC231" s="809">
        <f>'HORA CERTA'!AC29</f>
        <v>0</v>
      </c>
      <c r="AD231" s="834">
        <f>'HORA CERTA'!AD29</f>
        <v>0</v>
      </c>
      <c r="AE231" s="809">
        <f>'HORA CERTA'!AE29</f>
        <v>0</v>
      </c>
      <c r="AF231" s="834">
        <f>'HORA CERTA'!AF29</f>
        <v>0</v>
      </c>
      <c r="AG231" s="835">
        <f>'HORA CERTA'!AG29</f>
        <v>0</v>
      </c>
      <c r="AH231" s="1224">
        <f>'HORA CERTA'!AH29</f>
        <v>0</v>
      </c>
      <c r="AI231" s="1225">
        <f t="shared" si="637"/>
        <v>1129</v>
      </c>
    </row>
    <row r="232" spans="1:35" ht="15.75" outlineLevel="2" thickBot="1" x14ac:dyDescent="0.3">
      <c r="A232" s="1085" t="str">
        <f>'HORA CERTA'!A30</f>
        <v>SOMA GERAL</v>
      </c>
      <c r="B232" s="1047">
        <f>'HORA CERTA'!B30</f>
        <v>4664</v>
      </c>
      <c r="C232" s="1048">
        <f>'HORA CERTA'!C30</f>
        <v>4503</v>
      </c>
      <c r="D232" s="1049">
        <f>'HORA CERTA'!D30</f>
        <v>0.96548027444253859</v>
      </c>
      <c r="E232" s="1048">
        <f>'HORA CERTA'!E30</f>
        <v>4628</v>
      </c>
      <c r="F232" s="1049">
        <f>'HORA CERTA'!F30</f>
        <v>0.99228130360205835</v>
      </c>
      <c r="G232" s="1048">
        <f>'HORA CERTA'!G30</f>
        <v>4058</v>
      </c>
      <c r="H232" s="1049">
        <f>'HORA CERTA'!H30</f>
        <v>0.87006861063464835</v>
      </c>
      <c r="I232" s="1048">
        <f>'HORA CERTA'!I30</f>
        <v>13189</v>
      </c>
      <c r="J232" s="1049">
        <f>'HORA CERTA'!J30</f>
        <v>0.9426100628930818</v>
      </c>
      <c r="K232" s="1048">
        <f>'HORA CERTA'!K30</f>
        <v>4888</v>
      </c>
      <c r="L232" s="1049">
        <f>'HORA CERTA'!L30</f>
        <v>1.0480274442538593</v>
      </c>
      <c r="M232" s="1048">
        <f>'HORA CERTA'!M30</f>
        <v>5161</v>
      </c>
      <c r="N232" s="1049">
        <f>'HORA CERTA'!N30</f>
        <v>1.1065608919382504</v>
      </c>
      <c r="O232" s="1048">
        <f>'HORA CERTA'!O30</f>
        <v>4627</v>
      </c>
      <c r="P232" s="1049">
        <f>'HORA CERTA'!P30</f>
        <v>0.99206689536878212</v>
      </c>
      <c r="Q232" s="1048">
        <f>'HORA CERTA'!Q30</f>
        <v>14676</v>
      </c>
      <c r="R232" s="1049">
        <f>'HORA CERTA'!R30</f>
        <v>1.048885077186964</v>
      </c>
      <c r="S232" s="1217">
        <f>'HORA CERTA'!S30</f>
        <v>5217</v>
      </c>
      <c r="T232" s="1049">
        <f>'HORA CERTA'!T30</f>
        <v>1.1185677530017153</v>
      </c>
      <c r="U232" s="1048">
        <f>'HORA CERTA'!U30</f>
        <v>5573</v>
      </c>
      <c r="V232" s="1049">
        <f>'HORA CERTA'!V30</f>
        <v>1.1948970840480275</v>
      </c>
      <c r="W232" s="1048">
        <f>'HORA CERTA'!W30</f>
        <v>0</v>
      </c>
      <c r="X232" s="1049">
        <f>'HORA CERTA'!X30</f>
        <v>0</v>
      </c>
      <c r="Y232" s="1048">
        <f>'HORA CERTA'!Y30</f>
        <v>10790</v>
      </c>
      <c r="Z232" s="1049">
        <f>'HORA CERTA'!Z30</f>
        <v>0.77115494568324761</v>
      </c>
      <c r="AA232" s="1217">
        <f>'HORA CERTA'!AA30</f>
        <v>0</v>
      </c>
      <c r="AB232" s="1049">
        <f>'HORA CERTA'!AB30</f>
        <v>0</v>
      </c>
      <c r="AC232" s="1048">
        <f>'HORA CERTA'!AC30</f>
        <v>0</v>
      </c>
      <c r="AD232" s="1049">
        <f>'HORA CERTA'!AD30</f>
        <v>0</v>
      </c>
      <c r="AE232" s="1048">
        <f>'HORA CERTA'!AE30</f>
        <v>0</v>
      </c>
      <c r="AF232" s="1049">
        <f>'HORA CERTA'!AF30</f>
        <v>0</v>
      </c>
      <c r="AG232" s="1048">
        <f>'HORA CERTA'!AG30</f>
        <v>0</v>
      </c>
      <c r="AH232" s="1049">
        <f>'HORA CERTA'!AH30</f>
        <v>0</v>
      </c>
      <c r="AI232" s="1050">
        <f t="shared" si="637"/>
        <v>27865</v>
      </c>
    </row>
    <row r="234" spans="1:35" ht="15.75" x14ac:dyDescent="0.25">
      <c r="A234" s="1372" t="s">
        <v>535</v>
      </c>
      <c r="B234" s="1373"/>
      <c r="C234" s="1373"/>
      <c r="D234" s="1373"/>
      <c r="E234" s="1373"/>
      <c r="F234" s="1373"/>
      <c r="G234" s="1373"/>
      <c r="H234" s="1373"/>
      <c r="I234" s="1373"/>
      <c r="J234" s="1373"/>
      <c r="K234" s="1373"/>
      <c r="L234" s="1373"/>
      <c r="M234" s="1373"/>
      <c r="N234" s="1373"/>
      <c r="O234" s="1373"/>
      <c r="P234" s="1373"/>
      <c r="Q234" s="1373"/>
      <c r="R234" s="1373"/>
      <c r="S234" s="1373"/>
      <c r="T234" s="1373"/>
      <c r="U234" s="1373"/>
      <c r="V234" s="1373"/>
      <c r="W234" s="1373"/>
      <c r="X234" s="1373"/>
      <c r="Y234" s="1373"/>
      <c r="Z234" s="1373"/>
      <c r="AA234" s="1373"/>
      <c r="AB234" s="1373"/>
      <c r="AC234" s="1373"/>
      <c r="AD234" s="1373"/>
      <c r="AE234" s="1373"/>
      <c r="AF234" s="1373"/>
      <c r="AG234" s="1373"/>
      <c r="AH234" s="1373"/>
      <c r="AI234" s="1373"/>
    </row>
    <row r="235" spans="1:35" ht="24.75" outlineLevel="1" thickBot="1" x14ac:dyDescent="0.3">
      <c r="A235" s="1059" t="s">
        <v>14</v>
      </c>
      <c r="B235" s="12" t="str">
        <f t="shared" ref="B235:R235" si="638">B246</f>
        <v>Meta / Mês TA</v>
      </c>
      <c r="C235" s="262" t="str">
        <f t="shared" si="638"/>
        <v>JAN_19</v>
      </c>
      <c r="D235" s="263" t="str">
        <f t="shared" si="638"/>
        <v>%</v>
      </c>
      <c r="E235" s="262" t="str">
        <f t="shared" si="638"/>
        <v>FEV_19</v>
      </c>
      <c r="F235" s="263" t="str">
        <f t="shared" si="638"/>
        <v>%</v>
      </c>
      <c r="G235" s="262" t="str">
        <f t="shared" si="638"/>
        <v>MAR_19</v>
      </c>
      <c r="H235" s="263" t="str">
        <f t="shared" si="638"/>
        <v>%</v>
      </c>
      <c r="I235" s="128" t="str">
        <f t="shared" si="638"/>
        <v>Trimestre</v>
      </c>
      <c r="J235" s="13" t="str">
        <f t="shared" si="638"/>
        <v>% Trim</v>
      </c>
      <c r="K235" s="262" t="str">
        <f t="shared" si="638"/>
        <v>ABR_19</v>
      </c>
      <c r="L235" s="263" t="str">
        <f t="shared" si="638"/>
        <v>%</v>
      </c>
      <c r="M235" s="264" t="str">
        <f t="shared" si="638"/>
        <v>MAIO_19</v>
      </c>
      <c r="N235" s="265" t="str">
        <f t="shared" si="638"/>
        <v>%</v>
      </c>
      <c r="O235" s="264" t="str">
        <f t="shared" si="638"/>
        <v>JUN_19</v>
      </c>
      <c r="P235" s="265" t="str">
        <f t="shared" si="638"/>
        <v>%</v>
      </c>
      <c r="Q235" s="128" t="str">
        <f t="shared" si="638"/>
        <v>Trimestre</v>
      </c>
      <c r="R235" s="13" t="str">
        <f t="shared" si="638"/>
        <v>% Trim</v>
      </c>
      <c r="S235" s="110" t="str">
        <f t="shared" ref="S235:Z235" si="639">S246</f>
        <v>JUL_19</v>
      </c>
      <c r="T235" s="263" t="str">
        <f t="shared" si="639"/>
        <v>%</v>
      </c>
      <c r="U235" s="264" t="str">
        <f t="shared" si="639"/>
        <v>AGO_19</v>
      </c>
      <c r="V235" s="265" t="str">
        <f t="shared" si="639"/>
        <v>%</v>
      </c>
      <c r="W235" s="264" t="str">
        <f t="shared" si="639"/>
        <v>SET_19</v>
      </c>
      <c r="X235" s="265" t="str">
        <f t="shared" si="639"/>
        <v>%</v>
      </c>
      <c r="Y235" s="128" t="str">
        <f t="shared" si="639"/>
        <v>Trimestre</v>
      </c>
      <c r="Z235" s="13" t="str">
        <f t="shared" si="639"/>
        <v>% Trim</v>
      </c>
      <c r="AA235" s="110" t="str">
        <f t="shared" ref="AA235:AH235" si="640">AA246</f>
        <v>OUT_19</v>
      </c>
      <c r="AB235" s="263" t="str">
        <f t="shared" si="640"/>
        <v>%</v>
      </c>
      <c r="AC235" s="264" t="str">
        <f t="shared" si="640"/>
        <v>NOV_19</v>
      </c>
      <c r="AD235" s="265" t="str">
        <f t="shared" si="640"/>
        <v>%</v>
      </c>
      <c r="AE235" s="264" t="str">
        <f t="shared" si="640"/>
        <v>DEZ_19</v>
      </c>
      <c r="AF235" s="265" t="str">
        <f t="shared" si="640"/>
        <v>%</v>
      </c>
      <c r="AG235" s="128" t="str">
        <f t="shared" si="640"/>
        <v>Trimestre</v>
      </c>
      <c r="AH235" s="13" t="str">
        <f t="shared" si="640"/>
        <v>% Trim</v>
      </c>
      <c r="AI235" s="14" t="s">
        <v>6</v>
      </c>
    </row>
    <row r="236" spans="1:35" ht="15.75" outlineLevel="1" thickTop="1" x14ac:dyDescent="0.25">
      <c r="A236" s="1070" t="s">
        <v>460</v>
      </c>
      <c r="B236" s="53">
        <f>'UBS Izolina Mazzei'!B20</f>
        <v>0</v>
      </c>
      <c r="C236" s="162">
        <f>'UBS Izolina Mazzei'!C20</f>
        <v>951</v>
      </c>
      <c r="D236" s="55" t="e">
        <f>'UBS Izolina Mazzei'!D20</f>
        <v>#DIV/0!</v>
      </c>
      <c r="E236" s="162">
        <f>'UBS Izolina Mazzei'!E20</f>
        <v>644</v>
      </c>
      <c r="F236" s="55" t="e">
        <f>'UBS Izolina Mazzei'!F20</f>
        <v>#DIV/0!</v>
      </c>
      <c r="G236" s="162">
        <f>'UBS Izolina Mazzei'!G20</f>
        <v>823</v>
      </c>
      <c r="H236" s="55" t="e">
        <f>'UBS Izolina Mazzei'!H20</f>
        <v>#DIV/0!</v>
      </c>
      <c r="I236" s="163">
        <f>'UBS Izolina Mazzei'!I20</f>
        <v>2418</v>
      </c>
      <c r="J236" s="164" t="e">
        <f>'UBS Izolina Mazzei'!J20</f>
        <v>#DIV/0!</v>
      </c>
      <c r="K236" s="162">
        <f>'UBS Izolina Mazzei'!K20</f>
        <v>1070</v>
      </c>
      <c r="L236" s="55" t="e">
        <f>'UBS Izolina Mazzei'!L20</f>
        <v>#DIV/0!</v>
      </c>
      <c r="M236" s="162">
        <f>'UBS Izolina Mazzei'!M20</f>
        <v>1085</v>
      </c>
      <c r="N236" s="55" t="e">
        <f>'UBS Izolina Mazzei'!N20</f>
        <v>#DIV/0!</v>
      </c>
      <c r="O236" s="162">
        <f>'UBS Izolina Mazzei'!O20</f>
        <v>974</v>
      </c>
      <c r="P236" s="55" t="e">
        <f>'UBS Izolina Mazzei'!P20</f>
        <v>#DIV/0!</v>
      </c>
      <c r="Q236" s="163">
        <f>'UBS Izolina Mazzei'!Q20</f>
        <v>3129</v>
      </c>
      <c r="R236" s="164" t="e">
        <f>'UBS Izolina Mazzei'!R20</f>
        <v>#DIV/0!</v>
      </c>
      <c r="S236" s="162">
        <f>'UBS Izolina Mazzei'!S20</f>
        <v>970</v>
      </c>
      <c r="T236" s="55" t="e">
        <f>'UBS Izolina Mazzei'!T20</f>
        <v>#DIV/0!</v>
      </c>
      <c r="U236" s="162">
        <f>'UBS Izolina Mazzei'!U20</f>
        <v>1061</v>
      </c>
      <c r="V236" s="55" t="e">
        <f>'UBS Izolina Mazzei'!V20</f>
        <v>#DIV/0!</v>
      </c>
      <c r="W236" s="162">
        <f>'UBS Izolina Mazzei'!W20</f>
        <v>0</v>
      </c>
      <c r="X236" s="55" t="e">
        <f>'UBS Izolina Mazzei'!X20</f>
        <v>#DIV/0!</v>
      </c>
      <c r="Y236" s="163">
        <f>'UBS Izolina Mazzei'!Y20</f>
        <v>2031</v>
      </c>
      <c r="Z236" s="164" t="e">
        <f>'UBS Izolina Mazzei'!Z20</f>
        <v>#DIV/0!</v>
      </c>
      <c r="AA236" s="162">
        <f>'UBS Izolina Mazzei'!AA20</f>
        <v>0</v>
      </c>
      <c r="AB236" s="55" t="e">
        <f>'UBS Izolina Mazzei'!AB20</f>
        <v>#DIV/0!</v>
      </c>
      <c r="AC236" s="162">
        <f>'UBS Izolina Mazzei'!AC20</f>
        <v>0</v>
      </c>
      <c r="AD236" s="55" t="e">
        <f>'UBS Izolina Mazzei'!AD20</f>
        <v>#DIV/0!</v>
      </c>
      <c r="AE236" s="162">
        <f>'UBS Izolina Mazzei'!AE20</f>
        <v>0</v>
      </c>
      <c r="AF236" s="55" t="e">
        <f>'UBS Izolina Mazzei'!AF20</f>
        <v>#DIV/0!</v>
      </c>
      <c r="AG236" s="163">
        <f>'UBS Izolina Mazzei'!AG20</f>
        <v>0</v>
      </c>
      <c r="AH236" s="164" t="e">
        <f>'UBS Izolina Mazzei'!AH20</f>
        <v>#DIV/0!</v>
      </c>
      <c r="AI236" s="162">
        <f>SUM(C236,E236,G236,K236,M236,O236)</f>
        <v>5547</v>
      </c>
    </row>
    <row r="237" spans="1:35" outlineLevel="1" x14ac:dyDescent="0.25">
      <c r="A237" s="1071" t="s">
        <v>461</v>
      </c>
      <c r="B237" s="29">
        <f>'UBS Izolina Mazzei'!B21</f>
        <v>420</v>
      </c>
      <c r="C237" s="159">
        <f>'UBS Izolina Mazzei'!C21</f>
        <v>336</v>
      </c>
      <c r="D237" s="55">
        <f>'UBS Izolina Mazzei'!D21</f>
        <v>0.8</v>
      </c>
      <c r="E237" s="224">
        <f>'UBS Izolina Mazzei'!E21</f>
        <v>370</v>
      </c>
      <c r="F237" s="55">
        <f>'UBS Izolina Mazzei'!F21</f>
        <v>0.88095238095238093</v>
      </c>
      <c r="G237" s="224">
        <f>'UBS Izolina Mazzei'!G21</f>
        <v>281</v>
      </c>
      <c r="H237" s="55">
        <f>'UBS Izolina Mazzei'!H21</f>
        <v>0.669047619047619</v>
      </c>
      <c r="I237" s="223">
        <f>'UBS Izolina Mazzei'!I21</f>
        <v>987</v>
      </c>
      <c r="J237" s="164">
        <f>'UBS Izolina Mazzei'!J21</f>
        <v>0.78333333333333333</v>
      </c>
      <c r="K237" s="224">
        <f>'UBS Izolina Mazzei'!K21</f>
        <v>272</v>
      </c>
      <c r="L237" s="55">
        <f>'UBS Izolina Mazzei'!L21</f>
        <v>0.64761904761904765</v>
      </c>
      <c r="M237" s="224">
        <f>'UBS Izolina Mazzei'!M21</f>
        <v>340</v>
      </c>
      <c r="N237" s="55">
        <f>'UBS Izolina Mazzei'!N21</f>
        <v>0.80952380952380953</v>
      </c>
      <c r="O237" s="224">
        <f>'UBS Izolina Mazzei'!O21</f>
        <v>219</v>
      </c>
      <c r="P237" s="55">
        <f>'UBS Izolina Mazzei'!P21</f>
        <v>0.52142857142857146</v>
      </c>
      <c r="Q237" s="223">
        <f>'UBS Izolina Mazzei'!Q21</f>
        <v>831</v>
      </c>
      <c r="R237" s="164">
        <f>'UBS Izolina Mazzei'!R21</f>
        <v>0.65952380952380951</v>
      </c>
      <c r="S237" s="224">
        <f>'UBS Izolina Mazzei'!S21</f>
        <v>372</v>
      </c>
      <c r="T237" s="55">
        <f>'UBS Izolina Mazzei'!T21</f>
        <v>0.88571428571428568</v>
      </c>
      <c r="U237" s="224">
        <f>'UBS Izolina Mazzei'!U21</f>
        <v>326</v>
      </c>
      <c r="V237" s="55">
        <f>'UBS Izolina Mazzei'!V21</f>
        <v>0.77619047619047621</v>
      </c>
      <c r="W237" s="224">
        <f>'UBS Izolina Mazzei'!W21</f>
        <v>0</v>
      </c>
      <c r="X237" s="55">
        <f>'UBS Izolina Mazzei'!X21</f>
        <v>0</v>
      </c>
      <c r="Y237" s="223">
        <f>'UBS Izolina Mazzei'!Y21</f>
        <v>698</v>
      </c>
      <c r="Z237" s="164">
        <f>'UBS Izolina Mazzei'!Z21</f>
        <v>0.553968253968254</v>
      </c>
      <c r="AA237" s="224">
        <f>'UBS Izolina Mazzei'!AA21</f>
        <v>0</v>
      </c>
      <c r="AB237" s="55">
        <f>'UBS Izolina Mazzei'!AB21</f>
        <v>0</v>
      </c>
      <c r="AC237" s="224">
        <f>'UBS Izolina Mazzei'!AC21</f>
        <v>0</v>
      </c>
      <c r="AD237" s="55">
        <f>'UBS Izolina Mazzei'!AD21</f>
        <v>0</v>
      </c>
      <c r="AE237" s="224">
        <f>'UBS Izolina Mazzei'!AE21</f>
        <v>0</v>
      </c>
      <c r="AF237" s="55">
        <f>'UBS Izolina Mazzei'!AF21</f>
        <v>0</v>
      </c>
      <c r="AG237" s="223">
        <f>'UBS Izolina Mazzei'!AG21</f>
        <v>0</v>
      </c>
      <c r="AH237" s="164">
        <f>'UBS Izolina Mazzei'!AH21</f>
        <v>0</v>
      </c>
      <c r="AI237" s="224">
        <f>SUM(C237,E237,G237,K237,M237,O237)</f>
        <v>1818</v>
      </c>
    </row>
    <row r="238" spans="1:35" outlineLevel="1" x14ac:dyDescent="0.25">
      <c r="A238" s="1071" t="s">
        <v>462</v>
      </c>
      <c r="B238" s="29">
        <f>'UBS Izolina Mazzei'!B22</f>
        <v>44</v>
      </c>
      <c r="C238" s="159">
        <f>'UBS Izolina Mazzei'!C22</f>
        <v>23</v>
      </c>
      <c r="D238" s="55">
        <f>'UBS Izolina Mazzei'!D22</f>
        <v>0.52272727272727271</v>
      </c>
      <c r="E238" s="224">
        <f>'UBS Izolina Mazzei'!E22</f>
        <v>51</v>
      </c>
      <c r="F238" s="55">
        <f>'UBS Izolina Mazzei'!F22</f>
        <v>1.1590909090909092</v>
      </c>
      <c r="G238" s="224">
        <f>'UBS Izolina Mazzei'!G22</f>
        <v>35</v>
      </c>
      <c r="H238" s="55">
        <f>'UBS Izolina Mazzei'!H22</f>
        <v>0.79545454545454541</v>
      </c>
      <c r="I238" s="223">
        <f>'UBS Izolina Mazzei'!I22</f>
        <v>109</v>
      </c>
      <c r="J238" s="164">
        <f>'UBS Izolina Mazzei'!J22</f>
        <v>0.8257575757575758</v>
      </c>
      <c r="K238" s="224">
        <f>'UBS Izolina Mazzei'!K22</f>
        <v>28</v>
      </c>
      <c r="L238" s="55">
        <f>'UBS Izolina Mazzei'!L22</f>
        <v>0.63636363636363635</v>
      </c>
      <c r="M238" s="224">
        <f>'UBS Izolina Mazzei'!M22</f>
        <v>66</v>
      </c>
      <c r="N238" s="55">
        <f>'UBS Izolina Mazzei'!N22</f>
        <v>1.5</v>
      </c>
      <c r="O238" s="224">
        <f>'UBS Izolina Mazzei'!O22</f>
        <v>52</v>
      </c>
      <c r="P238" s="55">
        <f>'UBS Izolina Mazzei'!P22</f>
        <v>1.1818181818181819</v>
      </c>
      <c r="Q238" s="223">
        <f>'UBS Izolina Mazzei'!Q22</f>
        <v>146</v>
      </c>
      <c r="R238" s="164">
        <f>'UBS Izolina Mazzei'!R22</f>
        <v>1.106060606060606</v>
      </c>
      <c r="S238" s="224">
        <f>'UBS Izolina Mazzei'!S22</f>
        <v>39</v>
      </c>
      <c r="T238" s="55">
        <f>'UBS Izolina Mazzei'!T22</f>
        <v>0.88636363636363635</v>
      </c>
      <c r="U238" s="224">
        <f>'UBS Izolina Mazzei'!U22</f>
        <v>38</v>
      </c>
      <c r="V238" s="55">
        <f>'UBS Izolina Mazzei'!V22</f>
        <v>0.86363636363636365</v>
      </c>
      <c r="W238" s="224">
        <f>'UBS Izolina Mazzei'!W22</f>
        <v>0</v>
      </c>
      <c r="X238" s="55">
        <f>'UBS Izolina Mazzei'!X22</f>
        <v>0</v>
      </c>
      <c r="Y238" s="223">
        <f>'UBS Izolina Mazzei'!Y22</f>
        <v>77</v>
      </c>
      <c r="Z238" s="164">
        <f>'UBS Izolina Mazzei'!Z22</f>
        <v>0.58333333333333337</v>
      </c>
      <c r="AA238" s="224">
        <f>'UBS Izolina Mazzei'!AA22</f>
        <v>0</v>
      </c>
      <c r="AB238" s="55">
        <f>'UBS Izolina Mazzei'!AB22</f>
        <v>0</v>
      </c>
      <c r="AC238" s="224">
        <f>'UBS Izolina Mazzei'!AC22</f>
        <v>0</v>
      </c>
      <c r="AD238" s="55">
        <f>'UBS Izolina Mazzei'!AD22</f>
        <v>0</v>
      </c>
      <c r="AE238" s="224">
        <f>'UBS Izolina Mazzei'!AE22</f>
        <v>0</v>
      </c>
      <c r="AF238" s="55">
        <f>'UBS Izolina Mazzei'!AF22</f>
        <v>0</v>
      </c>
      <c r="AG238" s="223">
        <f>'UBS Izolina Mazzei'!AG22</f>
        <v>0</v>
      </c>
      <c r="AH238" s="164">
        <f>'UBS Izolina Mazzei'!AH22</f>
        <v>0</v>
      </c>
      <c r="AI238" s="224">
        <f>SUM(C238,E238,G238,K238,M238,O238)</f>
        <v>255</v>
      </c>
    </row>
    <row r="239" spans="1:35" hidden="1" outlineLevel="1" x14ac:dyDescent="0.25">
      <c r="A239" s="1071" t="s">
        <v>463</v>
      </c>
      <c r="B239" s="1197">
        <f>'UBS Izolina Mazzei'!B23</f>
        <v>120</v>
      </c>
      <c r="C239" s="1198">
        <f>'UBS Izolina Mazzei'!C23</f>
        <v>87</v>
      </c>
      <c r="D239" s="1199">
        <f>'UBS Izolina Mazzei'!D23</f>
        <v>0.72499999999999998</v>
      </c>
      <c r="E239" s="1198">
        <f>'UBS Izolina Mazzei'!E23</f>
        <v>85</v>
      </c>
      <c r="F239" s="1199">
        <f>'UBS Izolina Mazzei'!F23</f>
        <v>0.70833333333333337</v>
      </c>
      <c r="G239" s="1198">
        <f>'UBS Izolina Mazzei'!G23</f>
        <v>0</v>
      </c>
      <c r="H239" s="1199">
        <f>'UBS Izolina Mazzei'!H23</f>
        <v>0</v>
      </c>
      <c r="I239" s="1200">
        <f>'UBS Izolina Mazzei'!I23</f>
        <v>0</v>
      </c>
      <c r="J239" s="1201">
        <f>'UBS Izolina Mazzei'!J23</f>
        <v>0</v>
      </c>
      <c r="K239" s="1198">
        <f>'UBS Izolina Mazzei'!K23</f>
        <v>0</v>
      </c>
      <c r="L239" s="1199">
        <f>'UBS Izolina Mazzei'!L23</f>
        <v>0</v>
      </c>
      <c r="M239" s="1198">
        <f>'UBS Izolina Mazzei'!M23</f>
        <v>0</v>
      </c>
      <c r="N239" s="1199">
        <f>'UBS Izolina Mazzei'!N23</f>
        <v>0</v>
      </c>
      <c r="O239" s="1198">
        <f>'UBS Izolina Mazzei'!O23</f>
        <v>0</v>
      </c>
      <c r="P239" s="1199">
        <f>'UBS Izolina Mazzei'!P23</f>
        <v>0</v>
      </c>
      <c r="Q239" s="1200">
        <f>'UBS Izolina Mazzei'!Q23</f>
        <v>0</v>
      </c>
      <c r="R239" s="1201">
        <f>'UBS Izolina Mazzei'!R23</f>
        <v>0</v>
      </c>
      <c r="S239" s="1198">
        <f>'UBS Izolina Mazzei'!S23</f>
        <v>0</v>
      </c>
      <c r="T239" s="1199">
        <f>'UBS Izolina Mazzei'!T23</f>
        <v>0</v>
      </c>
      <c r="U239" s="1198">
        <f>'UBS Izolina Mazzei'!U23</f>
        <v>0</v>
      </c>
      <c r="V239" s="1199">
        <f>'UBS Izolina Mazzei'!V23</f>
        <v>0</v>
      </c>
      <c r="W239" s="1198">
        <f>'UBS Izolina Mazzei'!W23</f>
        <v>0</v>
      </c>
      <c r="X239" s="1199">
        <f>'UBS Izolina Mazzei'!X23</f>
        <v>0</v>
      </c>
      <c r="Y239" s="1200">
        <f>'UBS Izolina Mazzei'!Y23</f>
        <v>0</v>
      </c>
      <c r="Z239" s="1201">
        <f>'UBS Izolina Mazzei'!Z23</f>
        <v>0</v>
      </c>
      <c r="AA239" s="1198">
        <f>'UBS Izolina Mazzei'!AA23</f>
        <v>0</v>
      </c>
      <c r="AB239" s="1199">
        <f>'UBS Izolina Mazzei'!AB23</f>
        <v>0</v>
      </c>
      <c r="AC239" s="1198">
        <f>'UBS Izolina Mazzei'!AC23</f>
        <v>0</v>
      </c>
      <c r="AD239" s="1199">
        <f>'UBS Izolina Mazzei'!AD23</f>
        <v>0</v>
      </c>
      <c r="AE239" s="1198">
        <f>'UBS Izolina Mazzei'!AE23</f>
        <v>0</v>
      </c>
      <c r="AF239" s="1199">
        <f>'UBS Izolina Mazzei'!AF23</f>
        <v>0</v>
      </c>
      <c r="AG239" s="1200">
        <f>'UBS Izolina Mazzei'!AG23</f>
        <v>0</v>
      </c>
      <c r="AH239" s="1201">
        <f>'UBS Izolina Mazzei'!AH23</f>
        <v>0</v>
      </c>
      <c r="AI239" s="1186">
        <f>SUM(C239,E239,G239,K239,M239,O239)</f>
        <v>172</v>
      </c>
    </row>
    <row r="240" spans="1:35" outlineLevel="1" x14ac:dyDescent="0.25">
      <c r="A240" s="1304" t="s">
        <v>499</v>
      </c>
      <c r="B240" s="1370">
        <f>'UBS Izolina Mazzei'!B24</f>
        <v>128</v>
      </c>
      <c r="C240" s="1368">
        <f>'UBS Izolina Mazzei'!C24</f>
        <v>49</v>
      </c>
      <c r="D240" s="1297">
        <f>'UBS Izolina Mazzei'!D24</f>
        <v>1.0208333333333333</v>
      </c>
      <c r="E240" s="1368">
        <f>'UBS Izolina Mazzei'!E24</f>
        <v>51</v>
      </c>
      <c r="F240" s="1297">
        <f>'UBS Izolina Mazzei'!F24</f>
        <v>1.0625</v>
      </c>
      <c r="G240" s="1368">
        <f>'UBS Izolina Mazzei'!G24</f>
        <v>106</v>
      </c>
      <c r="H240" s="1297">
        <f>'UBS Izolina Mazzei'!H24</f>
        <v>0.828125</v>
      </c>
      <c r="I240" s="1299">
        <f>'UBS Izolina Mazzei'!I24</f>
        <v>206</v>
      </c>
      <c r="J240" s="1301">
        <f>'UBS Izolina Mazzei'!J24</f>
        <v>0.53645833333333337</v>
      </c>
      <c r="K240" s="1368">
        <f>'UBS Izolina Mazzei'!K24</f>
        <v>68</v>
      </c>
      <c r="L240" s="1324">
        <f>'UBS Izolina Mazzei'!L24</f>
        <v>0.53125</v>
      </c>
      <c r="M240" s="1368">
        <f>'UBS Izolina Mazzei'!M24</f>
        <v>139</v>
      </c>
      <c r="N240" s="1324">
        <f>'UBS Izolina Mazzei'!N24</f>
        <v>1.0859375</v>
      </c>
      <c r="O240" s="1368">
        <f>'UBS Izolina Mazzei'!O24</f>
        <v>137</v>
      </c>
      <c r="P240" s="1324">
        <f>'UBS Izolina Mazzei'!P24</f>
        <v>1.0703125</v>
      </c>
      <c r="Q240" s="1326">
        <f>'UBS Izolina Mazzei'!Q24</f>
        <v>344</v>
      </c>
      <c r="R240" s="1328">
        <f>'UBS Izolina Mazzei'!R24</f>
        <v>0.89583333333333337</v>
      </c>
      <c r="S240" s="1368">
        <f>'UBS Izolina Mazzei'!S24</f>
        <v>105</v>
      </c>
      <c r="T240" s="1324">
        <f>'UBS Izolina Mazzei'!T24</f>
        <v>0.8203125</v>
      </c>
      <c r="U240" s="1368">
        <f>'UBS Izolina Mazzei'!U24</f>
        <v>107</v>
      </c>
      <c r="V240" s="1324">
        <f>'UBS Izolina Mazzei'!V24</f>
        <v>0.8359375</v>
      </c>
      <c r="W240" s="1368">
        <f>'UBS Izolina Mazzei'!W24</f>
        <v>0</v>
      </c>
      <c r="X240" s="1324">
        <f>'UBS Izolina Mazzei'!X24</f>
        <v>0</v>
      </c>
      <c r="Y240" s="1326">
        <f>'UBS Izolina Mazzei'!Y24</f>
        <v>212</v>
      </c>
      <c r="Z240" s="1328">
        <f>'UBS Izolina Mazzei'!Z24</f>
        <v>0.55208333333333337</v>
      </c>
      <c r="AA240" s="1368">
        <f>'UBS Izolina Mazzei'!AA24</f>
        <v>0</v>
      </c>
      <c r="AB240" s="1324">
        <f>'UBS Izolina Mazzei'!AB24</f>
        <v>0</v>
      </c>
      <c r="AC240" s="1368">
        <f>'UBS Izolina Mazzei'!AC24</f>
        <v>0</v>
      </c>
      <c r="AD240" s="1324">
        <f>'UBS Izolina Mazzei'!AD24</f>
        <v>0</v>
      </c>
      <c r="AE240" s="1368">
        <f>'UBS Izolina Mazzei'!AE24</f>
        <v>0</v>
      </c>
      <c r="AF240" s="1324">
        <f>'UBS Izolina Mazzei'!AF24</f>
        <v>0</v>
      </c>
      <c r="AG240" s="1326">
        <f>'UBS Izolina Mazzei'!AG24</f>
        <v>0</v>
      </c>
      <c r="AH240" s="1328">
        <f>'UBS Izolina Mazzei'!AH24</f>
        <v>0</v>
      </c>
      <c r="AI240" s="1368">
        <f>SUM(C240,E240,G240,K240,M240,O240)</f>
        <v>550</v>
      </c>
    </row>
    <row r="241" spans="1:35" outlineLevel="1" x14ac:dyDescent="0.25">
      <c r="A241" s="1305"/>
      <c r="B241" s="1349"/>
      <c r="C241" s="1371"/>
      <c r="D241" s="1325"/>
      <c r="E241" s="1371"/>
      <c r="F241" s="1325"/>
      <c r="G241" s="1371"/>
      <c r="H241" s="1325"/>
      <c r="I241" s="1327"/>
      <c r="J241" s="1329"/>
      <c r="K241" s="1369"/>
      <c r="L241" s="1325"/>
      <c r="M241" s="1369"/>
      <c r="N241" s="1325"/>
      <c r="O241" s="1369"/>
      <c r="P241" s="1325"/>
      <c r="Q241" s="1327"/>
      <c r="R241" s="1329"/>
      <c r="S241" s="1369"/>
      <c r="T241" s="1325"/>
      <c r="U241" s="1369"/>
      <c r="V241" s="1325"/>
      <c r="W241" s="1369"/>
      <c r="X241" s="1325"/>
      <c r="Y241" s="1327"/>
      <c r="Z241" s="1329"/>
      <c r="AA241" s="1369"/>
      <c r="AB241" s="1325"/>
      <c r="AC241" s="1369"/>
      <c r="AD241" s="1325"/>
      <c r="AE241" s="1369"/>
      <c r="AF241" s="1325"/>
      <c r="AG241" s="1327"/>
      <c r="AH241" s="1329"/>
      <c r="AI241" s="1369"/>
    </row>
    <row r="242" spans="1:35" ht="15.75" outlineLevel="1" thickBot="1" x14ac:dyDescent="0.3">
      <c r="A242" s="1072" t="s">
        <v>464</v>
      </c>
      <c r="B242" s="431">
        <f>'UBS Izolina Mazzei'!B26</f>
        <v>75</v>
      </c>
      <c r="C242" s="891">
        <f>'UBS Izolina Mazzei'!C26</f>
        <v>76</v>
      </c>
      <c r="D242" s="870">
        <f>'UBS Izolina Mazzei'!D26</f>
        <v>1.0133333333333334</v>
      </c>
      <c r="E242" s="891">
        <f>'UBS Izolina Mazzei'!E26</f>
        <v>67</v>
      </c>
      <c r="F242" s="870">
        <f>'UBS Izolina Mazzei'!F26</f>
        <v>0.89333333333333331</v>
      </c>
      <c r="G242" s="891">
        <f>'UBS Izolina Mazzei'!G26</f>
        <v>31</v>
      </c>
      <c r="H242" s="870">
        <f>'UBS Izolina Mazzei'!H26</f>
        <v>0.41333333333333333</v>
      </c>
      <c r="I242" s="871">
        <f>'UBS Izolina Mazzei'!I26</f>
        <v>174</v>
      </c>
      <c r="J242" s="872">
        <f>'UBS Izolina Mazzei'!J26</f>
        <v>0.77333333333333332</v>
      </c>
      <c r="K242" s="891">
        <f>'UBS Izolina Mazzei'!K26</f>
        <v>90</v>
      </c>
      <c r="L242" s="870">
        <f>'UBS Izolina Mazzei'!L26</f>
        <v>1.2</v>
      </c>
      <c r="M242" s="891">
        <f>'UBS Izolina Mazzei'!M26</f>
        <v>74</v>
      </c>
      <c r="N242" s="870">
        <f>'UBS Izolina Mazzei'!N26</f>
        <v>0.98666666666666669</v>
      </c>
      <c r="O242" s="891">
        <f>'UBS Izolina Mazzei'!O26</f>
        <v>69</v>
      </c>
      <c r="P242" s="870">
        <f>'UBS Izolina Mazzei'!P26</f>
        <v>0.92</v>
      </c>
      <c r="Q242" s="871">
        <f>'UBS Izolina Mazzei'!Q26</f>
        <v>233</v>
      </c>
      <c r="R242" s="872">
        <f>'UBS Izolina Mazzei'!R26</f>
        <v>1.0355555555555556</v>
      </c>
      <c r="S242" s="891">
        <f>'UBS Izolina Mazzei'!S26</f>
        <v>38</v>
      </c>
      <c r="T242" s="870">
        <f>'UBS Izolina Mazzei'!T26</f>
        <v>0.50666666666666671</v>
      </c>
      <c r="U242" s="891">
        <f>'UBS Izolina Mazzei'!U26</f>
        <v>93</v>
      </c>
      <c r="V242" s="870">
        <f>'UBS Izolina Mazzei'!V26</f>
        <v>1.24</v>
      </c>
      <c r="W242" s="891">
        <f>'UBS Izolina Mazzei'!W26</f>
        <v>0</v>
      </c>
      <c r="X242" s="870">
        <f>'UBS Izolina Mazzei'!X26</f>
        <v>0</v>
      </c>
      <c r="Y242" s="871">
        <f>'UBS Izolina Mazzei'!Y26</f>
        <v>131</v>
      </c>
      <c r="Z242" s="872">
        <f>'UBS Izolina Mazzei'!Z26</f>
        <v>0.5822222222222222</v>
      </c>
      <c r="AA242" s="891">
        <f>'UBS Izolina Mazzei'!AA26</f>
        <v>0</v>
      </c>
      <c r="AB242" s="870">
        <f>'UBS Izolina Mazzei'!AB26</f>
        <v>0</v>
      </c>
      <c r="AC242" s="891">
        <f>'UBS Izolina Mazzei'!AC26</f>
        <v>0</v>
      </c>
      <c r="AD242" s="870">
        <f>'UBS Izolina Mazzei'!AD26</f>
        <v>0</v>
      </c>
      <c r="AE242" s="891">
        <f>'UBS Izolina Mazzei'!AE26</f>
        <v>0</v>
      </c>
      <c r="AF242" s="870">
        <f>'UBS Izolina Mazzei'!AF26</f>
        <v>0</v>
      </c>
      <c r="AG242" s="871">
        <f>'UBS Izolina Mazzei'!AG26</f>
        <v>0</v>
      </c>
      <c r="AH242" s="872">
        <f>'UBS Izolina Mazzei'!AH26</f>
        <v>0</v>
      </c>
      <c r="AI242" s="891">
        <f>SUM(C242,E242,G242,K242,M242,O242)</f>
        <v>407</v>
      </c>
    </row>
    <row r="243" spans="1:35" ht="15.75" outlineLevel="1" thickBot="1" x14ac:dyDescent="0.3">
      <c r="A243" s="1081" t="s">
        <v>7</v>
      </c>
      <c r="B243" s="624">
        <f>SUM(B236:B242)</f>
        <v>787</v>
      </c>
      <c r="C243" s="418">
        <f>SUM(C236:C242)</f>
        <v>1522</v>
      </c>
      <c r="D243" s="949">
        <f t="shared" ref="D243" si="641">C243/$B243</f>
        <v>1.9339263024142312</v>
      </c>
      <c r="E243" s="418">
        <f>SUM(E236:E242)</f>
        <v>1268</v>
      </c>
      <c r="F243" s="949">
        <f t="shared" ref="F243" si="642">E243/$B243</f>
        <v>1.6111817026683608</v>
      </c>
      <c r="G243" s="418">
        <f>SUM(G236:G242)</f>
        <v>1276</v>
      </c>
      <c r="H243" s="949">
        <f t="shared" ref="H243" si="643">G243/$B243</f>
        <v>1.6213468869123253</v>
      </c>
      <c r="I243" s="625">
        <f t="shared" ref="I243" si="644">SUM(C243,E243,G243)</f>
        <v>4066</v>
      </c>
      <c r="J243" s="950">
        <f t="shared" ref="J243" si="645">I243/($B243*3)</f>
        <v>1.7221516306649725</v>
      </c>
      <c r="K243" s="418">
        <f>SUM(K236:K242)</f>
        <v>1528</v>
      </c>
      <c r="L243" s="949">
        <f t="shared" ref="L243" si="646">K243/$B243</f>
        <v>1.9415501905972046</v>
      </c>
      <c r="M243" s="418">
        <f>SUM(M236:M242)</f>
        <v>1704</v>
      </c>
      <c r="N243" s="949">
        <f t="shared" ref="N243" si="647">M243/$B243</f>
        <v>2.165184243964422</v>
      </c>
      <c r="O243" s="418">
        <f>SUM(O236:O242)</f>
        <v>1451</v>
      </c>
      <c r="P243" s="949">
        <f t="shared" ref="P243" si="648">O243/$B243</f>
        <v>1.8437102922490469</v>
      </c>
      <c r="Q243" s="625">
        <f>SUM(K243,M243,O243)</f>
        <v>4683</v>
      </c>
      <c r="R243" s="950">
        <f>Q243/($B243*3)</f>
        <v>1.9834815756035578</v>
      </c>
      <c r="S243" s="418">
        <f>SUM(S236:S242)</f>
        <v>1524</v>
      </c>
      <c r="T243" s="949">
        <f t="shared" ref="T243" si="649">S243/$B243</f>
        <v>1.9364675984752224</v>
      </c>
      <c r="U243" s="418">
        <f>SUM(U236:U242)</f>
        <v>1625</v>
      </c>
      <c r="V243" s="949">
        <f t="shared" ref="V243" si="650">U243/$B243</f>
        <v>2.0648030495552732</v>
      </c>
      <c r="W243" s="418">
        <f>SUM(W236:W242)</f>
        <v>0</v>
      </c>
      <c r="X243" s="949">
        <f t="shared" ref="X243" si="651">W243/$B243</f>
        <v>0</v>
      </c>
      <c r="Y243" s="625">
        <f>SUM(S243,U243,W243)</f>
        <v>3149</v>
      </c>
      <c r="Z243" s="1226">
        <f>Y243/($B243*3)</f>
        <v>1.3337568826768318</v>
      </c>
      <c r="AA243" s="418">
        <f>SUM(AA236:AA242)</f>
        <v>0</v>
      </c>
      <c r="AB243" s="949">
        <f t="shared" ref="AB243" si="652">AA243/$B243</f>
        <v>0</v>
      </c>
      <c r="AC243" s="418">
        <f>SUM(AC236:AC242)</f>
        <v>0</v>
      </c>
      <c r="AD243" s="949">
        <f t="shared" ref="AD243" si="653">AC243/$B243</f>
        <v>0</v>
      </c>
      <c r="AE243" s="418">
        <f>SUM(AE236:AE242)</f>
        <v>0</v>
      </c>
      <c r="AF243" s="949">
        <f t="shared" ref="AF243" si="654">AE243/$B243</f>
        <v>0</v>
      </c>
      <c r="AG243" s="625">
        <f>SUM(AA243,AC243,AE243)</f>
        <v>0</v>
      </c>
      <c r="AH243" s="1226">
        <f>AG243/($B243*3)</f>
        <v>0</v>
      </c>
      <c r="AI243" s="1225">
        <f>SUM(C243,E243,G243,K243,M243,O243)</f>
        <v>8749</v>
      </c>
    </row>
    <row r="244" spans="1:35" x14ac:dyDescent="0.25">
      <c r="B244"/>
      <c r="D244"/>
      <c r="F244"/>
      <c r="H244"/>
      <c r="J244"/>
      <c r="L244"/>
      <c r="N244"/>
      <c r="P244"/>
      <c r="Q244"/>
      <c r="R244"/>
      <c r="S244" s="1087"/>
      <c r="T244"/>
      <c r="U244"/>
      <c r="V244"/>
      <c r="W244"/>
      <c r="X244"/>
      <c r="Y244"/>
      <c r="Z244"/>
      <c r="AA244" s="1087"/>
      <c r="AB244"/>
      <c r="AC244"/>
      <c r="AD244"/>
      <c r="AE244"/>
      <c r="AF244"/>
      <c r="AG244"/>
      <c r="AH244"/>
    </row>
    <row r="245" spans="1:35" ht="15.75" x14ac:dyDescent="0.25">
      <c r="A245" s="1372" t="s">
        <v>567</v>
      </c>
      <c r="B245" s="1373"/>
      <c r="C245" s="1373"/>
      <c r="D245" s="1373"/>
      <c r="E245" s="1373"/>
      <c r="F245" s="1373"/>
      <c r="G245" s="1373"/>
      <c r="H245" s="1373"/>
      <c r="I245" s="1373"/>
      <c r="J245" s="1373"/>
      <c r="K245" s="1373"/>
      <c r="L245" s="1373"/>
      <c r="M245" s="1373"/>
      <c r="N245" s="1373"/>
      <c r="O245" s="1373"/>
      <c r="P245" s="1373"/>
      <c r="Q245" s="1373"/>
      <c r="R245" s="1373"/>
      <c r="S245" s="1373"/>
      <c r="T245" s="1373"/>
      <c r="U245" s="1373"/>
      <c r="V245" s="1373"/>
      <c r="W245" s="1373"/>
      <c r="X245" s="1373"/>
      <c r="Y245" s="1373"/>
      <c r="Z245" s="1373"/>
      <c r="AA245" s="1373"/>
      <c r="AB245" s="1373"/>
      <c r="AC245" s="1373"/>
      <c r="AD245" s="1373"/>
      <c r="AE245" s="1373"/>
      <c r="AF245" s="1373"/>
      <c r="AG245" s="1373"/>
      <c r="AH245" s="1373"/>
      <c r="AI245" s="1373"/>
    </row>
    <row r="246" spans="1:35" ht="24.75" outlineLevel="1" thickBot="1" x14ac:dyDescent="0.3">
      <c r="A246" s="1059" t="s">
        <v>14</v>
      </c>
      <c r="B246" s="12" t="s">
        <v>172</v>
      </c>
      <c r="C246" s="262" t="str">
        <f>'Pque N Mundo I'!C6</f>
        <v>JAN_19</v>
      </c>
      <c r="D246" s="263" t="str">
        <f>'Pque N Mundo I'!D6</f>
        <v>%</v>
      </c>
      <c r="E246" s="262" t="str">
        <f>'Pque N Mundo I'!E6</f>
        <v>FEV_19</v>
      </c>
      <c r="F246" s="263" t="str">
        <f>'Pque N Mundo I'!F6</f>
        <v>%</v>
      </c>
      <c r="G246" s="262" t="str">
        <f>'Pque N Mundo I'!G6</f>
        <v>MAR_19</v>
      </c>
      <c r="H246" s="263" t="str">
        <f>'Pque N Mundo I'!H6</f>
        <v>%</v>
      </c>
      <c r="I246" s="128" t="str">
        <f>'Pque N Mundo I'!I6</f>
        <v>Trimestre</v>
      </c>
      <c r="J246" s="13" t="str">
        <f>'Pque N Mundo I'!J6</f>
        <v>% Trim</v>
      </c>
      <c r="K246" s="262" t="str">
        <f>'Pque N Mundo I'!K6</f>
        <v>ABR_19</v>
      </c>
      <c r="L246" s="263" t="str">
        <f>'Pque N Mundo I'!L6</f>
        <v>%</v>
      </c>
      <c r="M246" s="264" t="str">
        <f>'Pque N Mundo I'!M6</f>
        <v>MAIO_19</v>
      </c>
      <c r="N246" s="265" t="str">
        <f>'Pque N Mundo I'!N6</f>
        <v>%</v>
      </c>
      <c r="O246" s="264" t="str">
        <f>'Pque N Mundo I'!O6</f>
        <v>JUN_19</v>
      </c>
      <c r="P246" s="265" t="str">
        <f>'Pque N Mundo I'!P6</f>
        <v>%</v>
      </c>
      <c r="Q246" s="128" t="str">
        <f>'Pque N Mundo I'!Q6</f>
        <v>Trimestre</v>
      </c>
      <c r="R246" s="13" t="str">
        <f>'Pque N Mundo I'!R6</f>
        <v>% Trim</v>
      </c>
      <c r="S246" s="110" t="str">
        <f>'Pque N Mundo I'!S6</f>
        <v>JUL_19</v>
      </c>
      <c r="T246" s="263" t="str">
        <f>'Pque N Mundo I'!T6</f>
        <v>%</v>
      </c>
      <c r="U246" s="264" t="str">
        <f>'Pque N Mundo I'!U6</f>
        <v>AGO_19</v>
      </c>
      <c r="V246" s="265" t="str">
        <f>'Pque N Mundo I'!V6</f>
        <v>%</v>
      </c>
      <c r="W246" s="264" t="str">
        <f>'Pque N Mundo I'!W6</f>
        <v>SET_19</v>
      </c>
      <c r="X246" s="265" t="str">
        <f>'Pque N Mundo I'!X6</f>
        <v>%</v>
      </c>
      <c r="Y246" s="128" t="str">
        <f>'Pque N Mundo I'!Y6</f>
        <v>Trimestre</v>
      </c>
      <c r="Z246" s="13" t="str">
        <f>'Pque N Mundo I'!Z6</f>
        <v>% Trim</v>
      </c>
      <c r="AA246" s="110" t="str">
        <f>'Pque N Mundo I'!AA6</f>
        <v>OUT_19</v>
      </c>
      <c r="AB246" s="263" t="str">
        <f>'Pque N Mundo I'!AB6</f>
        <v>%</v>
      </c>
      <c r="AC246" s="264" t="str">
        <f>'Pque N Mundo I'!AC6</f>
        <v>NOV_19</v>
      </c>
      <c r="AD246" s="265" t="str">
        <f>'Pque N Mundo I'!AD6</f>
        <v>%</v>
      </c>
      <c r="AE246" s="264" t="str">
        <f>'Pque N Mundo I'!AE6</f>
        <v>DEZ_19</v>
      </c>
      <c r="AF246" s="265" t="str">
        <f>'Pque N Mundo I'!AF6</f>
        <v>%</v>
      </c>
      <c r="AG246" s="128" t="str">
        <f>'Pque N Mundo I'!AG6</f>
        <v>Trimestre</v>
      </c>
      <c r="AH246" s="13" t="str">
        <f>'Pque N Mundo I'!AH6</f>
        <v>% Trim</v>
      </c>
      <c r="AI246" s="14" t="s">
        <v>6</v>
      </c>
    </row>
    <row r="247" spans="1:35" ht="15.75" outlineLevel="1" thickTop="1" x14ac:dyDescent="0.25">
      <c r="A247" s="1070" t="s">
        <v>163</v>
      </c>
      <c r="B247" s="53">
        <f>'HORA CERTA'!$B$52</f>
        <v>120</v>
      </c>
      <c r="C247" s="162">
        <f>'HORA CERTA'!$C$52</f>
        <v>151</v>
      </c>
      <c r="D247" s="55">
        <f t="shared" ref="D247:D256" si="655">C247/$B247</f>
        <v>1.2583333333333333</v>
      </c>
      <c r="E247" s="162">
        <f>'HORA CERTA'!$E$52</f>
        <v>166</v>
      </c>
      <c r="F247" s="55">
        <f t="shared" ref="F247:F256" si="656">E247/$B247</f>
        <v>1.3833333333333333</v>
      </c>
      <c r="G247" s="162">
        <f>'HORA CERTA'!$G$52</f>
        <v>155</v>
      </c>
      <c r="H247" s="55">
        <f t="shared" ref="H247:H256" si="657">G247/$B247</f>
        <v>1.2916666666666667</v>
      </c>
      <c r="I247" s="163">
        <f>SUM(C247,E247,G247)</f>
        <v>472</v>
      </c>
      <c r="J247" s="164">
        <f>I247/($B247*3)</f>
        <v>1.3111111111111111</v>
      </c>
      <c r="K247" s="162">
        <f>'HORA CERTA'!$K$52</f>
        <v>126</v>
      </c>
      <c r="L247" s="55">
        <f t="shared" ref="L247:L256" si="658">K247/$B247</f>
        <v>1.05</v>
      </c>
      <c r="M247" s="162">
        <f>'HORA CERTA'!$M$52</f>
        <v>170</v>
      </c>
      <c r="N247" s="55">
        <f t="shared" ref="N247:N256" si="659">M247/$B247</f>
        <v>1.4166666666666667</v>
      </c>
      <c r="O247" s="162">
        <f>'HORA CERTA'!$O$52</f>
        <v>140</v>
      </c>
      <c r="P247" s="55">
        <f t="shared" ref="P247:P256" si="660">O247/$B247</f>
        <v>1.1666666666666667</v>
      </c>
      <c r="Q247" s="163">
        <f t="shared" ref="Q247:Q252" si="661">SUM(K247,M247,O247)</f>
        <v>436</v>
      </c>
      <c r="R247" s="164">
        <f t="shared" ref="R247:R252" si="662">Q247/($B247*3)</f>
        <v>1.211111111111111</v>
      </c>
      <c r="S247" s="162">
        <f>'HORA CERTA'!$S$52</f>
        <v>138</v>
      </c>
      <c r="T247" s="55">
        <f t="shared" ref="T247:T252" si="663">S247/$B247</f>
        <v>1.1499999999999999</v>
      </c>
      <c r="U247" s="162">
        <f>'HORA CERTA'!$U$52</f>
        <v>166</v>
      </c>
      <c r="V247" s="55">
        <f t="shared" ref="V247:V252" si="664">U247/$B247</f>
        <v>1.3833333333333333</v>
      </c>
      <c r="W247" s="162">
        <f>'HORA CERTA'!$W$52</f>
        <v>0</v>
      </c>
      <c r="X247" s="55">
        <f t="shared" ref="X247:X252" si="665">W247/$B247</f>
        <v>0</v>
      </c>
      <c r="Y247" s="163">
        <f t="shared" ref="Y247:Y252" si="666">SUM(S247,U247,W247)</f>
        <v>304</v>
      </c>
      <c r="Z247" s="164">
        <f t="shared" ref="Z247:Z252" si="667">Y247/($B247*3)</f>
        <v>0.84444444444444444</v>
      </c>
      <c r="AA247" s="162">
        <f>'HORA CERTA'!$AA$52</f>
        <v>0</v>
      </c>
      <c r="AB247" s="55">
        <f t="shared" ref="AB247:AB252" si="668">AA247/$B247</f>
        <v>0</v>
      </c>
      <c r="AC247" s="162">
        <f>'HORA CERTA'!$AC$52</f>
        <v>0</v>
      </c>
      <c r="AD247" s="55">
        <f t="shared" ref="AD247:AD252" si="669">AC247/$B247</f>
        <v>0</v>
      </c>
      <c r="AE247" s="162">
        <f>'HORA CERTA'!$AE$52</f>
        <v>0</v>
      </c>
      <c r="AF247" s="55">
        <f t="shared" ref="AF247:AF252" si="670">AE247/$B247</f>
        <v>0</v>
      </c>
      <c r="AG247" s="163">
        <f t="shared" ref="AG247:AG252" si="671">SUM(AA247,AC247,AE247)</f>
        <v>0</v>
      </c>
      <c r="AH247" s="164">
        <f t="shared" ref="AH247:AH252" si="672">AG247/($B247*3)</f>
        <v>0</v>
      </c>
      <c r="AI247" s="162">
        <f t="shared" ref="AI247:AI256" si="673">SUM(C247,E247,G247,K247,M247,O247)</f>
        <v>908</v>
      </c>
    </row>
    <row r="248" spans="1:35" outlineLevel="1" x14ac:dyDescent="0.25">
      <c r="A248" s="1071" t="s">
        <v>164</v>
      </c>
      <c r="B248" s="29">
        <f>'HORA CERTA'!$B$53</f>
        <v>120</v>
      </c>
      <c r="C248" s="224">
        <f>'HORA CERTA'!$C$53</f>
        <v>169</v>
      </c>
      <c r="D248" s="55">
        <f t="shared" si="655"/>
        <v>1.4083333333333334</v>
      </c>
      <c r="E248" s="159">
        <f>'HORA CERTA'!$E$53</f>
        <v>170</v>
      </c>
      <c r="F248" s="55">
        <f t="shared" si="656"/>
        <v>1.4166666666666667</v>
      </c>
      <c r="G248" s="159">
        <f>'HORA CERTA'!$G$53</f>
        <v>145</v>
      </c>
      <c r="H248" s="55">
        <f t="shared" si="657"/>
        <v>1.2083333333333333</v>
      </c>
      <c r="I248" s="223">
        <f t="shared" ref="I248:I256" si="674">SUM(C248,E248,G248)</f>
        <v>484</v>
      </c>
      <c r="J248" s="164">
        <f t="shared" ref="J248:J256" si="675">I248/($B248*3)</f>
        <v>1.3444444444444446</v>
      </c>
      <c r="K248" s="159">
        <f>'HORA CERTA'!$K$53</f>
        <v>161</v>
      </c>
      <c r="L248" s="55">
        <f t="shared" si="658"/>
        <v>1.3416666666666666</v>
      </c>
      <c r="M248" s="224">
        <f>'HORA CERTA'!$M$53</f>
        <v>189</v>
      </c>
      <c r="N248" s="55">
        <f t="shared" si="659"/>
        <v>1.575</v>
      </c>
      <c r="O248" s="224">
        <f>'HORA CERTA'!$O$53</f>
        <v>138</v>
      </c>
      <c r="P248" s="55">
        <f t="shared" si="660"/>
        <v>1.1499999999999999</v>
      </c>
      <c r="Q248" s="223">
        <f t="shared" si="661"/>
        <v>488</v>
      </c>
      <c r="R248" s="164">
        <f t="shared" si="662"/>
        <v>1.3555555555555556</v>
      </c>
      <c r="S248" s="162">
        <f>'HORA CERTA'!$S$53</f>
        <v>161</v>
      </c>
      <c r="T248" s="55">
        <f t="shared" si="663"/>
        <v>1.3416666666666666</v>
      </c>
      <c r="U248" s="162">
        <f>'HORA CERTA'!$U$53</f>
        <v>155</v>
      </c>
      <c r="V248" s="55">
        <f t="shared" si="664"/>
        <v>1.2916666666666667</v>
      </c>
      <c r="W248" s="162">
        <f>'HORA CERTA'!$W$53</f>
        <v>0</v>
      </c>
      <c r="X248" s="55">
        <f t="shared" si="665"/>
        <v>0</v>
      </c>
      <c r="Y248" s="223">
        <f t="shared" si="666"/>
        <v>316</v>
      </c>
      <c r="Z248" s="164">
        <f t="shared" si="667"/>
        <v>0.87777777777777777</v>
      </c>
      <c r="AA248" s="162">
        <f>'HORA CERTA'!$AA$53</f>
        <v>0</v>
      </c>
      <c r="AB248" s="55">
        <f t="shared" si="668"/>
        <v>0</v>
      </c>
      <c r="AC248" s="162">
        <f>'HORA CERTA'!$AC$53</f>
        <v>0</v>
      </c>
      <c r="AD248" s="55">
        <f t="shared" si="669"/>
        <v>0</v>
      </c>
      <c r="AE248" s="162">
        <f>'HORA CERTA'!$AE$53</f>
        <v>0</v>
      </c>
      <c r="AF248" s="55">
        <f t="shared" si="670"/>
        <v>0</v>
      </c>
      <c r="AG248" s="223">
        <f t="shared" si="671"/>
        <v>0</v>
      </c>
      <c r="AH248" s="164">
        <f t="shared" si="672"/>
        <v>0</v>
      </c>
      <c r="AI248" s="224">
        <f t="shared" si="673"/>
        <v>972</v>
      </c>
    </row>
    <row r="249" spans="1:35" outlineLevel="1" x14ac:dyDescent="0.25">
      <c r="A249" s="1071" t="s">
        <v>165</v>
      </c>
      <c r="B249" s="29">
        <f>'HORA CERTA'!$B$54</f>
        <v>200</v>
      </c>
      <c r="C249" s="224">
        <f>'HORA CERTA'!$C$54</f>
        <v>254</v>
      </c>
      <c r="D249" s="55">
        <f t="shared" si="655"/>
        <v>1.27</v>
      </c>
      <c r="E249" s="159">
        <f>'HORA CERTA'!$E$54</f>
        <v>108</v>
      </c>
      <c r="F249" s="55">
        <f t="shared" si="656"/>
        <v>0.54</v>
      </c>
      <c r="G249" s="159">
        <f>'HORA CERTA'!$G$54</f>
        <v>197</v>
      </c>
      <c r="H249" s="55">
        <f t="shared" si="657"/>
        <v>0.98499999999999999</v>
      </c>
      <c r="I249" s="223">
        <f t="shared" si="674"/>
        <v>559</v>
      </c>
      <c r="J249" s="164">
        <f t="shared" si="675"/>
        <v>0.93166666666666664</v>
      </c>
      <c r="K249" s="159">
        <f>'HORA CERTA'!$K$54</f>
        <v>217</v>
      </c>
      <c r="L249" s="55">
        <f t="shared" si="658"/>
        <v>1.085</v>
      </c>
      <c r="M249" s="224">
        <f>'HORA CERTA'!$M$54</f>
        <v>268</v>
      </c>
      <c r="N249" s="55">
        <f t="shared" si="659"/>
        <v>1.34</v>
      </c>
      <c r="O249" s="224">
        <f>'HORA CERTA'!$O$54</f>
        <v>205</v>
      </c>
      <c r="P249" s="55">
        <f t="shared" si="660"/>
        <v>1.0249999999999999</v>
      </c>
      <c r="Q249" s="223">
        <f t="shared" si="661"/>
        <v>690</v>
      </c>
      <c r="R249" s="164">
        <f t="shared" si="662"/>
        <v>1.1499999999999999</v>
      </c>
      <c r="S249" s="162">
        <f>'HORA CERTA'!$S$54</f>
        <v>242</v>
      </c>
      <c r="T249" s="55">
        <f t="shared" si="663"/>
        <v>1.21</v>
      </c>
      <c r="U249" s="162">
        <f>'HORA CERTA'!$U$54</f>
        <v>266</v>
      </c>
      <c r="V249" s="55">
        <f t="shared" si="664"/>
        <v>1.33</v>
      </c>
      <c r="W249" s="162">
        <f>'HORA CERTA'!$W$54</f>
        <v>0</v>
      </c>
      <c r="X249" s="55">
        <f t="shared" si="665"/>
        <v>0</v>
      </c>
      <c r="Y249" s="223">
        <f t="shared" si="666"/>
        <v>508</v>
      </c>
      <c r="Z249" s="164">
        <f t="shared" si="667"/>
        <v>0.84666666666666668</v>
      </c>
      <c r="AA249" s="162">
        <f>'HORA CERTA'!$AA$54</f>
        <v>0</v>
      </c>
      <c r="AB249" s="55">
        <f t="shared" si="668"/>
        <v>0</v>
      </c>
      <c r="AC249" s="162">
        <f>'HORA CERTA'!$AC$54</f>
        <v>0</v>
      </c>
      <c r="AD249" s="55">
        <f t="shared" si="669"/>
        <v>0</v>
      </c>
      <c r="AE249" s="162">
        <f>'HORA CERTA'!$AE$54</f>
        <v>0</v>
      </c>
      <c r="AF249" s="55">
        <f t="shared" si="670"/>
        <v>0</v>
      </c>
      <c r="AG249" s="223">
        <f t="shared" si="671"/>
        <v>0</v>
      </c>
      <c r="AH249" s="164">
        <f t="shared" si="672"/>
        <v>0</v>
      </c>
      <c r="AI249" s="224">
        <f t="shared" si="673"/>
        <v>1249</v>
      </c>
    </row>
    <row r="250" spans="1:35" outlineLevel="1" x14ac:dyDescent="0.25">
      <c r="A250" s="1071" t="s">
        <v>167</v>
      </c>
      <c r="B250" s="29">
        <f>'HORA CERTA'!$B$56</f>
        <v>300</v>
      </c>
      <c r="C250" s="224">
        <f>'HORA CERTA'!$C$56</f>
        <v>146</v>
      </c>
      <c r="D250" s="55">
        <f t="shared" si="655"/>
        <v>0.48666666666666669</v>
      </c>
      <c r="E250" s="159">
        <f>'HORA CERTA'!$E$56</f>
        <v>319</v>
      </c>
      <c r="F250" s="55">
        <f t="shared" si="656"/>
        <v>1.0633333333333332</v>
      </c>
      <c r="G250" s="159">
        <f>'HORA CERTA'!$G$56</f>
        <v>286</v>
      </c>
      <c r="H250" s="55">
        <f t="shared" si="657"/>
        <v>0.95333333333333337</v>
      </c>
      <c r="I250" s="223">
        <f t="shared" si="674"/>
        <v>751</v>
      </c>
      <c r="J250" s="164">
        <f t="shared" si="675"/>
        <v>0.83444444444444443</v>
      </c>
      <c r="K250" s="159">
        <f>'HORA CERTA'!$K$56</f>
        <v>445</v>
      </c>
      <c r="L250" s="55">
        <f t="shared" si="658"/>
        <v>1.4833333333333334</v>
      </c>
      <c r="M250" s="224">
        <f>'HORA CERTA'!$M$56</f>
        <v>371</v>
      </c>
      <c r="N250" s="55">
        <f t="shared" si="659"/>
        <v>1.2366666666666666</v>
      </c>
      <c r="O250" s="224">
        <f>'HORA CERTA'!$O$56</f>
        <v>400</v>
      </c>
      <c r="P250" s="55">
        <f t="shared" si="660"/>
        <v>1.3333333333333333</v>
      </c>
      <c r="Q250" s="223">
        <f t="shared" si="661"/>
        <v>1216</v>
      </c>
      <c r="R250" s="164">
        <f t="shared" si="662"/>
        <v>1.3511111111111112</v>
      </c>
      <c r="S250" s="162">
        <f>'HORA CERTA'!$S$56</f>
        <v>213</v>
      </c>
      <c r="T250" s="55">
        <f t="shared" si="663"/>
        <v>0.71</v>
      </c>
      <c r="U250" s="162">
        <f>'HORA CERTA'!$U$56</f>
        <v>270</v>
      </c>
      <c r="V250" s="55">
        <f t="shared" si="664"/>
        <v>0.9</v>
      </c>
      <c r="W250" s="162">
        <f>'HORA CERTA'!$W$56</f>
        <v>0</v>
      </c>
      <c r="X250" s="55">
        <f t="shared" si="665"/>
        <v>0</v>
      </c>
      <c r="Y250" s="223">
        <f t="shared" si="666"/>
        <v>483</v>
      </c>
      <c r="Z250" s="164">
        <f t="shared" si="667"/>
        <v>0.53666666666666663</v>
      </c>
      <c r="AA250" s="162">
        <f>'HORA CERTA'!$AA$56</f>
        <v>0</v>
      </c>
      <c r="AB250" s="55">
        <f t="shared" si="668"/>
        <v>0</v>
      </c>
      <c r="AC250" s="162">
        <f>'HORA CERTA'!$AC$56</f>
        <v>0</v>
      </c>
      <c r="AD250" s="55">
        <f t="shared" si="669"/>
        <v>0</v>
      </c>
      <c r="AE250" s="162">
        <f>'HORA CERTA'!$AE$56</f>
        <v>0</v>
      </c>
      <c r="AF250" s="55">
        <f t="shared" si="670"/>
        <v>0</v>
      </c>
      <c r="AG250" s="223">
        <f t="shared" si="671"/>
        <v>0</v>
      </c>
      <c r="AH250" s="164">
        <f t="shared" si="672"/>
        <v>0</v>
      </c>
      <c r="AI250" s="224">
        <f t="shared" si="673"/>
        <v>1967</v>
      </c>
    </row>
    <row r="251" spans="1:35" outlineLevel="1" x14ac:dyDescent="0.25">
      <c r="A251" s="1071" t="s">
        <v>168</v>
      </c>
      <c r="B251" s="29">
        <f>'HORA CERTA'!$B$57</f>
        <v>132</v>
      </c>
      <c r="C251" s="224">
        <f>'HORA CERTA'!$C$57</f>
        <v>218</v>
      </c>
      <c r="D251" s="55">
        <f t="shared" si="655"/>
        <v>1.6515151515151516</v>
      </c>
      <c r="E251" s="159">
        <f>'HORA CERTA'!$E$57</f>
        <v>182</v>
      </c>
      <c r="F251" s="55">
        <f t="shared" si="656"/>
        <v>1.3787878787878789</v>
      </c>
      <c r="G251" s="159">
        <f>'HORA CERTA'!$G$57</f>
        <v>208</v>
      </c>
      <c r="H251" s="55">
        <f t="shared" si="657"/>
        <v>1.5757575757575757</v>
      </c>
      <c r="I251" s="223">
        <f t="shared" si="674"/>
        <v>608</v>
      </c>
      <c r="J251" s="164">
        <f t="shared" si="675"/>
        <v>1.5353535353535352</v>
      </c>
      <c r="K251" s="159">
        <f>'HORA CERTA'!$K$57</f>
        <v>181</v>
      </c>
      <c r="L251" s="55">
        <f t="shared" si="658"/>
        <v>1.3712121212121211</v>
      </c>
      <c r="M251" s="224">
        <f>'HORA CERTA'!$M$57</f>
        <v>187</v>
      </c>
      <c r="N251" s="55">
        <f t="shared" si="659"/>
        <v>1.4166666666666667</v>
      </c>
      <c r="O251" s="224">
        <f>'HORA CERTA'!$O$57</f>
        <v>187</v>
      </c>
      <c r="P251" s="55">
        <f t="shared" si="660"/>
        <v>1.4166666666666667</v>
      </c>
      <c r="Q251" s="223">
        <f t="shared" si="661"/>
        <v>555</v>
      </c>
      <c r="R251" s="164">
        <f t="shared" si="662"/>
        <v>1.4015151515151516</v>
      </c>
      <c r="S251" s="162">
        <f>'HORA CERTA'!$S$57</f>
        <v>222</v>
      </c>
      <c r="T251" s="55">
        <f t="shared" si="663"/>
        <v>1.6818181818181819</v>
      </c>
      <c r="U251" s="162">
        <f>'HORA CERTA'!$U$57</f>
        <v>182</v>
      </c>
      <c r="V251" s="55">
        <f t="shared" si="664"/>
        <v>1.3787878787878789</v>
      </c>
      <c r="W251" s="162">
        <f>'HORA CERTA'!$W$57</f>
        <v>0</v>
      </c>
      <c r="X251" s="55">
        <f t="shared" si="665"/>
        <v>0</v>
      </c>
      <c r="Y251" s="223">
        <f t="shared" si="666"/>
        <v>404</v>
      </c>
      <c r="Z251" s="164">
        <f t="shared" si="667"/>
        <v>1.0202020202020201</v>
      </c>
      <c r="AA251" s="162">
        <f>'HORA CERTA'!$AA$57</f>
        <v>0</v>
      </c>
      <c r="AB251" s="55">
        <f t="shared" si="668"/>
        <v>0</v>
      </c>
      <c r="AC251" s="162">
        <f>'HORA CERTA'!$AC$57</f>
        <v>0</v>
      </c>
      <c r="AD251" s="55">
        <f t="shared" si="669"/>
        <v>0</v>
      </c>
      <c r="AE251" s="162">
        <f>'HORA CERTA'!$AE$57</f>
        <v>0</v>
      </c>
      <c r="AF251" s="55">
        <f t="shared" si="670"/>
        <v>0</v>
      </c>
      <c r="AG251" s="223">
        <f t="shared" si="671"/>
        <v>0</v>
      </c>
      <c r="AH251" s="164">
        <f t="shared" si="672"/>
        <v>0</v>
      </c>
      <c r="AI251" s="224">
        <f t="shared" si="673"/>
        <v>1163</v>
      </c>
    </row>
    <row r="252" spans="1:35" outlineLevel="1" x14ac:dyDescent="0.25">
      <c r="A252" s="1073" t="s">
        <v>169</v>
      </c>
      <c r="B252" s="431">
        <f>'HORA CERTA'!$B$58</f>
        <v>176</v>
      </c>
      <c r="C252" s="891">
        <f>'HORA CERTA'!$C$58</f>
        <v>215</v>
      </c>
      <c r="D252" s="892">
        <f t="shared" si="655"/>
        <v>1.2215909090909092</v>
      </c>
      <c r="E252" s="891">
        <f>'HORA CERTA'!$E$58</f>
        <v>223</v>
      </c>
      <c r="F252" s="892">
        <f t="shared" si="656"/>
        <v>1.2670454545454546</v>
      </c>
      <c r="G252" s="891">
        <f>'HORA CERTA'!$G$58</f>
        <v>197</v>
      </c>
      <c r="H252" s="892">
        <f t="shared" si="657"/>
        <v>1.1193181818181819</v>
      </c>
      <c r="I252" s="871">
        <f t="shared" si="674"/>
        <v>635</v>
      </c>
      <c r="J252" s="893">
        <f t="shared" si="675"/>
        <v>1.2026515151515151</v>
      </c>
      <c r="K252" s="891">
        <f>'HORA CERTA'!$K$58</f>
        <v>132</v>
      </c>
      <c r="L252" s="892">
        <f t="shared" si="658"/>
        <v>0.75</v>
      </c>
      <c r="M252" s="891">
        <f>'HORA CERTA'!$M$58</f>
        <v>282</v>
      </c>
      <c r="N252" s="892">
        <f t="shared" si="659"/>
        <v>1.6022727272727273</v>
      </c>
      <c r="O252" s="891">
        <f>'HORA CERTA'!$O$58</f>
        <v>82</v>
      </c>
      <c r="P252" s="892">
        <f t="shared" si="660"/>
        <v>0.46590909090909088</v>
      </c>
      <c r="Q252" s="871">
        <f t="shared" si="661"/>
        <v>496</v>
      </c>
      <c r="R252" s="893">
        <f t="shared" si="662"/>
        <v>0.93939393939393945</v>
      </c>
      <c r="S252" s="162">
        <f>'HORA CERTA'!$S$58</f>
        <v>200</v>
      </c>
      <c r="T252" s="892">
        <f t="shared" si="663"/>
        <v>1.1363636363636365</v>
      </c>
      <c r="U252" s="162">
        <f>'HORA CERTA'!$U$58</f>
        <v>223</v>
      </c>
      <c r="V252" s="892">
        <f t="shared" si="664"/>
        <v>1.2670454545454546</v>
      </c>
      <c r="W252" s="162">
        <f>'HORA CERTA'!$W$58</f>
        <v>0</v>
      </c>
      <c r="X252" s="892">
        <f t="shared" si="665"/>
        <v>0</v>
      </c>
      <c r="Y252" s="871">
        <f t="shared" si="666"/>
        <v>423</v>
      </c>
      <c r="Z252" s="893">
        <f t="shared" si="667"/>
        <v>0.80113636363636365</v>
      </c>
      <c r="AA252" s="162">
        <f>'HORA CERTA'!$AA$58</f>
        <v>0</v>
      </c>
      <c r="AB252" s="892">
        <f t="shared" si="668"/>
        <v>0</v>
      </c>
      <c r="AC252" s="162">
        <f>'HORA CERTA'!$AC$58</f>
        <v>0</v>
      </c>
      <c r="AD252" s="892">
        <f t="shared" si="669"/>
        <v>0</v>
      </c>
      <c r="AE252" s="162">
        <f>'HORA CERTA'!$AE$58</f>
        <v>0</v>
      </c>
      <c r="AF252" s="892">
        <f t="shared" si="670"/>
        <v>0</v>
      </c>
      <c r="AG252" s="871">
        <f t="shared" si="671"/>
        <v>0</v>
      </c>
      <c r="AH252" s="893">
        <f t="shared" si="672"/>
        <v>0</v>
      </c>
      <c r="AI252" s="224">
        <f t="shared" si="673"/>
        <v>1131</v>
      </c>
    </row>
    <row r="253" spans="1:35" outlineLevel="1" x14ac:dyDescent="0.25">
      <c r="A253" s="1072" t="str">
        <f>'HORA CERTA'!A59</f>
        <v xml:space="preserve">RAIO-X </v>
      </c>
      <c r="B253" s="989">
        <f>'HORA CERTA'!B59</f>
        <v>0</v>
      </c>
      <c r="C253" s="990">
        <f>'HORA CERTA'!C59</f>
        <v>3</v>
      </c>
      <c r="D253" s="991" t="e">
        <f>'HORA CERTA'!D59</f>
        <v>#DIV/0!</v>
      </c>
      <c r="E253" s="990">
        <f>'HORA CERTA'!E59</f>
        <v>3</v>
      </c>
      <c r="F253" s="991" t="e">
        <f>'HORA CERTA'!F59</f>
        <v>#DIV/0!</v>
      </c>
      <c r="G253" s="990">
        <f>'HORA CERTA'!G59</f>
        <v>0</v>
      </c>
      <c r="H253" s="991" t="e">
        <f>'HORA CERTA'!H59</f>
        <v>#DIV/0!</v>
      </c>
      <c r="I253" s="992">
        <f>'HORA CERTA'!I59</f>
        <v>6</v>
      </c>
      <c r="J253" s="993" t="e">
        <f>'HORA CERTA'!J59</f>
        <v>#DIV/0!</v>
      </c>
      <c r="K253" s="990">
        <f>'HORA CERTA'!K59</f>
        <v>0</v>
      </c>
      <c r="L253" s="991" t="e">
        <f>'HORA CERTA'!L59</f>
        <v>#DIV/0!</v>
      </c>
      <c r="M253" s="990">
        <f>'HORA CERTA'!M59</f>
        <v>0</v>
      </c>
      <c r="N253" s="991" t="e">
        <f>'HORA CERTA'!N59</f>
        <v>#DIV/0!</v>
      </c>
      <c r="O253" s="990">
        <f>'HORA CERTA'!O59</f>
        <v>0</v>
      </c>
      <c r="P253" s="991" t="e">
        <f>'HORA CERTA'!P59</f>
        <v>#DIV/0!</v>
      </c>
      <c r="Q253" s="992">
        <f>'HORA CERTA'!Q59</f>
        <v>0</v>
      </c>
      <c r="R253" s="993" t="e">
        <f>'HORA CERTA'!R59</f>
        <v>#DIV/0!</v>
      </c>
      <c r="S253" s="162">
        <f>'HORA CERTA'!$S$59</f>
        <v>0</v>
      </c>
      <c r="T253" s="991" t="e">
        <f>'HORA CERTA'!T59</f>
        <v>#DIV/0!</v>
      </c>
      <c r="U253" s="162">
        <f>'HORA CERTA'!$U$59</f>
        <v>0</v>
      </c>
      <c r="V253" s="991" t="e">
        <f>'HORA CERTA'!V59</f>
        <v>#DIV/0!</v>
      </c>
      <c r="W253" s="162">
        <f>'HORA CERTA'!$W$59</f>
        <v>0</v>
      </c>
      <c r="X253" s="991" t="e">
        <f>'HORA CERTA'!X59</f>
        <v>#DIV/0!</v>
      </c>
      <c r="Y253" s="992">
        <f>'HORA CERTA'!Y59</f>
        <v>0</v>
      </c>
      <c r="Z253" s="993" t="e">
        <f>'HORA CERTA'!Z59</f>
        <v>#DIV/0!</v>
      </c>
      <c r="AA253" s="162">
        <f>'HORA CERTA'!$AA$59</f>
        <v>0</v>
      </c>
      <c r="AB253" s="991" t="e">
        <f>'HORA CERTA'!AB59</f>
        <v>#DIV/0!</v>
      </c>
      <c r="AC253" s="162">
        <f>'HORA CERTA'!$AC$59</f>
        <v>0</v>
      </c>
      <c r="AD253" s="991" t="e">
        <f>'HORA CERTA'!AD59</f>
        <v>#DIV/0!</v>
      </c>
      <c r="AE253" s="162">
        <f>'HORA CERTA'!$AE$59</f>
        <v>0</v>
      </c>
      <c r="AF253" s="991" t="e">
        <f>'HORA CERTA'!AF59</f>
        <v>#DIV/0!</v>
      </c>
      <c r="AG253" s="992">
        <f>'HORA CERTA'!AG59</f>
        <v>0</v>
      </c>
      <c r="AH253" s="993" t="e">
        <f>'HORA CERTA'!AH59</f>
        <v>#DIV/0!</v>
      </c>
      <c r="AI253" s="891">
        <f t="shared" si="673"/>
        <v>6</v>
      </c>
    </row>
    <row r="254" spans="1:35" x14ac:dyDescent="0.25">
      <c r="A254" s="945" t="s">
        <v>576</v>
      </c>
      <c r="B254" s="1168">
        <f>'HORA CERTA'!B60</f>
        <v>32</v>
      </c>
      <c r="C254" s="1276">
        <f>'HORA CERTA'!C60</f>
        <v>25</v>
      </c>
      <c r="D254" s="946">
        <f>'HORA CERTA'!D60</f>
        <v>0.78125</v>
      </c>
      <c r="E254" s="1276">
        <f>'HORA CERTA'!E60</f>
        <v>30</v>
      </c>
      <c r="F254" s="946">
        <f>'HORA CERTA'!F60</f>
        <v>0.9375</v>
      </c>
      <c r="G254" s="1276">
        <f>'HORA CERTA'!G60</f>
        <v>20</v>
      </c>
      <c r="H254" s="946">
        <f>'HORA CERTA'!H60</f>
        <v>0.625</v>
      </c>
      <c r="I254" s="947">
        <f>'HORA CERTA'!I60</f>
        <v>75</v>
      </c>
      <c r="J254" s="948">
        <f>'HORA CERTA'!J60</f>
        <v>0.78125</v>
      </c>
      <c r="K254" s="1276">
        <f>'HORA CERTA'!K60</f>
        <v>32</v>
      </c>
      <c r="L254" s="946">
        <f>'HORA CERTA'!L60</f>
        <v>1</v>
      </c>
      <c r="M254" s="1276">
        <f>'HORA CERTA'!M60</f>
        <v>31</v>
      </c>
      <c r="N254" s="946">
        <f>'HORA CERTA'!N60</f>
        <v>0.96875</v>
      </c>
      <c r="O254" s="1276">
        <f>'HORA CERTA'!O60</f>
        <v>21</v>
      </c>
      <c r="P254" s="946">
        <f>'HORA CERTA'!P60</f>
        <v>0.65625</v>
      </c>
      <c r="Q254" s="947">
        <f>'HORA CERTA'!Q60</f>
        <v>84</v>
      </c>
      <c r="R254" s="948">
        <f>'HORA CERTA'!R60</f>
        <v>0.875</v>
      </c>
      <c r="S254" s="1276">
        <f>'HORA CERTA'!S60</f>
        <v>25</v>
      </c>
      <c r="T254" s="946">
        <f>'HORA CERTA'!T60</f>
        <v>0.78125</v>
      </c>
      <c r="U254" s="1276">
        <f>'HORA CERTA'!U60</f>
        <v>37</v>
      </c>
      <c r="V254" s="946">
        <f>'HORA CERTA'!V60</f>
        <v>1.15625</v>
      </c>
      <c r="W254" s="1276">
        <f>'HORA CERTA'!W60</f>
        <v>0</v>
      </c>
      <c r="X254" s="946">
        <f>'HORA CERTA'!X60</f>
        <v>0</v>
      </c>
      <c r="Y254" s="947">
        <f>'HORA CERTA'!Y60</f>
        <v>62</v>
      </c>
      <c r="Z254" s="948">
        <f>'HORA CERTA'!Z60</f>
        <v>0.64583333333333337</v>
      </c>
      <c r="AA254" s="1276">
        <f>'HORA CERTA'!AA60</f>
        <v>0</v>
      </c>
      <c r="AB254" s="69">
        <f>'HORA CERTA'!AB60</f>
        <v>0</v>
      </c>
      <c r="AC254" s="1276">
        <f>'HORA CERTA'!AC60</f>
        <v>0</v>
      </c>
      <c r="AD254" s="69">
        <f>'HORA CERTA'!AD60</f>
        <v>0</v>
      </c>
      <c r="AE254" s="1276">
        <f>'HORA CERTA'!AE60</f>
        <v>0</v>
      </c>
      <c r="AF254" s="69">
        <f>'HORA CERTA'!AF60</f>
        <v>0</v>
      </c>
      <c r="AG254" s="992">
        <f>'HORA CERTA'!AG60</f>
        <v>0</v>
      </c>
      <c r="AH254" s="993">
        <f>'HORA CERTA'!AH60</f>
        <v>0</v>
      </c>
      <c r="AI254" s="891">
        <f t="shared" ref="AI254:AI255" si="676">SUM(C254,E254,G254,K254,M254,O254)</f>
        <v>159</v>
      </c>
    </row>
    <row r="255" spans="1:35" ht="15.75" thickBot="1" x14ac:dyDescent="0.3">
      <c r="A255" s="945" t="s">
        <v>577</v>
      </c>
      <c r="B255" s="1168">
        <f>'HORA CERTA'!B61</f>
        <v>80</v>
      </c>
      <c r="C255" s="1276">
        <f>'HORA CERTA'!C61</f>
        <v>72</v>
      </c>
      <c r="D255" s="946">
        <f>'HORA CERTA'!D61</f>
        <v>0.9</v>
      </c>
      <c r="E255" s="1276">
        <f>'HORA CERTA'!E61</f>
        <v>67</v>
      </c>
      <c r="F255" s="946">
        <f>'HORA CERTA'!F61</f>
        <v>0.83750000000000002</v>
      </c>
      <c r="G255" s="1276">
        <f>'HORA CERTA'!G61</f>
        <v>55</v>
      </c>
      <c r="H255" s="946">
        <f>'HORA CERTA'!H61</f>
        <v>0.6875</v>
      </c>
      <c r="I255" s="947">
        <f>'HORA CERTA'!I61</f>
        <v>194</v>
      </c>
      <c r="J255" s="948">
        <f>'HORA CERTA'!J61</f>
        <v>0.80833333333333335</v>
      </c>
      <c r="K255" s="1276">
        <f>'HORA CERTA'!K61</f>
        <v>75</v>
      </c>
      <c r="L255" s="946">
        <f>'HORA CERTA'!L61</f>
        <v>0.9375</v>
      </c>
      <c r="M255" s="1276">
        <f>'HORA CERTA'!M61</f>
        <v>81</v>
      </c>
      <c r="N255" s="946">
        <f>'HORA CERTA'!N61</f>
        <v>1.0125</v>
      </c>
      <c r="O255" s="1276">
        <f>'HORA CERTA'!O61</f>
        <v>72</v>
      </c>
      <c r="P255" s="946">
        <f>'HORA CERTA'!P61</f>
        <v>0.9</v>
      </c>
      <c r="Q255" s="947">
        <f>'HORA CERTA'!Q61</f>
        <v>228</v>
      </c>
      <c r="R255" s="948">
        <f>'HORA CERTA'!R61</f>
        <v>0.95</v>
      </c>
      <c r="S255" s="1276">
        <f>'HORA CERTA'!S61</f>
        <v>69</v>
      </c>
      <c r="T255" s="946">
        <f>'HORA CERTA'!T61</f>
        <v>0.86250000000000004</v>
      </c>
      <c r="U255" s="1276">
        <f>'HORA CERTA'!U61</f>
        <v>95</v>
      </c>
      <c r="V255" s="946">
        <f>'HORA CERTA'!V61</f>
        <v>1.1875</v>
      </c>
      <c r="W255" s="1276">
        <f>'HORA CERTA'!W61</f>
        <v>0</v>
      </c>
      <c r="X255" s="946">
        <f>'HORA CERTA'!X61</f>
        <v>0</v>
      </c>
      <c r="Y255" s="947">
        <f>'HORA CERTA'!Y61</f>
        <v>164</v>
      </c>
      <c r="Z255" s="948">
        <f>'HORA CERTA'!Z61</f>
        <v>0.68333333333333335</v>
      </c>
      <c r="AA255" s="1276">
        <f>'HORA CERTA'!AA61</f>
        <v>0</v>
      </c>
      <c r="AB255" s="69">
        <f>'HORA CERTA'!AB61</f>
        <v>0</v>
      </c>
      <c r="AC255" s="1276">
        <f>'HORA CERTA'!AC61</f>
        <v>0</v>
      </c>
      <c r="AD255" s="69">
        <f>'HORA CERTA'!AD61</f>
        <v>0</v>
      </c>
      <c r="AE255" s="1276">
        <f>'HORA CERTA'!AE61</f>
        <v>0</v>
      </c>
      <c r="AF255" s="69">
        <f>'HORA CERTA'!AF61</f>
        <v>0</v>
      </c>
      <c r="AG255" s="992">
        <f>'HORA CERTA'!AG61</f>
        <v>0</v>
      </c>
      <c r="AH255" s="993">
        <f>'HORA CERTA'!AH61</f>
        <v>0</v>
      </c>
      <c r="AI255" s="891">
        <f t="shared" si="676"/>
        <v>422</v>
      </c>
    </row>
    <row r="256" spans="1:35" ht="15.75" outlineLevel="1" thickBot="1" x14ac:dyDescent="0.3">
      <c r="A256" s="1081" t="s">
        <v>7</v>
      </c>
      <c r="B256" s="624">
        <f>SUM(B247:B252)</f>
        <v>1048</v>
      </c>
      <c r="C256" s="418">
        <f>SUM(C247:C252)</f>
        <v>1153</v>
      </c>
      <c r="D256" s="949">
        <f t="shared" si="655"/>
        <v>1.1001908396946565</v>
      </c>
      <c r="E256" s="418">
        <f>SUM(E247:E253)</f>
        <v>1171</v>
      </c>
      <c r="F256" s="949">
        <f t="shared" si="656"/>
        <v>1.1173664122137406</v>
      </c>
      <c r="G256" s="418">
        <f>SUM(G247:G252)</f>
        <v>1188</v>
      </c>
      <c r="H256" s="949">
        <f t="shared" si="657"/>
        <v>1.133587786259542</v>
      </c>
      <c r="I256" s="625">
        <f t="shared" si="674"/>
        <v>3512</v>
      </c>
      <c r="J256" s="950">
        <f t="shared" si="675"/>
        <v>1.1170483460559797</v>
      </c>
      <c r="K256" s="418">
        <f>SUM(K247:K252)</f>
        <v>1262</v>
      </c>
      <c r="L256" s="949">
        <f t="shared" si="658"/>
        <v>1.2041984732824427</v>
      </c>
      <c r="M256" s="418">
        <f>SUM(M247:M252)</f>
        <v>1467</v>
      </c>
      <c r="N256" s="949">
        <f t="shared" si="659"/>
        <v>1.3998091603053435</v>
      </c>
      <c r="O256" s="418">
        <f>SUM(O247:O252)</f>
        <v>1152</v>
      </c>
      <c r="P256" s="949">
        <f t="shared" si="660"/>
        <v>1.0992366412213741</v>
      </c>
      <c r="Q256" s="625">
        <f>SUM(K256,M256,O256)</f>
        <v>3881</v>
      </c>
      <c r="R256" s="950">
        <f>Q256/($B256*3)</f>
        <v>1.23441475826972</v>
      </c>
      <c r="S256" s="418">
        <f>SUM(S247:S252)</f>
        <v>1176</v>
      </c>
      <c r="T256" s="949">
        <f t="shared" ref="T256" si="677">S256/$B256</f>
        <v>1.1221374045801527</v>
      </c>
      <c r="U256" s="418">
        <f>SUM(U247:U252)</f>
        <v>1262</v>
      </c>
      <c r="V256" s="949">
        <f t="shared" ref="V256" si="678">U256/$B256</f>
        <v>1.2041984732824427</v>
      </c>
      <c r="W256" s="418">
        <f>SUM(W247:W252)</f>
        <v>0</v>
      </c>
      <c r="X256" s="949">
        <f t="shared" ref="X256" si="679">W256/$B256</f>
        <v>0</v>
      </c>
      <c r="Y256" s="625">
        <f>SUM(S256,U256,W256)</f>
        <v>2438</v>
      </c>
      <c r="Z256" s="950">
        <f>Y256/($B256*3)</f>
        <v>0.77544529262086515</v>
      </c>
      <c r="AA256" s="418">
        <f>SUM(AA247:AA252)</f>
        <v>0</v>
      </c>
      <c r="AB256" s="949">
        <f t="shared" ref="AB256" si="680">AA256/$B256</f>
        <v>0</v>
      </c>
      <c r="AC256" s="418">
        <f>SUM(AC247:AC253)</f>
        <v>0</v>
      </c>
      <c r="AD256" s="949">
        <f t="shared" ref="AD256" si="681">AC256/$B256</f>
        <v>0</v>
      </c>
      <c r="AE256" s="418">
        <f>SUM(AE247:AE253)</f>
        <v>0</v>
      </c>
      <c r="AF256" s="949">
        <f t="shared" ref="AF256" si="682">AE256/$B256</f>
        <v>0</v>
      </c>
      <c r="AG256" s="625">
        <f>SUM(AA256,AC256,AE256)</f>
        <v>0</v>
      </c>
      <c r="AH256" s="950">
        <f>AG256/($B256*3)</f>
        <v>0</v>
      </c>
      <c r="AI256" s="994">
        <f t="shared" si="673"/>
        <v>7393</v>
      </c>
    </row>
    <row r="258" spans="1:35" ht="16.5" thickBot="1" x14ac:dyDescent="0.3">
      <c r="A258" s="1374" t="s">
        <v>568</v>
      </c>
      <c r="B258" s="1375"/>
      <c r="C258" s="1375"/>
      <c r="D258" s="1375"/>
      <c r="E258" s="1375"/>
      <c r="F258" s="1375"/>
      <c r="G258" s="1375"/>
      <c r="H258" s="1375"/>
      <c r="I258" s="1375"/>
      <c r="J258" s="1375"/>
      <c r="K258" s="1375"/>
      <c r="L258" s="1375"/>
      <c r="M258" s="1375"/>
      <c r="N258" s="1375"/>
      <c r="O258" s="1375"/>
      <c r="P258" s="1375"/>
      <c r="Q258" s="1375"/>
      <c r="R258" s="1375"/>
      <c r="S258" s="1375"/>
      <c r="T258" s="1375"/>
      <c r="U258" s="1375"/>
      <c r="V258" s="1375"/>
      <c r="W258" s="1375"/>
      <c r="X258" s="1375"/>
      <c r="Y258" s="1375"/>
      <c r="Z258" s="1375"/>
      <c r="AA258" s="1375"/>
      <c r="AB258" s="1375"/>
      <c r="AC258" s="1375"/>
      <c r="AD258" s="1375"/>
      <c r="AE258" s="1375"/>
      <c r="AF258" s="1375"/>
      <c r="AG258" s="1375"/>
      <c r="AH258" s="1375"/>
      <c r="AI258" s="1375"/>
    </row>
    <row r="259" spans="1:35" ht="24.75" thickBot="1" x14ac:dyDescent="0.3">
      <c r="A259" s="1059" t="s">
        <v>14</v>
      </c>
      <c r="B259" s="1105" t="s">
        <v>172</v>
      </c>
      <c r="C259" s="1099" t="str">
        <f>'PSM V MARIA BAIXA'!C19</f>
        <v>JAN_19</v>
      </c>
      <c r="D259" s="15" t="s">
        <v>1</v>
      </c>
      <c r="E259" s="1090" t="str">
        <f>'PSM V MARIA BAIXA'!E19</f>
        <v>FEV_19</v>
      </c>
      <c r="F259" s="15" t="s">
        <v>1</v>
      </c>
      <c r="G259" s="1090" t="str">
        <f>'PSM V MARIA BAIXA'!G19</f>
        <v>MAR_19</v>
      </c>
      <c r="H259" s="15" t="s">
        <v>1</v>
      </c>
      <c r="I259" s="128" t="s">
        <v>454</v>
      </c>
      <c r="J259" s="13" t="s">
        <v>205</v>
      </c>
      <c r="K259" s="14" t="str">
        <f>'PSM V MARIA BAIXA'!K19</f>
        <v>ABR_19</v>
      </c>
      <c r="L259" s="15" t="s">
        <v>1</v>
      </c>
      <c r="M259" s="14" t="str">
        <f>'PSM V MARIA BAIXA'!M19</f>
        <v>MAIO_19</v>
      </c>
      <c r="N259" s="15" t="s">
        <v>1</v>
      </c>
      <c r="O259" s="14" t="str">
        <f>'PSM V MARIA BAIXA'!O19</f>
        <v>JUN_19</v>
      </c>
      <c r="P259" s="15" t="s">
        <v>1</v>
      </c>
      <c r="Q259" s="128" t="s">
        <v>454</v>
      </c>
      <c r="R259" s="13" t="s">
        <v>205</v>
      </c>
      <c r="S259" s="14" t="str">
        <f>'PSM V MARIA BAIXA'!S19</f>
        <v>JUL_19</v>
      </c>
      <c r="T259" s="15" t="s">
        <v>1</v>
      </c>
      <c r="U259" s="14" t="str">
        <f>'PSM V MARIA BAIXA'!U19</f>
        <v>AGO_19</v>
      </c>
      <c r="V259" s="15" t="s">
        <v>1</v>
      </c>
      <c r="W259" s="14" t="str">
        <f>'PSM V MARIA BAIXA'!W19</f>
        <v>SET_19</v>
      </c>
      <c r="X259" s="15" t="s">
        <v>1</v>
      </c>
      <c r="Y259" s="128" t="s">
        <v>454</v>
      </c>
      <c r="Z259" s="13" t="s">
        <v>205</v>
      </c>
      <c r="AA259" s="14" t="str">
        <f>'PSM V MARIA BAIXA'!AA19</f>
        <v>OUT_19</v>
      </c>
      <c r="AB259" s="15" t="s">
        <v>1</v>
      </c>
      <c r="AC259" s="14" t="str">
        <f>'PSM V MARIA BAIXA'!AC19</f>
        <v>NOV_19</v>
      </c>
      <c r="AD259" s="15" t="s">
        <v>1</v>
      </c>
      <c r="AE259" s="14" t="str">
        <f>'PSM V MARIA BAIXA'!AE19</f>
        <v>DEZ_19</v>
      </c>
      <c r="AF259" s="15" t="s">
        <v>1</v>
      </c>
      <c r="AG259" s="128" t="s">
        <v>454</v>
      </c>
      <c r="AH259" s="13" t="s">
        <v>205</v>
      </c>
      <c r="AI259" s="14" t="s">
        <v>6</v>
      </c>
    </row>
    <row r="260" spans="1:35" ht="16.5" hidden="1" thickTop="1" thickBot="1" x14ac:dyDescent="0.3">
      <c r="A260" s="1100" t="s">
        <v>188</v>
      </c>
      <c r="B260" s="1106">
        <v>40</v>
      </c>
      <c r="C260" s="969">
        <f>'PSM V MARIA BAIXA'!C20</f>
        <v>0</v>
      </c>
      <c r="D260" s="1094">
        <f t="shared" ref="D260:D268" si="683">C260/$B260</f>
        <v>0</v>
      </c>
      <c r="E260" s="969">
        <f>'PSM V MARIA BAIXA'!E20</f>
        <v>0</v>
      </c>
      <c r="F260" s="19">
        <f>E260/$B260</f>
        <v>0</v>
      </c>
      <c r="G260" s="969">
        <f>'PSM V MARIA BAIXA'!G20</f>
        <v>0</v>
      </c>
      <c r="H260" s="19">
        <f t="shared" ref="H260:H268" si="684">G260/$B260</f>
        <v>0</v>
      </c>
      <c r="I260" s="98">
        <f>SUM(C260,E260,G260)</f>
        <v>0</v>
      </c>
      <c r="J260" s="146">
        <f t="shared" ref="J260:J268" si="685">I260/($B260*3)</f>
        <v>0</v>
      </c>
      <c r="K260" s="4">
        <f>'PSM V MARIA BAIXA'!K20</f>
        <v>0</v>
      </c>
      <c r="L260" s="19">
        <f t="shared" ref="L260:L268" si="686">K260/$B260</f>
        <v>0</v>
      </c>
      <c r="M260" s="4">
        <f>'PSM V MARIA BAIXA'!M20</f>
        <v>0</v>
      </c>
      <c r="N260" s="19">
        <f t="shared" ref="N260:N268" si="687">M260/$B260</f>
        <v>0</v>
      </c>
      <c r="O260" s="815">
        <f>'PSM V MARIA BAIXA'!O20</f>
        <v>0</v>
      </c>
      <c r="P260" s="19">
        <f t="shared" ref="P260:P268" si="688">O260/$B260</f>
        <v>0</v>
      </c>
      <c r="Q260" s="915"/>
      <c r="R260" s="915"/>
      <c r="S260" s="4">
        <f>'PSM V MARIA BAIXA'!S20</f>
        <v>0</v>
      </c>
      <c r="T260" s="19">
        <f t="shared" ref="T260:T268" si="689">S260/$B260</f>
        <v>0</v>
      </c>
      <c r="U260" s="4">
        <f>'PSM V MARIA BAIXA'!U20</f>
        <v>0</v>
      </c>
      <c r="V260" s="19">
        <f t="shared" ref="V260:V262" si="690">U260/$B260</f>
        <v>0</v>
      </c>
      <c r="W260" s="815">
        <f>'PSM V MARIA BAIXA'!W20</f>
        <v>0</v>
      </c>
      <c r="X260" s="19">
        <f t="shared" ref="X260:X268" si="691">W260/$B260</f>
        <v>0</v>
      </c>
      <c r="Y260" s="915"/>
      <c r="Z260" s="915"/>
      <c r="AA260" s="4">
        <f>'PSM V MARIA BAIXA'!AA20</f>
        <v>0</v>
      </c>
      <c r="AB260" s="19">
        <f t="shared" ref="AB260:AB268" si="692">AA260/$B260</f>
        <v>0</v>
      </c>
      <c r="AC260" s="4">
        <f>'PSM V MARIA BAIXA'!AC20</f>
        <v>0</v>
      </c>
      <c r="AD260" s="19">
        <f t="shared" ref="AD260:AD262" si="693">AC260/$B260</f>
        <v>0</v>
      </c>
      <c r="AE260" s="815">
        <f>'PSM V MARIA BAIXA'!AE20</f>
        <v>0</v>
      </c>
      <c r="AF260" s="19">
        <f t="shared" ref="AF260:AF268" si="694">AE260/$B260</f>
        <v>0</v>
      </c>
      <c r="AG260" s="915"/>
      <c r="AH260" s="915"/>
      <c r="AI260" s="162">
        <f t="shared" ref="AI260:AI268" si="695">SUM(C260,E260,G260,K260,M260,O260)</f>
        <v>0</v>
      </c>
    </row>
    <row r="261" spans="1:35" ht="16.5" hidden="1" thickTop="1" thickBot="1" x14ac:dyDescent="0.3">
      <c r="A261" s="1100" t="s">
        <v>185</v>
      </c>
      <c r="B261" s="1106">
        <v>1</v>
      </c>
      <c r="C261" s="969">
        <f>'PSM V MARIA BAIXA'!C21</f>
        <v>0</v>
      </c>
      <c r="D261" s="1095">
        <f t="shared" si="683"/>
        <v>0</v>
      </c>
      <c r="E261" s="969">
        <f>'PSM V MARIA BAIXA'!E21</f>
        <v>0</v>
      </c>
      <c r="F261" s="20">
        <f>E261/$B261</f>
        <v>0</v>
      </c>
      <c r="G261" s="969">
        <f>'PSM V MARIA BAIXA'!G21</f>
        <v>0</v>
      </c>
      <c r="H261" s="20">
        <f t="shared" si="684"/>
        <v>0</v>
      </c>
      <c r="I261" s="100">
        <f>SUM(C261,E261,G261)</f>
        <v>0</v>
      </c>
      <c r="J261" s="218">
        <f t="shared" si="685"/>
        <v>0</v>
      </c>
      <c r="K261" s="4">
        <f>'PSM V MARIA BAIXA'!K21</f>
        <v>0</v>
      </c>
      <c r="L261" s="20">
        <f t="shared" si="686"/>
        <v>0</v>
      </c>
      <c r="M261" s="4">
        <f>'PSM V MARIA BAIXA'!M21</f>
        <v>0</v>
      </c>
      <c r="N261" s="20">
        <f t="shared" si="687"/>
        <v>0</v>
      </c>
      <c r="O261" s="4">
        <f>'PSM V MARIA BAIXA'!O21</f>
        <v>0</v>
      </c>
      <c r="P261" s="20">
        <f t="shared" si="688"/>
        <v>0</v>
      </c>
      <c r="Q261" s="916"/>
      <c r="R261" s="916"/>
      <c r="S261" s="4">
        <f>'PSM V MARIA BAIXA'!S21</f>
        <v>0</v>
      </c>
      <c r="T261" s="20">
        <f t="shared" si="689"/>
        <v>0</v>
      </c>
      <c r="U261" s="4">
        <f>'PSM V MARIA BAIXA'!U21</f>
        <v>0</v>
      </c>
      <c r="V261" s="20">
        <f t="shared" si="690"/>
        <v>0</v>
      </c>
      <c r="W261" s="4">
        <f>'PSM V MARIA BAIXA'!W21</f>
        <v>0</v>
      </c>
      <c r="X261" s="20">
        <f t="shared" si="691"/>
        <v>0</v>
      </c>
      <c r="Y261" s="916"/>
      <c r="Z261" s="916"/>
      <c r="AA261" s="4">
        <f>'PSM V MARIA BAIXA'!AA21</f>
        <v>0</v>
      </c>
      <c r="AB261" s="20">
        <f t="shared" si="692"/>
        <v>0</v>
      </c>
      <c r="AC261" s="4">
        <f>'PSM V MARIA BAIXA'!AC21</f>
        <v>0</v>
      </c>
      <c r="AD261" s="20">
        <f t="shared" si="693"/>
        <v>0</v>
      </c>
      <c r="AE261" s="4">
        <f>'PSM V MARIA BAIXA'!AE21</f>
        <v>0</v>
      </c>
      <c r="AF261" s="20">
        <f t="shared" si="694"/>
        <v>0</v>
      </c>
      <c r="AG261" s="916"/>
      <c r="AH261" s="916"/>
      <c r="AI261" s="162">
        <f t="shared" si="695"/>
        <v>0</v>
      </c>
    </row>
    <row r="262" spans="1:35" ht="16.5" hidden="1" thickTop="1" thickBot="1" x14ac:dyDescent="0.3">
      <c r="A262" s="1101" t="s">
        <v>189</v>
      </c>
      <c r="B262" s="1107">
        <v>14</v>
      </c>
      <c r="C262" s="969">
        <f>'PSM V MARIA BAIXA'!C22</f>
        <v>0</v>
      </c>
      <c r="D262" s="1095">
        <f t="shared" si="683"/>
        <v>0</v>
      </c>
      <c r="E262" s="969">
        <f>'PSM V MARIA BAIXA'!E22</f>
        <v>0</v>
      </c>
      <c r="F262" s="20">
        <f>E262/$B262</f>
        <v>0</v>
      </c>
      <c r="G262" s="969">
        <f>'PSM V MARIA BAIXA'!G22</f>
        <v>0</v>
      </c>
      <c r="H262" s="20">
        <f t="shared" si="684"/>
        <v>0</v>
      </c>
      <c r="I262" s="100">
        <f>SUM(C262,E262,G262)</f>
        <v>0</v>
      </c>
      <c r="J262" s="218">
        <f t="shared" si="685"/>
        <v>0</v>
      </c>
      <c r="K262" s="4">
        <f>'PSM V MARIA BAIXA'!K22</f>
        <v>0</v>
      </c>
      <c r="L262" s="20">
        <f t="shared" si="686"/>
        <v>0</v>
      </c>
      <c r="M262" s="4">
        <f>'PSM V MARIA BAIXA'!M22</f>
        <v>0</v>
      </c>
      <c r="N262" s="20">
        <f t="shared" si="687"/>
        <v>0</v>
      </c>
      <c r="O262" s="4">
        <f>'PSM V MARIA BAIXA'!O22</f>
        <v>0</v>
      </c>
      <c r="P262" s="20">
        <f t="shared" si="688"/>
        <v>0</v>
      </c>
      <c r="Q262" s="916"/>
      <c r="R262" s="916"/>
      <c r="S262" s="4">
        <f>'PSM V MARIA BAIXA'!S22</f>
        <v>0</v>
      </c>
      <c r="T262" s="20">
        <f t="shared" si="689"/>
        <v>0</v>
      </c>
      <c r="U262" s="4">
        <f>'PSM V MARIA BAIXA'!U22</f>
        <v>0</v>
      </c>
      <c r="V262" s="20">
        <f t="shared" si="690"/>
        <v>0</v>
      </c>
      <c r="W262" s="4">
        <f>'PSM V MARIA BAIXA'!W22</f>
        <v>0</v>
      </c>
      <c r="X262" s="20">
        <f t="shared" si="691"/>
        <v>0</v>
      </c>
      <c r="Y262" s="916"/>
      <c r="Z262" s="916"/>
      <c r="AA262" s="4">
        <f>'PSM V MARIA BAIXA'!AA22</f>
        <v>0</v>
      </c>
      <c r="AB262" s="20">
        <f t="shared" si="692"/>
        <v>0</v>
      </c>
      <c r="AC262" s="4">
        <f>'PSM V MARIA BAIXA'!AC22</f>
        <v>0</v>
      </c>
      <c r="AD262" s="20">
        <f t="shared" si="693"/>
        <v>0</v>
      </c>
      <c r="AE262" s="4">
        <f>'PSM V MARIA BAIXA'!AE22</f>
        <v>0</v>
      </c>
      <c r="AF262" s="20">
        <f t="shared" si="694"/>
        <v>0</v>
      </c>
      <c r="AG262" s="916"/>
      <c r="AH262" s="916"/>
      <c r="AI262" s="162">
        <f t="shared" si="695"/>
        <v>0</v>
      </c>
    </row>
    <row r="263" spans="1:35" ht="16.5" hidden="1" thickTop="1" thickBot="1" x14ac:dyDescent="0.3">
      <c r="A263" s="1102" t="s">
        <v>190</v>
      </c>
      <c r="B263" s="1106">
        <v>28</v>
      </c>
      <c r="C263" s="969">
        <f>'PSM V MARIA BAIXA'!C23</f>
        <v>0</v>
      </c>
      <c r="D263" s="1095">
        <f>C263/$B263</f>
        <v>0</v>
      </c>
      <c r="E263" s="969">
        <f>'PSM V MARIA BAIXA'!E23</f>
        <v>0</v>
      </c>
      <c r="F263" s="20">
        <f>E263/$B263</f>
        <v>0</v>
      </c>
      <c r="G263" s="969">
        <f>'PSM V MARIA BAIXA'!G23</f>
        <v>0</v>
      </c>
      <c r="H263" s="20">
        <f t="shared" si="684"/>
        <v>0</v>
      </c>
      <c r="I263" s="100">
        <f>SUM(C263,E263,G263)</f>
        <v>0</v>
      </c>
      <c r="J263" s="218">
        <f t="shared" si="685"/>
        <v>0</v>
      </c>
      <c r="K263" s="4">
        <f>'PSM V MARIA BAIXA'!K23</f>
        <v>0</v>
      </c>
      <c r="L263" s="20">
        <f t="shared" si="686"/>
        <v>0</v>
      </c>
      <c r="M263" s="4">
        <f>'PSM V MARIA BAIXA'!M23</f>
        <v>0</v>
      </c>
      <c r="N263" s="20">
        <f>M263/$B263</f>
        <v>0</v>
      </c>
      <c r="O263" s="4">
        <f>'PSM V MARIA BAIXA'!O23</f>
        <v>0</v>
      </c>
      <c r="P263" s="20">
        <f t="shared" si="688"/>
        <v>0</v>
      </c>
      <c r="Q263" s="916"/>
      <c r="R263" s="916"/>
      <c r="S263" s="4">
        <f>'PSM V MARIA BAIXA'!S23</f>
        <v>0</v>
      </c>
      <c r="T263" s="20">
        <f t="shared" si="689"/>
        <v>0</v>
      </c>
      <c r="U263" s="4">
        <f>'PSM V MARIA BAIXA'!U23</f>
        <v>0</v>
      </c>
      <c r="V263" s="20">
        <f>U263/$B263</f>
        <v>0</v>
      </c>
      <c r="W263" s="4">
        <f>'PSM V MARIA BAIXA'!W23</f>
        <v>0</v>
      </c>
      <c r="X263" s="20">
        <f t="shared" si="691"/>
        <v>0</v>
      </c>
      <c r="Y263" s="916"/>
      <c r="Z263" s="916"/>
      <c r="AA263" s="4">
        <f>'PSM V MARIA BAIXA'!AA23</f>
        <v>0</v>
      </c>
      <c r="AB263" s="20">
        <f t="shared" si="692"/>
        <v>0</v>
      </c>
      <c r="AC263" s="4">
        <f>'PSM V MARIA BAIXA'!AC23</f>
        <v>0</v>
      </c>
      <c r="AD263" s="20">
        <f>AC263/$B263</f>
        <v>0</v>
      </c>
      <c r="AE263" s="4">
        <f>'PSM V MARIA BAIXA'!AE23</f>
        <v>0</v>
      </c>
      <c r="AF263" s="20">
        <f t="shared" si="694"/>
        <v>0</v>
      </c>
      <c r="AG263" s="916"/>
      <c r="AH263" s="916"/>
      <c r="AI263" s="162">
        <f t="shared" si="695"/>
        <v>0</v>
      </c>
    </row>
    <row r="264" spans="1:35" ht="16.5" hidden="1" thickTop="1" thickBot="1" x14ac:dyDescent="0.3">
      <c r="A264" s="1073" t="s">
        <v>191</v>
      </c>
      <c r="B264" s="1106">
        <v>1</v>
      </c>
      <c r="C264" s="969">
        <f>'PSM V MARIA BAIXA'!C24</f>
        <v>0</v>
      </c>
      <c r="D264" s="1096">
        <f>C264/$B264</f>
        <v>0</v>
      </c>
      <c r="E264" s="969">
        <f>'PSM V MARIA BAIXA'!E24</f>
        <v>0</v>
      </c>
      <c r="F264" s="964">
        <f>E264/$B264</f>
        <v>0</v>
      </c>
      <c r="G264" s="969">
        <f>'PSM V MARIA BAIXA'!G24</f>
        <v>0</v>
      </c>
      <c r="H264" s="964">
        <f t="shared" si="684"/>
        <v>0</v>
      </c>
      <c r="I264" s="966">
        <f>SUM(C264,E264,G264)</f>
        <v>0</v>
      </c>
      <c r="J264" s="967">
        <f t="shared" si="685"/>
        <v>0</v>
      </c>
      <c r="K264" s="965">
        <f>'PSM V MARIA BAIXA'!K24</f>
        <v>0</v>
      </c>
      <c r="L264" s="964">
        <f t="shared" si="686"/>
        <v>0</v>
      </c>
      <c r="M264" s="965">
        <f>'PSM V MARIA BAIXA'!M24</f>
        <v>0</v>
      </c>
      <c r="N264" s="964">
        <f t="shared" si="687"/>
        <v>0</v>
      </c>
      <c r="O264" s="965">
        <f>'PSM V MARIA BAIXA'!O24</f>
        <v>0</v>
      </c>
      <c r="P264" s="964">
        <f t="shared" si="688"/>
        <v>0</v>
      </c>
      <c r="Q264" s="964"/>
      <c r="R264" s="964"/>
      <c r="S264" s="965">
        <f>'PSM V MARIA BAIXA'!S24</f>
        <v>0</v>
      </c>
      <c r="T264" s="964">
        <f t="shared" si="689"/>
        <v>0</v>
      </c>
      <c r="U264" s="965">
        <f>'PSM V MARIA BAIXA'!U24</f>
        <v>0</v>
      </c>
      <c r="V264" s="964">
        <f t="shared" ref="V264:V268" si="696">U264/$B264</f>
        <v>0</v>
      </c>
      <c r="W264" s="965">
        <f>'PSM V MARIA BAIXA'!W24</f>
        <v>0</v>
      </c>
      <c r="X264" s="964">
        <f t="shared" si="691"/>
        <v>0</v>
      </c>
      <c r="Y264" s="964"/>
      <c r="Z264" s="964"/>
      <c r="AA264" s="965">
        <f>'PSM V MARIA BAIXA'!AA24</f>
        <v>0</v>
      </c>
      <c r="AB264" s="964">
        <f t="shared" si="692"/>
        <v>0</v>
      </c>
      <c r="AC264" s="965">
        <f>'PSM V MARIA BAIXA'!AC24</f>
        <v>0</v>
      </c>
      <c r="AD264" s="964">
        <f t="shared" ref="AD264:AD268" si="697">AC264/$B264</f>
        <v>0</v>
      </c>
      <c r="AE264" s="965">
        <f>'PSM V MARIA BAIXA'!AE24</f>
        <v>0</v>
      </c>
      <c r="AF264" s="964">
        <f t="shared" si="694"/>
        <v>0</v>
      </c>
      <c r="AG264" s="964"/>
      <c r="AH264" s="964"/>
      <c r="AI264" s="162">
        <f t="shared" si="695"/>
        <v>0</v>
      </c>
    </row>
    <row r="265" spans="1:35" ht="15.75" thickTop="1" x14ac:dyDescent="0.25">
      <c r="A265" s="1103" t="s">
        <v>494</v>
      </c>
      <c r="B265" s="1106"/>
      <c r="C265" s="969">
        <f>'PSM V MARIA BAIXA'!C25</f>
        <v>11642</v>
      </c>
      <c r="D265" s="1097" t="e">
        <f t="shared" ref="D265:D267" si="698">C265/$B265</f>
        <v>#DIV/0!</v>
      </c>
      <c r="E265" s="969">
        <f>'PSM V MARIA BAIXA'!E25</f>
        <v>12119</v>
      </c>
      <c r="F265" s="968" t="e">
        <f t="shared" ref="F265:F268" si="699">E265/$B265</f>
        <v>#DIV/0!</v>
      </c>
      <c r="G265" s="969">
        <f>'PSM V MARIA BAIXA'!G25</f>
        <v>14420</v>
      </c>
      <c r="H265" s="968" t="e">
        <f t="shared" si="684"/>
        <v>#DIV/0!</v>
      </c>
      <c r="I265" s="970">
        <f t="shared" ref="I265:I267" si="700">SUM(C265,E265,G265)</f>
        <v>38181</v>
      </c>
      <c r="J265" s="971" t="e">
        <f t="shared" si="685"/>
        <v>#DIV/0!</v>
      </c>
      <c r="K265" s="1026">
        <f>'PSM V MARIA BAIXA'!K25</f>
        <v>16400</v>
      </c>
      <c r="L265" s="968" t="e">
        <f t="shared" si="686"/>
        <v>#DIV/0!</v>
      </c>
      <c r="M265" s="1026">
        <f>'PSM V MARIA BAIXA'!M25</f>
        <v>17679</v>
      </c>
      <c r="N265" s="968" t="e">
        <f t="shared" si="687"/>
        <v>#DIV/0!</v>
      </c>
      <c r="O265" s="1026">
        <f>'PSM V MARIA BAIXA'!O25</f>
        <v>16297</v>
      </c>
      <c r="P265" s="968" t="e">
        <f t="shared" si="688"/>
        <v>#DIV/0!</v>
      </c>
      <c r="Q265" s="970">
        <f>SUM(K265,M265,O265)</f>
        <v>50376</v>
      </c>
      <c r="R265" s="971" t="e">
        <f>Q265/($B265*3)</f>
        <v>#DIV/0!</v>
      </c>
      <c r="S265" s="1026">
        <f>'PSM V MARIA BAIXA'!S25</f>
        <v>13015</v>
      </c>
      <c r="T265" s="968" t="e">
        <f t="shared" si="689"/>
        <v>#DIV/0!</v>
      </c>
      <c r="U265" s="1026">
        <f>'PSM V MARIA BAIXA'!U25</f>
        <v>14760</v>
      </c>
      <c r="V265" s="968" t="e">
        <f t="shared" si="696"/>
        <v>#DIV/0!</v>
      </c>
      <c r="W265" s="1026">
        <f>'PSM V MARIA BAIXA'!W25</f>
        <v>0</v>
      </c>
      <c r="X265" s="968" t="e">
        <f t="shared" si="691"/>
        <v>#DIV/0!</v>
      </c>
      <c r="Y265" s="970">
        <f>SUM(S265,U265,W265)</f>
        <v>27775</v>
      </c>
      <c r="Z265" s="971" t="e">
        <f>Y265/($B265*3)</f>
        <v>#DIV/0!</v>
      </c>
      <c r="AA265" s="1026">
        <f>'PSM V MARIA BAIXA'!AA25</f>
        <v>0</v>
      </c>
      <c r="AB265" s="968" t="e">
        <f t="shared" si="692"/>
        <v>#DIV/0!</v>
      </c>
      <c r="AC265" s="1026">
        <f>'PSM V MARIA BAIXA'!AC25</f>
        <v>0</v>
      </c>
      <c r="AD265" s="968" t="e">
        <f t="shared" si="697"/>
        <v>#DIV/0!</v>
      </c>
      <c r="AE265" s="1026">
        <f>'PSM V MARIA BAIXA'!AE25</f>
        <v>0</v>
      </c>
      <c r="AF265" s="968" t="e">
        <f t="shared" si="694"/>
        <v>#DIV/0!</v>
      </c>
      <c r="AG265" s="970">
        <f>SUM(AA265,AC265,AE265)</f>
        <v>0</v>
      </c>
      <c r="AH265" s="971" t="e">
        <f>AG265/($B265*3)</f>
        <v>#DIV/0!</v>
      </c>
      <c r="AI265" s="162">
        <f t="shared" si="695"/>
        <v>88557</v>
      </c>
    </row>
    <row r="266" spans="1:35" x14ac:dyDescent="0.25">
      <c r="A266" s="1103" t="s">
        <v>490</v>
      </c>
      <c r="B266" s="1106"/>
      <c r="C266" s="969">
        <f>'PSM V MARIA BAIXA'!C26</f>
        <v>106</v>
      </c>
      <c r="D266" s="1097" t="e">
        <f t="shared" si="698"/>
        <v>#DIV/0!</v>
      </c>
      <c r="E266" s="969">
        <f>'PSM V MARIA BAIXA'!E26</f>
        <v>119</v>
      </c>
      <c r="F266" s="968" t="e">
        <f t="shared" si="699"/>
        <v>#DIV/0!</v>
      </c>
      <c r="G266" s="969">
        <f>'PSM V MARIA BAIXA'!G26</f>
        <v>116</v>
      </c>
      <c r="H266" s="968" t="e">
        <f t="shared" si="684"/>
        <v>#DIV/0!</v>
      </c>
      <c r="I266" s="970">
        <f t="shared" si="700"/>
        <v>341</v>
      </c>
      <c r="J266" s="971" t="e">
        <f t="shared" si="685"/>
        <v>#DIV/0!</v>
      </c>
      <c r="K266" s="969">
        <f>'PSM V MARIA BAIXA'!K26</f>
        <v>163</v>
      </c>
      <c r="L266" s="968" t="e">
        <f t="shared" si="686"/>
        <v>#DIV/0!</v>
      </c>
      <c r="M266" s="969">
        <f>'PSM V MARIA BAIXA'!M26</f>
        <v>123</v>
      </c>
      <c r="N266" s="968" t="e">
        <f t="shared" si="687"/>
        <v>#DIV/0!</v>
      </c>
      <c r="O266" s="969">
        <f>'PSM V MARIA BAIXA'!O26</f>
        <v>141</v>
      </c>
      <c r="P266" s="968" t="e">
        <f t="shared" si="688"/>
        <v>#DIV/0!</v>
      </c>
      <c r="Q266" s="970">
        <f>SUM(K266,M266,O266)</f>
        <v>427</v>
      </c>
      <c r="R266" s="971" t="e">
        <f>Q266/($B266*3)</f>
        <v>#DIV/0!</v>
      </c>
      <c r="S266" s="969">
        <f>'PSM V MARIA BAIXA'!S26</f>
        <v>114</v>
      </c>
      <c r="T266" s="968" t="e">
        <f t="shared" si="689"/>
        <v>#DIV/0!</v>
      </c>
      <c r="U266" s="969">
        <f>'PSM V MARIA BAIXA'!U26</f>
        <v>138</v>
      </c>
      <c r="V266" s="968" t="e">
        <f t="shared" si="696"/>
        <v>#DIV/0!</v>
      </c>
      <c r="W266" s="969">
        <f>'PSM V MARIA BAIXA'!W26</f>
        <v>0</v>
      </c>
      <c r="X266" s="968" t="e">
        <f t="shared" si="691"/>
        <v>#DIV/0!</v>
      </c>
      <c r="Y266" s="970">
        <f>SUM(S266,U266,W266)</f>
        <v>252</v>
      </c>
      <c r="Z266" s="971" t="e">
        <f>Y266/($B266*3)</f>
        <v>#DIV/0!</v>
      </c>
      <c r="AA266" s="969">
        <f>'PSM V MARIA BAIXA'!AA26</f>
        <v>0</v>
      </c>
      <c r="AB266" s="968" t="e">
        <f t="shared" si="692"/>
        <v>#DIV/0!</v>
      </c>
      <c r="AC266" s="969">
        <f>'PSM V MARIA BAIXA'!AC26</f>
        <v>0</v>
      </c>
      <c r="AD266" s="968" t="e">
        <f t="shared" si="697"/>
        <v>#DIV/0!</v>
      </c>
      <c r="AE266" s="969">
        <f>'PSM V MARIA BAIXA'!AE26</f>
        <v>0</v>
      </c>
      <c r="AF266" s="968" t="e">
        <f t="shared" si="694"/>
        <v>#DIV/0!</v>
      </c>
      <c r="AG266" s="970">
        <f>SUM(AA266,AC266,AE266)</f>
        <v>0</v>
      </c>
      <c r="AH266" s="971" t="e">
        <f>AG266/($B266*3)</f>
        <v>#DIV/0!</v>
      </c>
      <c r="AI266" s="162">
        <f t="shared" si="695"/>
        <v>768</v>
      </c>
    </row>
    <row r="267" spans="1:35" ht="15.75" thickBot="1" x14ac:dyDescent="0.3">
      <c r="A267" s="1104" t="s">
        <v>488</v>
      </c>
      <c r="B267" s="1110"/>
      <c r="C267" s="978">
        <f>'PSM V MARIA BAIXA'!C27</f>
        <v>347</v>
      </c>
      <c r="D267" s="1098" t="e">
        <f t="shared" si="698"/>
        <v>#DIV/0!</v>
      </c>
      <c r="E267" s="978">
        <f>'PSM V MARIA BAIXA'!E27</f>
        <v>349</v>
      </c>
      <c r="F267" s="977" t="e">
        <f t="shared" si="699"/>
        <v>#DIV/0!</v>
      </c>
      <c r="G267" s="978">
        <f>'PSM V MARIA BAIXA'!G27</f>
        <v>422</v>
      </c>
      <c r="H267" s="977" t="e">
        <f t="shared" si="684"/>
        <v>#DIV/0!</v>
      </c>
      <c r="I267" s="979">
        <f t="shared" si="700"/>
        <v>1118</v>
      </c>
      <c r="J267" s="980" t="e">
        <f t="shared" si="685"/>
        <v>#DIV/0!</v>
      </c>
      <c r="K267" s="978">
        <f>'PSM V MARIA BAIXA'!K27</f>
        <v>490</v>
      </c>
      <c r="L267" s="977" t="e">
        <f t="shared" si="686"/>
        <v>#DIV/0!</v>
      </c>
      <c r="M267" s="978">
        <f>'PSM V MARIA BAIXA'!M27</f>
        <v>506</v>
      </c>
      <c r="N267" s="977" t="e">
        <f t="shared" si="687"/>
        <v>#DIV/0!</v>
      </c>
      <c r="O267" s="978">
        <f>'PSM V MARIA BAIXA'!O27</f>
        <v>488</v>
      </c>
      <c r="P267" s="977" t="e">
        <f t="shared" si="688"/>
        <v>#DIV/0!</v>
      </c>
      <c r="Q267" s="979">
        <f>SUM(K267,M267,O267)</f>
        <v>1484</v>
      </c>
      <c r="R267" s="980" t="e">
        <f>Q267/($B267*3)</f>
        <v>#DIV/0!</v>
      </c>
      <c r="S267" s="978">
        <f>'PSM V MARIA BAIXA'!S27</f>
        <v>427</v>
      </c>
      <c r="T267" s="977" t="e">
        <f t="shared" si="689"/>
        <v>#DIV/0!</v>
      </c>
      <c r="U267" s="978">
        <f>'PSM V MARIA BAIXA'!U27</f>
        <v>484</v>
      </c>
      <c r="V267" s="977" t="e">
        <f t="shared" si="696"/>
        <v>#DIV/0!</v>
      </c>
      <c r="W267" s="978">
        <f>'PSM V MARIA BAIXA'!W27</f>
        <v>0</v>
      </c>
      <c r="X267" s="977" t="e">
        <f t="shared" si="691"/>
        <v>#DIV/0!</v>
      </c>
      <c r="Y267" s="979">
        <f>SUM(S267,U267,W267)</f>
        <v>911</v>
      </c>
      <c r="Z267" s="980" t="e">
        <f>Y267/($B267*3)</f>
        <v>#DIV/0!</v>
      </c>
      <c r="AA267" s="978">
        <f>'PSM V MARIA BAIXA'!AA27</f>
        <v>0</v>
      </c>
      <c r="AB267" s="977" t="e">
        <f t="shared" si="692"/>
        <v>#DIV/0!</v>
      </c>
      <c r="AC267" s="978">
        <f>'PSM V MARIA BAIXA'!AC27</f>
        <v>0</v>
      </c>
      <c r="AD267" s="977" t="e">
        <f t="shared" si="697"/>
        <v>#DIV/0!</v>
      </c>
      <c r="AE267" s="978">
        <f>'PSM V MARIA BAIXA'!AE27</f>
        <v>0</v>
      </c>
      <c r="AF267" s="977" t="e">
        <f t="shared" si="694"/>
        <v>#DIV/0!</v>
      </c>
      <c r="AG267" s="979">
        <f>SUM(AA267,AC267,AE267)</f>
        <v>0</v>
      </c>
      <c r="AH267" s="980" t="e">
        <f>AG267/($B267*3)</f>
        <v>#DIV/0!</v>
      </c>
      <c r="AI267" s="1227">
        <f t="shared" si="695"/>
        <v>2602</v>
      </c>
    </row>
    <row r="268" spans="1:35" ht="15.75" thickBot="1" x14ac:dyDescent="0.3">
      <c r="A268" s="1108" t="s">
        <v>7</v>
      </c>
      <c r="B268" s="1111">
        <f>SUM(B265:B267)</f>
        <v>0</v>
      </c>
      <c r="C268" s="1112">
        <f>SUM(C265:C267)</f>
        <v>12095</v>
      </c>
      <c r="D268" s="1113" t="e">
        <f t="shared" si="683"/>
        <v>#DIV/0!</v>
      </c>
      <c r="E268" s="1112">
        <f>SUM(E265:E267)</f>
        <v>12587</v>
      </c>
      <c r="F268" s="1113" t="e">
        <f t="shared" si="699"/>
        <v>#DIV/0!</v>
      </c>
      <c r="G268" s="1114">
        <f>SUM(G265:G267)</f>
        <v>14958</v>
      </c>
      <c r="H268" s="1113" t="e">
        <f t="shared" si="684"/>
        <v>#DIV/0!</v>
      </c>
      <c r="I268" s="1115">
        <f>SUM(I265:I267)</f>
        <v>39640</v>
      </c>
      <c r="J268" s="896" t="e">
        <f t="shared" si="685"/>
        <v>#DIV/0!</v>
      </c>
      <c r="K268" s="1109">
        <f>SUM(K265:K267)</f>
        <v>17053</v>
      </c>
      <c r="L268" s="278" t="e">
        <f t="shared" si="686"/>
        <v>#DIV/0!</v>
      </c>
      <c r="M268" s="418">
        <f>SUM(M265:M267)</f>
        <v>18308</v>
      </c>
      <c r="N268" s="278" t="e">
        <f t="shared" si="687"/>
        <v>#DIV/0!</v>
      </c>
      <c r="O268" s="418">
        <f>SUM(O265:O267)</f>
        <v>16926</v>
      </c>
      <c r="P268" s="278" t="e">
        <f t="shared" si="688"/>
        <v>#DIV/0!</v>
      </c>
      <c r="Q268" s="625">
        <f>SUM(Q265:Q267)</f>
        <v>52287</v>
      </c>
      <c r="R268" s="279" t="e">
        <f>Q268/($B268*3)</f>
        <v>#DIV/0!</v>
      </c>
      <c r="S268" s="1109">
        <f>SUM(S265:S267)</f>
        <v>13556</v>
      </c>
      <c r="T268" s="278" t="e">
        <f t="shared" si="689"/>
        <v>#DIV/0!</v>
      </c>
      <c r="U268" s="418">
        <f>SUM(U265:U267)</f>
        <v>15382</v>
      </c>
      <c r="V268" s="278" t="e">
        <f t="shared" si="696"/>
        <v>#DIV/0!</v>
      </c>
      <c r="W268" s="418">
        <f>SUM(W265:W267)</f>
        <v>0</v>
      </c>
      <c r="X268" s="278" t="e">
        <f t="shared" si="691"/>
        <v>#DIV/0!</v>
      </c>
      <c r="Y268" s="625">
        <f>SUM(Y265:Y267)</f>
        <v>28938</v>
      </c>
      <c r="Z268" s="1150" t="e">
        <f>Y268/($B268*3)</f>
        <v>#DIV/0!</v>
      </c>
      <c r="AA268" s="1109">
        <f>SUM(AA265:AA267)</f>
        <v>0</v>
      </c>
      <c r="AB268" s="278" t="e">
        <f t="shared" si="692"/>
        <v>#DIV/0!</v>
      </c>
      <c r="AC268" s="418">
        <f>SUM(AC265:AC267)</f>
        <v>0</v>
      </c>
      <c r="AD268" s="278" t="e">
        <f t="shared" si="697"/>
        <v>#DIV/0!</v>
      </c>
      <c r="AE268" s="418">
        <f>SUM(AE265:AE267)</f>
        <v>0</v>
      </c>
      <c r="AF268" s="278" t="e">
        <f t="shared" si="694"/>
        <v>#DIV/0!</v>
      </c>
      <c r="AG268" s="625">
        <f>SUM(AG265:AG267)</f>
        <v>0</v>
      </c>
      <c r="AH268" s="1150" t="e">
        <f>AG268/($B268*3)</f>
        <v>#DIV/0!</v>
      </c>
      <c r="AI268" s="1225">
        <f t="shared" si="695"/>
        <v>91927</v>
      </c>
    </row>
    <row r="270" spans="1:35" hidden="1" x14ac:dyDescent="0.25"/>
    <row r="271" spans="1:35" ht="30.75" hidden="1" thickBot="1" x14ac:dyDescent="0.3">
      <c r="A271" s="1074" t="s">
        <v>438</v>
      </c>
      <c r="B271" s="786" t="s">
        <v>446</v>
      </c>
      <c r="C271" s="787" t="s">
        <v>2</v>
      </c>
      <c r="D271" s="788" t="s">
        <v>1</v>
      </c>
      <c r="E271" s="789" t="s">
        <v>3</v>
      </c>
      <c r="F271" s="790" t="s">
        <v>1</v>
      </c>
      <c r="G271" s="787" t="s">
        <v>4</v>
      </c>
      <c r="H271" s="788" t="s">
        <v>1</v>
      </c>
      <c r="I271" s="789" t="s">
        <v>5</v>
      </c>
      <c r="J271" s="790" t="s">
        <v>1</v>
      </c>
      <c r="K271" s="787" t="s">
        <v>203</v>
      </c>
      <c r="L271" s="788" t="s">
        <v>1</v>
      </c>
      <c r="M271" s="789" t="s">
        <v>204</v>
      </c>
      <c r="N271" s="790" t="s">
        <v>1</v>
      </c>
      <c r="O271" s="791" t="s">
        <v>448</v>
      </c>
      <c r="P271" s="792" t="s">
        <v>449</v>
      </c>
      <c r="Q271" s="927"/>
      <c r="R271" s="927"/>
      <c r="S271" s="1218"/>
      <c r="T271" s="927"/>
      <c r="U271" s="927"/>
      <c r="V271" s="927"/>
      <c r="W271" s="927"/>
      <c r="X271" s="927"/>
      <c r="Y271" s="927"/>
      <c r="Z271" s="927"/>
      <c r="AA271" s="1218"/>
      <c r="AB271" s="927"/>
      <c r="AC271" s="927"/>
      <c r="AD271" s="927"/>
      <c r="AE271" s="927"/>
      <c r="AF271" s="927"/>
      <c r="AG271" s="927"/>
      <c r="AH271" s="927"/>
    </row>
    <row r="272" spans="1:35" hidden="1" x14ac:dyDescent="0.25">
      <c r="A272" s="1075" t="s">
        <v>486</v>
      </c>
      <c r="B272" s="776">
        <f>SUM(B222)</f>
        <v>4562</v>
      </c>
      <c r="C272" s="894">
        <f>SUM(C222)</f>
        <v>4346</v>
      </c>
      <c r="D272" s="794">
        <f>C272/$B272</f>
        <v>0.95265234546251643</v>
      </c>
      <c r="E272" s="783">
        <f>SUM(E222)</f>
        <v>4439</v>
      </c>
      <c r="F272" s="798">
        <f t="shared" ref="F272:F279" si="701">E272/$B272</f>
        <v>0.97303814116615517</v>
      </c>
      <c r="G272" s="894">
        <f>SUM(G222)</f>
        <v>3919</v>
      </c>
      <c r="H272" s="794">
        <f>G272/$B272</f>
        <v>0.85905304690925033</v>
      </c>
      <c r="I272" s="783">
        <f>SUM(K222)</f>
        <v>4667</v>
      </c>
      <c r="J272" s="798">
        <f>I272/$B272</f>
        <v>1.0230162209557212</v>
      </c>
      <c r="K272" s="783">
        <f>M222</f>
        <v>4960</v>
      </c>
      <c r="L272" s="794">
        <f>K272/$B272</f>
        <v>1.0872424375274004</v>
      </c>
      <c r="M272" s="783">
        <f>O222</f>
        <v>4405</v>
      </c>
      <c r="N272" s="798">
        <f>M272/$B272</f>
        <v>0.96558526961858837</v>
      </c>
      <c r="O272" s="807">
        <f t="shared" ref="O272:O274" si="702">SUM(C272,E272,G272,I272,K272,M272)</f>
        <v>26736</v>
      </c>
      <c r="P272" s="804">
        <f t="shared" ref="P272:P278" si="703">O272/($B272*6)</f>
        <v>0.97676457693993868</v>
      </c>
      <c r="Q272" s="928"/>
      <c r="R272" s="928"/>
      <c r="S272" s="1219"/>
      <c r="T272" s="928"/>
      <c r="U272" s="928"/>
      <c r="V272" s="928"/>
      <c r="W272" s="928"/>
      <c r="X272" s="928"/>
      <c r="Y272" s="928"/>
      <c r="Z272" s="928"/>
      <c r="AA272" s="1219"/>
      <c r="AB272" s="928"/>
      <c r="AC272" s="928"/>
      <c r="AD272" s="928"/>
      <c r="AE272" s="928"/>
      <c r="AF272" s="928"/>
      <c r="AG272" s="928"/>
      <c r="AH272" s="928"/>
    </row>
    <row r="273" spans="1:34" hidden="1" x14ac:dyDescent="0.25">
      <c r="A273" s="1075" t="s">
        <v>485</v>
      </c>
      <c r="B273" s="776">
        <f>B231</f>
        <v>102</v>
      </c>
      <c r="C273" s="894">
        <f>C231</f>
        <v>157</v>
      </c>
      <c r="D273" s="794">
        <f>C273/$B273</f>
        <v>1.5392156862745099</v>
      </c>
      <c r="E273" s="783">
        <f>E231</f>
        <v>189</v>
      </c>
      <c r="F273" s="798">
        <f t="shared" si="701"/>
        <v>1.8529411764705883</v>
      </c>
      <c r="G273" s="894">
        <f>G231</f>
        <v>139</v>
      </c>
      <c r="H273" s="794">
        <f>G273/$B273</f>
        <v>1.3627450980392157</v>
      </c>
      <c r="I273" s="783">
        <f>K231</f>
        <v>221</v>
      </c>
      <c r="J273" s="1116">
        <f>I273/$B273</f>
        <v>2.1666666666666665</v>
      </c>
      <c r="K273" s="894">
        <f>M231</f>
        <v>201</v>
      </c>
      <c r="L273" s="794">
        <f>K273/$B273</f>
        <v>1.9705882352941178</v>
      </c>
      <c r="M273" s="783">
        <f>O231</f>
        <v>222</v>
      </c>
      <c r="N273" s="798">
        <f>M273/$B273</f>
        <v>2.1764705882352939</v>
      </c>
      <c r="O273" s="807">
        <f t="shared" si="702"/>
        <v>1129</v>
      </c>
      <c r="P273" s="804">
        <f t="shared" si="703"/>
        <v>1.8447712418300655</v>
      </c>
      <c r="Q273" s="928"/>
      <c r="R273" s="928"/>
      <c r="S273" s="1219"/>
      <c r="T273" s="928"/>
      <c r="U273" s="928"/>
      <c r="V273" s="928"/>
      <c r="W273" s="928"/>
      <c r="X273" s="928"/>
      <c r="Y273" s="928"/>
      <c r="Z273" s="928"/>
      <c r="AA273" s="1219"/>
      <c r="AB273" s="928"/>
      <c r="AC273" s="928"/>
      <c r="AD273" s="928"/>
      <c r="AE273" s="928"/>
      <c r="AF273" s="928"/>
      <c r="AG273" s="928"/>
      <c r="AH273" s="928"/>
    </row>
    <row r="274" spans="1:34" hidden="1" x14ac:dyDescent="0.25">
      <c r="A274" s="1075" t="s">
        <v>487</v>
      </c>
      <c r="B274" s="776">
        <f>B175</f>
        <v>231</v>
      </c>
      <c r="C274" s="894">
        <f>C175</f>
        <v>194</v>
      </c>
      <c r="D274" s="794">
        <f>C274/$B274</f>
        <v>0.83982683982683981</v>
      </c>
      <c r="E274" s="783">
        <f>E175</f>
        <v>305</v>
      </c>
      <c r="F274" s="798">
        <f t="shared" si="701"/>
        <v>1.3203463203463204</v>
      </c>
      <c r="G274" s="894">
        <f>G175</f>
        <v>190</v>
      </c>
      <c r="H274" s="794">
        <f>G274/$B274</f>
        <v>0.82251082251082253</v>
      </c>
      <c r="I274" s="783">
        <f>K175</f>
        <v>245</v>
      </c>
      <c r="J274" s="798">
        <f>I274/$B274</f>
        <v>1.0606060606060606</v>
      </c>
      <c r="K274" s="894">
        <f>M175</f>
        <v>230</v>
      </c>
      <c r="L274" s="794">
        <f>K274/$B274</f>
        <v>0.99567099567099571</v>
      </c>
      <c r="M274" s="783">
        <f>O175</f>
        <v>220</v>
      </c>
      <c r="N274" s="798">
        <f>M274/$B274</f>
        <v>0.95238095238095233</v>
      </c>
      <c r="O274" s="807">
        <f t="shared" si="702"/>
        <v>1384</v>
      </c>
      <c r="P274" s="804">
        <f t="shared" si="703"/>
        <v>0.99855699855699853</v>
      </c>
      <c r="Q274" s="928"/>
      <c r="R274" s="928"/>
      <c r="S274" s="1219"/>
      <c r="T274" s="928"/>
      <c r="U274" s="928"/>
      <c r="V274" s="928"/>
      <c r="W274" s="928"/>
      <c r="X274" s="928"/>
      <c r="Y274" s="928"/>
      <c r="Z274" s="928"/>
      <c r="AA274" s="1219"/>
      <c r="AB274" s="928"/>
      <c r="AC274" s="928"/>
      <c r="AD274" s="928"/>
      <c r="AE274" s="928"/>
      <c r="AF274" s="928"/>
      <c r="AG274" s="928"/>
      <c r="AH274" s="928"/>
    </row>
    <row r="275" spans="1:34" hidden="1" x14ac:dyDescent="0.25">
      <c r="A275" s="1076" t="s">
        <v>439</v>
      </c>
      <c r="B275" s="773">
        <f>SUM(B13:B16,B28:B30,B42:B47,B54:B59,B79:B84,B91:B96,B109:B112,B127:B130,B137:B139,B146:B148,B155:B159,B188:B191,B196:B198)</f>
        <v>24587</v>
      </c>
      <c r="C275" s="769">
        <f>SUM(C13:C16,C28:C30,C42:C47,C54:C59,C79:C84,C91:C96,C109:C112,C127:C130,C137:C139,C146:C148,C155:C159,C188:C191,C196:C198)</f>
        <v>22936</v>
      </c>
      <c r="D275" s="795">
        <f>C275/$B275</f>
        <v>0.93285069345589133</v>
      </c>
      <c r="E275" s="777">
        <f>SUM(E13:E16,E28:E30,E42:E47,E54:E59,E79:E84,E91:E96,E109:E112,E127:E130,E137:E139,E146:E148,E155:E159,E188:E191,E196:E198)</f>
        <v>24515</v>
      </c>
      <c r="F275" s="799">
        <f t="shared" si="701"/>
        <v>0.99707162321552034</v>
      </c>
      <c r="G275" s="769">
        <f>SUM(G13:G16,G28:G30,G42:G47,G54:G59,G79:G84,G91:G96,G109:G112,G127:G130,G137:G139,G146:G148,G155:G159,G188:G191,G196:G198)</f>
        <v>23360</v>
      </c>
      <c r="H275" s="795">
        <f>G275/$B275</f>
        <v>0.95009557896449348</v>
      </c>
      <c r="I275" s="1117">
        <f>SUM(K13:K16,K28:K30,K42:K47,K54:K59,K79:K84,K91:K96,K109:K112,K127:K130,K137:K139,K146:K148,K155:K159,K188:K191,K196:K198)</f>
        <v>27368</v>
      </c>
      <c r="J275" s="1116">
        <f>I275/$B275</f>
        <v>1.1131085533005247</v>
      </c>
      <c r="K275" s="769">
        <f>SUM(M13:M16,M28:M30,M42:M47,M54:M59,M79:M84,M91:M96,M109:M112,M127:M130,M137:M139,M146:M148,M155:M159,M188:M191,M196:M198)</f>
        <v>29878</v>
      </c>
      <c r="L275" s="795">
        <f>K275/$B275</f>
        <v>1.2151950217594665</v>
      </c>
      <c r="M275" s="777">
        <f>SUM(O13:O16,O28:O30,O42:O47,O54:O59,O79:O84,O91:O96,O109:O112,O127:O130,O137:O139,O146:O148,O155:O159,O188:O191,O196:O198)</f>
        <v>24064</v>
      </c>
      <c r="N275" s="799">
        <f>M275/$B275</f>
        <v>0.97872859641273846</v>
      </c>
      <c r="O275" s="808">
        <f>SUM(C275,E275,G275,I275,K275,M275)</f>
        <v>152121</v>
      </c>
      <c r="P275" s="805">
        <f t="shared" si="703"/>
        <v>1.0311750111847724</v>
      </c>
      <c r="Q275" s="928"/>
      <c r="R275" s="928"/>
      <c r="S275" s="1219"/>
      <c r="T275" s="928"/>
      <c r="U275" s="928"/>
      <c r="V275" s="928"/>
      <c r="W275" s="928"/>
      <c r="X275" s="928"/>
      <c r="Y275" s="928"/>
      <c r="Z275" s="928"/>
      <c r="AA275" s="1219"/>
      <c r="AB275" s="928"/>
      <c r="AC275" s="928"/>
      <c r="AD275" s="928"/>
      <c r="AE275" s="928"/>
      <c r="AF275" s="928"/>
      <c r="AG275" s="928"/>
      <c r="AH275" s="928"/>
    </row>
    <row r="276" spans="1:34" hidden="1" x14ac:dyDescent="0.25">
      <c r="A276" s="1076" t="s">
        <v>442</v>
      </c>
      <c r="B276" s="773">
        <f>SUM(B7:B8,B22:B23)</f>
        <v>5148</v>
      </c>
      <c r="C276" s="769">
        <f>SUM(C7:C8,C22:C23)</f>
        <v>5375</v>
      </c>
      <c r="D276" s="795">
        <f>C276/$B276</f>
        <v>1.044094794094794</v>
      </c>
      <c r="E276" s="777">
        <f>SUM(E7:E8,E22:E23)</f>
        <v>4606</v>
      </c>
      <c r="F276" s="799">
        <f t="shared" si="701"/>
        <v>0.89471639471639475</v>
      </c>
      <c r="G276" s="769">
        <f>SUM(G7:G8,G22:G23)</f>
        <v>4298</v>
      </c>
      <c r="H276" s="795">
        <f>G276/$B276</f>
        <v>0.83488733488733491</v>
      </c>
      <c r="I276" s="1117">
        <f>SUM(K7:K8,K22:K23)</f>
        <v>4764</v>
      </c>
      <c r="J276" s="1116">
        <f>I276/$B276</f>
        <v>0.92540792540792538</v>
      </c>
      <c r="K276" s="769">
        <f>SUM(M7:M8,M22:M23)</f>
        <v>4852</v>
      </c>
      <c r="L276" s="795">
        <f>K276/$B276</f>
        <v>0.94250194250194252</v>
      </c>
      <c r="M276" s="777">
        <f>SUM(O7:O8,O22:O23)</f>
        <v>3593</v>
      </c>
      <c r="N276" s="799">
        <f>M276/$B276</f>
        <v>0.69794094794094796</v>
      </c>
      <c r="O276" s="808">
        <f>SUM(C276,E276,G276,I276,K276,M276)</f>
        <v>27488</v>
      </c>
      <c r="P276" s="805">
        <f t="shared" si="703"/>
        <v>0.88992488992488994</v>
      </c>
      <c r="Q276" s="928"/>
      <c r="R276" s="928"/>
      <c r="S276" s="1219"/>
      <c r="T276" s="928"/>
      <c r="U276" s="928"/>
      <c r="V276" s="928"/>
      <c r="W276" s="928"/>
      <c r="X276" s="928"/>
      <c r="Y276" s="928"/>
      <c r="Z276" s="928"/>
      <c r="AA276" s="1219"/>
      <c r="AB276" s="928"/>
      <c r="AC276" s="928"/>
      <c r="AD276" s="928"/>
      <c r="AE276" s="928"/>
      <c r="AF276" s="928"/>
      <c r="AG276" s="928"/>
      <c r="AH276" s="928"/>
    </row>
    <row r="277" spans="1:34" hidden="1" x14ac:dyDescent="0.25">
      <c r="A277" s="1076" t="s">
        <v>440</v>
      </c>
      <c r="B277" s="773">
        <f>SUM(B11,B26,B40,B52,B77,B89,B107,B125,B135,B144,B153,B186)</f>
        <v>5808</v>
      </c>
      <c r="C277" s="769">
        <f>SUM(C11,C26,C40,C77,C89,C107,C125,C135,C144,C153,C186)</f>
        <v>5878</v>
      </c>
      <c r="D277" s="795">
        <f t="shared" ref="D277:D285" si="704">C277/$B277</f>
        <v>1.0120523415977962</v>
      </c>
      <c r="E277" s="777">
        <f>SUM(E11,E26,E40,E77,E89,E107,E125,E135,E144,E153,E186)</f>
        <v>5704</v>
      </c>
      <c r="F277" s="799">
        <f t="shared" si="701"/>
        <v>0.98209366391184572</v>
      </c>
      <c r="G277" s="769">
        <f>SUM(G11,G26,G40,G77,G89,G107,G125,G135,G144,G153,G186)</f>
        <v>4922</v>
      </c>
      <c r="H277" s="795">
        <f t="shared" ref="H277:H285" si="705">G277/$B277</f>
        <v>0.84745179063360887</v>
      </c>
      <c r="I277" s="1117">
        <f>SUM(K11,K26,K40,K77,K89,K107,K125,K135,K144,K153,K186)</f>
        <v>5297</v>
      </c>
      <c r="J277" s="1116">
        <f t="shared" ref="J277:J285" si="706">I277/$B277</f>
        <v>0.91201790633608815</v>
      </c>
      <c r="K277" s="769">
        <f>SUM(M11,M26,M40,M77,M89,M107,M125,M135,M144,M153,M186)</f>
        <v>5289</v>
      </c>
      <c r="L277" s="795">
        <f t="shared" ref="L277:L285" si="707">K277/$B277</f>
        <v>0.91064049586776863</v>
      </c>
      <c r="M277" s="777">
        <f>SUM(O11,O26,O40,O77,O89,O107,O125,O135,O144,O153,O186)</f>
        <v>4884</v>
      </c>
      <c r="N277" s="799">
        <f t="shared" ref="N277:N285" si="708">M277/$B277</f>
        <v>0.84090909090909094</v>
      </c>
      <c r="O277" s="808">
        <f>SUM(C277,E277,G277,I277,K277,M277)</f>
        <v>31974</v>
      </c>
      <c r="P277" s="805">
        <f t="shared" si="703"/>
        <v>0.91752754820936644</v>
      </c>
      <c r="Q277" s="928"/>
      <c r="R277" s="928"/>
      <c r="S277" s="1219"/>
      <c r="T277" s="928"/>
      <c r="U277" s="928"/>
      <c r="V277" s="928"/>
      <c r="W277" s="928"/>
      <c r="X277" s="928"/>
      <c r="Y277" s="928"/>
      <c r="Z277" s="928"/>
      <c r="AA277" s="1219"/>
      <c r="AB277" s="928"/>
      <c r="AC277" s="928"/>
      <c r="AD277" s="928"/>
      <c r="AE277" s="928"/>
      <c r="AF277" s="928"/>
      <c r="AG277" s="928"/>
      <c r="AH277" s="928"/>
    </row>
    <row r="278" spans="1:34" hidden="1" x14ac:dyDescent="0.25">
      <c r="A278" s="1076" t="s">
        <v>443</v>
      </c>
      <c r="B278" s="773">
        <f>B24</f>
        <v>384</v>
      </c>
      <c r="C278" s="769">
        <f>C24</f>
        <v>302</v>
      </c>
      <c r="D278" s="795">
        <f>C278/$B278</f>
        <v>0.78645833333333337</v>
      </c>
      <c r="E278" s="777">
        <f>E24</f>
        <v>472</v>
      </c>
      <c r="F278" s="799">
        <f t="shared" si="701"/>
        <v>1.2291666666666667</v>
      </c>
      <c r="G278" s="769">
        <f>G24</f>
        <v>473</v>
      </c>
      <c r="H278" s="795">
        <f>G278/$B278</f>
        <v>1.2317708333333333</v>
      </c>
      <c r="I278" s="1117">
        <f>K24</f>
        <v>498</v>
      </c>
      <c r="J278" s="1116">
        <f>I278/$B278</f>
        <v>1.296875</v>
      </c>
      <c r="K278" s="769">
        <f>M24</f>
        <v>499</v>
      </c>
      <c r="L278" s="795">
        <f>K278/$B278</f>
        <v>1.2994791666666667</v>
      </c>
      <c r="M278" s="777">
        <f>O24</f>
        <v>346</v>
      </c>
      <c r="N278" s="799">
        <f>M278/$B278</f>
        <v>0.90104166666666663</v>
      </c>
      <c r="O278" s="808">
        <f>SUM(C278,E278,G278,I278,K278,M278)</f>
        <v>2590</v>
      </c>
      <c r="P278" s="805">
        <f t="shared" si="703"/>
        <v>1.1241319444444444</v>
      </c>
      <c r="Q278" s="928"/>
      <c r="R278" s="928"/>
      <c r="S278" s="1219"/>
      <c r="T278" s="928"/>
      <c r="U278" s="928"/>
      <c r="V278" s="928"/>
      <c r="W278" s="928"/>
      <c r="X278" s="928"/>
      <c r="Y278" s="928"/>
      <c r="Z278" s="928"/>
      <c r="AA278" s="1219"/>
      <c r="AB278" s="928"/>
      <c r="AC278" s="928"/>
      <c r="AD278" s="928"/>
      <c r="AE278" s="928"/>
      <c r="AF278" s="928"/>
      <c r="AG278" s="928"/>
      <c r="AH278" s="928"/>
    </row>
    <row r="279" spans="1:34" ht="15.75" hidden="1" thickBot="1" x14ac:dyDescent="0.3">
      <c r="A279" s="1077" t="s">
        <v>452</v>
      </c>
      <c r="B279" s="775">
        <f>SUM(B272:B278)</f>
        <v>40822</v>
      </c>
      <c r="C279" s="771">
        <f>SUM(C272:C278)</f>
        <v>39188</v>
      </c>
      <c r="D279" s="797">
        <f>C279/$B279</f>
        <v>0.95997256381362994</v>
      </c>
      <c r="E279" s="779">
        <f>SUM(E272:E278)</f>
        <v>40230</v>
      </c>
      <c r="F279" s="801">
        <f t="shared" si="701"/>
        <v>0.9854980157758072</v>
      </c>
      <c r="G279" s="771">
        <f>SUM(G272:G278)</f>
        <v>37301</v>
      </c>
      <c r="H279" s="797">
        <f>G279/$B279</f>
        <v>0.91374748909901526</v>
      </c>
      <c r="I279" s="779">
        <f>SUM(I272:I278)</f>
        <v>43060</v>
      </c>
      <c r="J279" s="801">
        <f>I279/$B279</f>
        <v>1.0548233795502424</v>
      </c>
      <c r="K279" s="771">
        <f>SUM(K272:K278)</f>
        <v>45909</v>
      </c>
      <c r="L279" s="797">
        <f t="shared" si="707"/>
        <v>1.1246141786291706</v>
      </c>
      <c r="M279" s="779">
        <f>SUM(M272:M278)</f>
        <v>37734</v>
      </c>
      <c r="N279" s="801">
        <f t="shared" si="708"/>
        <v>0.92435451472245356</v>
      </c>
      <c r="O279" s="779">
        <f>SUM(O272:O278)</f>
        <v>243422</v>
      </c>
      <c r="P279" s="801">
        <f t="shared" ref="P279:P286" si="709">O279/($B279*6)</f>
        <v>0.99383502359838649</v>
      </c>
      <c r="Q279" s="929"/>
      <c r="R279" s="929"/>
      <c r="S279" s="1220"/>
      <c r="T279" s="929"/>
      <c r="U279" s="929"/>
      <c r="V279" s="929"/>
      <c r="W279" s="929"/>
      <c r="X279" s="929"/>
      <c r="Y279" s="929"/>
      <c r="Z279" s="929"/>
      <c r="AA279" s="1220"/>
      <c r="AB279" s="929"/>
      <c r="AC279" s="929"/>
      <c r="AD279" s="929"/>
      <c r="AE279" s="929"/>
      <c r="AF279" s="929"/>
      <c r="AG279" s="929"/>
      <c r="AH279" s="929"/>
    </row>
    <row r="280" spans="1:34" hidden="1" x14ac:dyDescent="0.25">
      <c r="A280" s="1078"/>
      <c r="B280" s="810"/>
      <c r="C280" s="811"/>
      <c r="D280" s="812"/>
      <c r="E280" s="813"/>
      <c r="F280" s="814"/>
      <c r="G280" s="811"/>
      <c r="H280" s="812"/>
      <c r="I280" s="813"/>
      <c r="J280" s="814"/>
      <c r="K280" s="811"/>
      <c r="L280" s="812"/>
      <c r="M280" s="813"/>
      <c r="N280" s="814"/>
      <c r="O280" s="813"/>
      <c r="P280" s="814"/>
      <c r="Q280" s="930"/>
      <c r="R280" s="930"/>
      <c r="S280" s="1221"/>
      <c r="T280" s="930"/>
      <c r="U280" s="930"/>
      <c r="V280" s="930"/>
      <c r="W280" s="930"/>
      <c r="X280" s="930"/>
      <c r="Y280" s="930"/>
      <c r="Z280" s="930"/>
      <c r="AA280" s="1221"/>
      <c r="AB280" s="930"/>
      <c r="AC280" s="930"/>
      <c r="AD280" s="930"/>
      <c r="AE280" s="930"/>
      <c r="AF280" s="930"/>
      <c r="AG280" s="930"/>
      <c r="AH280" s="930"/>
    </row>
    <row r="281" spans="1:34" hidden="1" x14ac:dyDescent="0.25">
      <c r="A281" s="1075" t="s">
        <v>450</v>
      </c>
      <c r="B281" s="776">
        <f>SUM(B6,B21)</f>
        <v>10800</v>
      </c>
      <c r="C281" s="772">
        <f>SUM(C6,C21)</f>
        <v>10432</v>
      </c>
      <c r="D281" s="794">
        <f t="shared" si="704"/>
        <v>0.96592592592592597</v>
      </c>
      <c r="E281" s="780">
        <f>SUM(E6,E21)</f>
        <v>10184</v>
      </c>
      <c r="F281" s="798">
        <f t="shared" ref="F281:F285" si="710">E281/$B281</f>
        <v>0.942962962962963</v>
      </c>
      <c r="G281" s="772">
        <f>SUM(G6,G21)</f>
        <v>10655</v>
      </c>
      <c r="H281" s="794">
        <f t="shared" si="705"/>
        <v>0.98657407407407405</v>
      </c>
      <c r="I281" s="783">
        <f>SUM(K6,K21)</f>
        <v>10404</v>
      </c>
      <c r="J281" s="798">
        <f t="shared" si="706"/>
        <v>0.96333333333333337</v>
      </c>
      <c r="K281" s="772">
        <f>SUM(M6,M21)</f>
        <v>9981</v>
      </c>
      <c r="L281" s="794">
        <f t="shared" si="707"/>
        <v>0.92416666666666669</v>
      </c>
      <c r="M281" s="780">
        <f>SUM(O6,O21)</f>
        <v>9072</v>
      </c>
      <c r="N281" s="798">
        <f t="shared" si="708"/>
        <v>0.84</v>
      </c>
      <c r="O281" s="807">
        <f>SUM(C281,E281,G281,I281,K281,M281)</f>
        <v>60728</v>
      </c>
      <c r="P281" s="804">
        <f t="shared" si="709"/>
        <v>0.93716049382716049</v>
      </c>
      <c r="Q281" s="928"/>
      <c r="R281" s="928"/>
      <c r="S281" s="1219"/>
      <c r="T281" s="928"/>
      <c r="U281" s="928"/>
      <c r="V281" s="928"/>
      <c r="W281" s="928"/>
      <c r="X281" s="928"/>
      <c r="Y281" s="928"/>
      <c r="Z281" s="928"/>
      <c r="AA281" s="1219"/>
      <c r="AB281" s="928"/>
      <c r="AC281" s="928"/>
      <c r="AD281" s="928"/>
      <c r="AE281" s="928"/>
      <c r="AF281" s="928"/>
      <c r="AG281" s="928"/>
      <c r="AH281" s="928"/>
    </row>
    <row r="282" spans="1:34" ht="15.75" hidden="1" thickBot="1" x14ac:dyDescent="0.3">
      <c r="A282" s="1079" t="s">
        <v>441</v>
      </c>
      <c r="B282" s="774">
        <f>SUM(B12,B27,B41,B53,B78,B90,B108,B126,B136,B145,B154,B187)</f>
        <v>20088</v>
      </c>
      <c r="C282" s="770">
        <f>SUM(C12,C27,C41,C78,C90,C108,C126,C136,C145,C154,C187)</f>
        <v>20296</v>
      </c>
      <c r="D282" s="796">
        <f>C282/$B282</f>
        <v>1.0103544404619673</v>
      </c>
      <c r="E282" s="778">
        <f>SUM(E12,E27,E41,E78,E90,E108,E126,E136,E145,E154,E187)</f>
        <v>19475</v>
      </c>
      <c r="F282" s="800">
        <f>E282/$B282</f>
        <v>0.96948426921545205</v>
      </c>
      <c r="G282" s="770">
        <f>SUM(G12,G27,G41,G78,G90,G108,G126,G136,G145,G154,G187)</f>
        <v>17969</v>
      </c>
      <c r="H282" s="796">
        <f>G282/$B282</f>
        <v>0.8945141377937077</v>
      </c>
      <c r="I282" s="782">
        <f>SUM(K12,K27,K41,K78,K90,K108,K126,K136,K145,K154,K187)</f>
        <v>26891</v>
      </c>
      <c r="J282" s="800">
        <f>I282/$B282</f>
        <v>1.3386598964555954</v>
      </c>
      <c r="K282" s="770">
        <f>SUM(M12,M27,M41,M78,M90,M108,M126,M136,M145,M154,M187)</f>
        <v>21465</v>
      </c>
      <c r="L282" s="796">
        <f>K282/$B282</f>
        <v>1.0685483870967742</v>
      </c>
      <c r="M282" s="785">
        <f>SUM(O12,O27,O41,O78,O90,O108,O126,O136,O145,O154,O187)</f>
        <v>17583</v>
      </c>
      <c r="N282" s="803">
        <f>M282/$B282</f>
        <v>0.87529868578255676</v>
      </c>
      <c r="O282" s="895">
        <f t="shared" ref="O282:O286" si="711">SUM(C282,E282,G282,I282,K282,M282)</f>
        <v>123679</v>
      </c>
      <c r="P282" s="806">
        <f>O282/($B282*6)</f>
        <v>1.026143302801009</v>
      </c>
      <c r="Q282" s="928"/>
      <c r="R282" s="928"/>
      <c r="S282" s="1219"/>
      <c r="T282" s="928"/>
      <c r="U282" s="928"/>
      <c r="V282" s="928"/>
      <c r="W282" s="928"/>
      <c r="X282" s="928"/>
      <c r="Y282" s="928"/>
      <c r="Z282" s="928"/>
      <c r="AA282" s="1219"/>
      <c r="AB282" s="928"/>
      <c r="AC282" s="928"/>
      <c r="AD282" s="928"/>
      <c r="AE282" s="928"/>
      <c r="AF282" s="928"/>
      <c r="AG282" s="928"/>
      <c r="AH282" s="928"/>
    </row>
    <row r="283" spans="1:34" hidden="1" x14ac:dyDescent="0.25">
      <c r="A283" s="1076" t="s">
        <v>444</v>
      </c>
      <c r="B283" s="773">
        <f>B25</f>
        <v>1344</v>
      </c>
      <c r="C283" s="769">
        <f>C25</f>
        <v>1163</v>
      </c>
      <c r="D283" s="795">
        <f t="shared" si="704"/>
        <v>0.86532738095238093</v>
      </c>
      <c r="E283" s="777">
        <f>E25</f>
        <v>1476</v>
      </c>
      <c r="F283" s="799">
        <f t="shared" si="710"/>
        <v>1.0982142857142858</v>
      </c>
      <c r="G283" s="769">
        <f>G25</f>
        <v>1108</v>
      </c>
      <c r="H283" s="795">
        <f t="shared" si="705"/>
        <v>0.82440476190476186</v>
      </c>
      <c r="I283" s="784">
        <f>K25</f>
        <v>1524</v>
      </c>
      <c r="J283" s="799">
        <f t="shared" si="706"/>
        <v>1.1339285714285714</v>
      </c>
      <c r="K283" s="769">
        <f>M25</f>
        <v>1594</v>
      </c>
      <c r="L283" s="795">
        <f t="shared" si="707"/>
        <v>1.1860119047619047</v>
      </c>
      <c r="M283" s="777">
        <f>O25</f>
        <v>1019</v>
      </c>
      <c r="N283" s="799">
        <f t="shared" si="708"/>
        <v>0.75818452380952384</v>
      </c>
      <c r="O283" s="808">
        <f t="shared" si="711"/>
        <v>7884</v>
      </c>
      <c r="P283" s="805">
        <f t="shared" si="709"/>
        <v>0.9776785714285714</v>
      </c>
      <c r="Q283" s="928"/>
      <c r="R283" s="928"/>
      <c r="S283" s="1219"/>
      <c r="T283" s="928"/>
      <c r="U283" s="928"/>
      <c r="V283" s="928"/>
      <c r="W283" s="928"/>
      <c r="X283" s="928"/>
      <c r="Y283" s="928"/>
      <c r="Z283" s="928"/>
      <c r="AA283" s="1219"/>
      <c r="AB283" s="928"/>
      <c r="AC283" s="928"/>
      <c r="AD283" s="928"/>
      <c r="AE283" s="928"/>
      <c r="AF283" s="928"/>
      <c r="AG283" s="928"/>
      <c r="AH283" s="928"/>
    </row>
    <row r="284" spans="1:34" ht="15.75" hidden="1" thickBot="1" x14ac:dyDescent="0.3">
      <c r="A284" s="1077" t="s">
        <v>451</v>
      </c>
      <c r="B284" s="775">
        <f>SUM(B281:B283)</f>
        <v>32232</v>
      </c>
      <c r="C284" s="771">
        <f t="shared" ref="C284:M284" si="712">SUM(C281:C283)</f>
        <v>31891</v>
      </c>
      <c r="D284" s="797">
        <f t="shared" si="704"/>
        <v>0.98942045172499382</v>
      </c>
      <c r="E284" s="779">
        <f t="shared" si="712"/>
        <v>31135</v>
      </c>
      <c r="F284" s="801">
        <f t="shared" si="710"/>
        <v>0.96596550012410032</v>
      </c>
      <c r="G284" s="771">
        <f t="shared" si="712"/>
        <v>29732</v>
      </c>
      <c r="H284" s="797">
        <f t="shared" si="705"/>
        <v>0.92243732936212464</v>
      </c>
      <c r="I284" s="779">
        <f>SUM(I281:I283)</f>
        <v>38819</v>
      </c>
      <c r="J284" s="801">
        <f t="shared" si="706"/>
        <v>1.204362124596674</v>
      </c>
      <c r="K284" s="771">
        <f>SUM(K281:K283)</f>
        <v>33040</v>
      </c>
      <c r="L284" s="797">
        <f t="shared" si="707"/>
        <v>1.0250682551501613</v>
      </c>
      <c r="M284" s="779">
        <f t="shared" si="712"/>
        <v>27674</v>
      </c>
      <c r="N284" s="801">
        <f t="shared" si="708"/>
        <v>0.85858773889302553</v>
      </c>
      <c r="O284" s="779">
        <f t="shared" si="711"/>
        <v>192291</v>
      </c>
      <c r="P284" s="801">
        <f t="shared" si="709"/>
        <v>0.99430689997517996</v>
      </c>
      <c r="Q284" s="929"/>
      <c r="R284" s="929"/>
      <c r="S284" s="1220"/>
      <c r="T284" s="929"/>
      <c r="U284" s="929"/>
      <c r="V284" s="929"/>
      <c r="W284" s="929"/>
      <c r="X284" s="929"/>
      <c r="Y284" s="929"/>
      <c r="Z284" s="929"/>
      <c r="AA284" s="1220"/>
      <c r="AB284" s="929"/>
      <c r="AC284" s="929"/>
      <c r="AD284" s="929"/>
      <c r="AE284" s="929"/>
      <c r="AF284" s="929"/>
      <c r="AG284" s="929"/>
      <c r="AH284" s="929"/>
    </row>
    <row r="285" spans="1:34" hidden="1" x14ac:dyDescent="0.25">
      <c r="A285" s="1076" t="s">
        <v>445</v>
      </c>
      <c r="B285" s="793">
        <f>SUM(B243,B256)</f>
        <v>1835</v>
      </c>
      <c r="C285" s="769">
        <f>SUM(C243,C256)</f>
        <v>2675</v>
      </c>
      <c r="D285" s="795">
        <f t="shared" si="704"/>
        <v>1.457765667574932</v>
      </c>
      <c r="E285" s="777">
        <f>SUM(E243,E256)</f>
        <v>2439</v>
      </c>
      <c r="F285" s="799">
        <f t="shared" si="710"/>
        <v>1.3291553133514986</v>
      </c>
      <c r="G285" s="781">
        <f>SUM(G243,G256)</f>
        <v>2464</v>
      </c>
      <c r="H285" s="795">
        <f t="shared" si="705"/>
        <v>1.3427792915531336</v>
      </c>
      <c r="I285" s="784">
        <f>SUM(K243,K256)</f>
        <v>2790</v>
      </c>
      <c r="J285" s="799">
        <f t="shared" si="706"/>
        <v>1.5204359673024523</v>
      </c>
      <c r="K285" s="784">
        <f>SUM(M243,M256)</f>
        <v>3171</v>
      </c>
      <c r="L285" s="795">
        <f t="shared" si="707"/>
        <v>1.7280653950953679</v>
      </c>
      <c r="M285" s="784">
        <f>SUM(O243,O256)</f>
        <v>2603</v>
      </c>
      <c r="N285" s="799">
        <f t="shared" si="708"/>
        <v>1.4185286103542234</v>
      </c>
      <c r="O285" s="807">
        <f t="shared" si="711"/>
        <v>16142</v>
      </c>
      <c r="P285" s="805">
        <f t="shared" si="709"/>
        <v>1.4661217075386013</v>
      </c>
      <c r="Q285" s="928"/>
      <c r="R285" s="928"/>
      <c r="S285" s="1219"/>
      <c r="T285" s="928"/>
      <c r="U285" s="928"/>
      <c r="V285" s="928"/>
      <c r="W285" s="928"/>
      <c r="X285" s="928"/>
      <c r="Y285" s="928"/>
      <c r="Z285" s="928"/>
      <c r="AA285" s="1219"/>
      <c r="AB285" s="928"/>
      <c r="AC285" s="928"/>
      <c r="AD285" s="928"/>
      <c r="AE285" s="928"/>
      <c r="AF285" s="928"/>
      <c r="AG285" s="928"/>
      <c r="AH285" s="928"/>
    </row>
    <row r="286" spans="1:34" ht="15.75" hidden="1" thickBot="1" x14ac:dyDescent="0.3">
      <c r="A286" s="1077" t="s">
        <v>447</v>
      </c>
      <c r="B286" s="775">
        <f>SUM(B285)</f>
        <v>1835</v>
      </c>
      <c r="C286" s="771">
        <f>SUM(C285)</f>
        <v>2675</v>
      </c>
      <c r="D286" s="797">
        <f t="shared" ref="D286" si="713">C286/$B286</f>
        <v>1.457765667574932</v>
      </c>
      <c r="E286" s="779">
        <f>SUM(E285)</f>
        <v>2439</v>
      </c>
      <c r="F286" s="801">
        <f t="shared" ref="F286" si="714">E286/$B286</f>
        <v>1.3291553133514986</v>
      </c>
      <c r="G286" s="771">
        <f>SUM(G285)</f>
        <v>2464</v>
      </c>
      <c r="H286" s="797">
        <f t="shared" ref="H286" si="715">G286/$B286</f>
        <v>1.3427792915531336</v>
      </c>
      <c r="I286" s="779">
        <f>SUM(I285)</f>
        <v>2790</v>
      </c>
      <c r="J286" s="801">
        <f t="shared" ref="J286" si="716">I286/$B286</f>
        <v>1.5204359673024523</v>
      </c>
      <c r="K286" s="771">
        <f>SUM(K285)</f>
        <v>3171</v>
      </c>
      <c r="L286" s="797">
        <f t="shared" ref="L286" si="717">K286/$B286</f>
        <v>1.7280653950953679</v>
      </c>
      <c r="M286" s="779">
        <f>SUM(M285)</f>
        <v>2603</v>
      </c>
      <c r="N286" s="801">
        <f>M286/$B286</f>
        <v>1.4185286103542234</v>
      </c>
      <c r="O286" s="779">
        <f t="shared" si="711"/>
        <v>16142</v>
      </c>
      <c r="P286" s="801">
        <f t="shared" si="709"/>
        <v>1.4661217075386013</v>
      </c>
      <c r="Q286" s="929"/>
      <c r="R286" s="929"/>
      <c r="S286" s="1220"/>
      <c r="T286" s="929"/>
      <c r="U286" s="929"/>
      <c r="V286" s="929"/>
      <c r="W286" s="929"/>
      <c r="X286" s="929"/>
      <c r="Y286" s="929"/>
      <c r="Z286" s="929"/>
      <c r="AA286" s="1220"/>
      <c r="AB286" s="929"/>
      <c r="AC286" s="929"/>
      <c r="AD286" s="929"/>
      <c r="AE286" s="929"/>
      <c r="AF286" s="929"/>
      <c r="AG286" s="929"/>
      <c r="AH286" s="929"/>
    </row>
    <row r="287" spans="1:34" x14ac:dyDescent="0.25">
      <c r="B287" s="442"/>
      <c r="J287" s="802"/>
      <c r="L287" s="802"/>
      <c r="O287" s="185"/>
    </row>
  </sheetData>
  <mergeCells count="95">
    <mergeCell ref="AF117:AF120"/>
    <mergeCell ref="AE240:AE241"/>
    <mergeCell ref="AF240:AF241"/>
    <mergeCell ref="AG117:AG120"/>
    <mergeCell ref="AH117:AH120"/>
    <mergeCell ref="AG240:AG241"/>
    <mergeCell ref="AH240:AH241"/>
    <mergeCell ref="A123:AI123"/>
    <mergeCell ref="A133:AI133"/>
    <mergeCell ref="A142:AI142"/>
    <mergeCell ref="I117:I120"/>
    <mergeCell ref="J117:J120"/>
    <mergeCell ref="W117:W120"/>
    <mergeCell ref="X117:X120"/>
    <mergeCell ref="Y117:Y120"/>
    <mergeCell ref="Z117:Z120"/>
    <mergeCell ref="AA117:AA120"/>
    <mergeCell ref="AB117:AB120"/>
    <mergeCell ref="AC117:AC120"/>
    <mergeCell ref="AD117:AD120"/>
    <mergeCell ref="AE117:AE120"/>
    <mergeCell ref="A184:AI184"/>
    <mergeCell ref="A194:AI194"/>
    <mergeCell ref="A202:AI202"/>
    <mergeCell ref="A207:AI207"/>
    <mergeCell ref="A151:AI151"/>
    <mergeCell ref="A162:AI162"/>
    <mergeCell ref="A168:AI168"/>
    <mergeCell ref="A173:AI173"/>
    <mergeCell ref="A19:AI19"/>
    <mergeCell ref="A33:AI33"/>
    <mergeCell ref="A50:AI50"/>
    <mergeCell ref="A62:AI62"/>
    <mergeCell ref="R117:R120"/>
    <mergeCell ref="AI117:AI120"/>
    <mergeCell ref="A100:AI100"/>
    <mergeCell ref="A115:AI115"/>
    <mergeCell ref="N117:N120"/>
    <mergeCell ref="O117:O120"/>
    <mergeCell ref="P117:P120"/>
    <mergeCell ref="Q117:Q120"/>
    <mergeCell ref="S117:S120"/>
    <mergeCell ref="T117:T120"/>
    <mergeCell ref="U117:U120"/>
    <mergeCell ref="V117:V120"/>
    <mergeCell ref="A1:AI1"/>
    <mergeCell ref="A2:AI2"/>
    <mergeCell ref="B117:B120"/>
    <mergeCell ref="C117:C120"/>
    <mergeCell ref="D117:D120"/>
    <mergeCell ref="E117:E120"/>
    <mergeCell ref="F117:F120"/>
    <mergeCell ref="G117:G120"/>
    <mergeCell ref="H117:H120"/>
    <mergeCell ref="K117:K120"/>
    <mergeCell ref="L117:L120"/>
    <mergeCell ref="M117:M120"/>
    <mergeCell ref="A75:AI75"/>
    <mergeCell ref="A87:AI87"/>
    <mergeCell ref="A105:AI105"/>
    <mergeCell ref="A4:AI4"/>
    <mergeCell ref="A234:AI234"/>
    <mergeCell ref="A258:AI258"/>
    <mergeCell ref="A245:AI245"/>
    <mergeCell ref="L240:L241"/>
    <mergeCell ref="M240:M241"/>
    <mergeCell ref="N240:N241"/>
    <mergeCell ref="O240:O241"/>
    <mergeCell ref="P240:P241"/>
    <mergeCell ref="Q240:Q241"/>
    <mergeCell ref="R240:R241"/>
    <mergeCell ref="A240:A241"/>
    <mergeCell ref="G240:G241"/>
    <mergeCell ref="H240:H241"/>
    <mergeCell ref="I240:I241"/>
    <mergeCell ref="J240:J241"/>
    <mergeCell ref="K240:K241"/>
    <mergeCell ref="B240:B241"/>
    <mergeCell ref="C240:C241"/>
    <mergeCell ref="D240:D241"/>
    <mergeCell ref="E240:E241"/>
    <mergeCell ref="F240:F241"/>
    <mergeCell ref="X240:X241"/>
    <mergeCell ref="Y240:Y241"/>
    <mergeCell ref="Z240:Z241"/>
    <mergeCell ref="AI240:AI241"/>
    <mergeCell ref="S240:S241"/>
    <mergeCell ref="T240:T241"/>
    <mergeCell ref="U240:U241"/>
    <mergeCell ref="V240:V241"/>
    <mergeCell ref="W240:W241"/>
    <mergeCell ref="AA240:AA241"/>
    <mergeCell ref="AB240:AB241"/>
    <mergeCell ref="AC240:AC241"/>
    <mergeCell ref="AD240:AD241"/>
  </mergeCells>
  <conditionalFormatting sqref="I287:I1048576 I285:N285 I282:I283 H281:J281 I276:I278 D122 F125:F132 D132 N125:N132 L135:L141 F135:F141 D150 L144:L150 D161 D164:D167 D183 L175:L183 N175:N183 N135:N141 L125:L132 N144:N150 D141 F144:F150 D172 F175:F183 D206 F117:F122 L117:L122 N117:N122 F164:F167 L164:L167 N164:N167 F170:F172 L170:L172 N170:N172 F206 L206 N206 H122:J122 H132:J132 H141:J141 H150:J150 H161:J161 H164:J167 H172:J172 H183:J183 H206:J206 D74 F64:F74 L64:L74 N64:N74 H74:J74 N102:N104 L102:L104 D104 P102:P104 D260:D270 H269:J270 L260:L270 N260:N270 P260:P1048576 N272:N1048576 L272:L1048576 J272:J1048576 H272:H1048576 F272:F1048576 D272:D1048576 F21:F32 D32 N21:N32 L21:L32 D3:D4 F3:F4 L3:L4 H3:J4 N3:N4 H32:J32 P21:P32 P64:P74 P117:P122 P125:P132 P135:P141 P144:P150 P164:P167 P170:P172 P175:P183 P206 P89:P99 D99 F89:F99 H99:J99 L89:L99 N89:N99 P3:P4 R3:R4 F102:F104 H104:J104 H257:J257 D257 F260:F270 D193 F186:F193 H193:J193 L186:L193 N186:N193 P186:P193 F236:F240 H236:H240 L236:L240 N236:N240 P236:P240 R21:R32 R64:R74 R89:R99 R102:R104 R117:R122 R125:R132 R135:R141 R144:R150 R164:R167 R170:R172 R175:R183 R186:R193 R206 R260:R1048576 D114 L107:L114 N107:N114 F107:F114 H114:J114 P107:P114 R107:R114 R236:R240 F35:F49 D49 H49:J49 L35:L49 N35:N49 P35:P49 R35:R49 D61 L52:L61 N52:N61 F52:F61 H61:J61 P52:P61 R52:R61 F77:F86 D86 N77:N86 L77:L86 H77:H86 P77:P86 R77:R86 L6:L19 N6:N19 D18:D19 F6:F19 H18:J19 P6:P19 R6:R19 L242:L244 D244 F242:F244 N242:N244 P242:P244 H244:J244 R242:R244 H233:J233 L209:L233 D233 F209:F233 N209:N233 P209:P233 R209:R233 F196:F201 D201 N196:N201 L196:L201 H201:J201 P196:P201 R196:R201 H6:H17 H21:H31 H35:H48 H52:H60 H64:H73 H89:H98 H102:H103 H107:H113 H125:H131 H135:H140 H144:H149 H170:H171 H175:H182 H186:H192 H196:H200 H209:H232 H260:H268 H117:H121 H242:H243 W204:Z205 F153:F161 L153:L161 N153:N161 P153:P161 R153:R161 H153:H160 T153:AH161 T196:Z201 T209:AH233 T242:AH244 T6:Z19 T77:Z86 T52:Z61 T35:Z49 T236:Z240 T107:Z114 T260:Z1048576 T206:Z206 T186:Z193 T175:Z183 T170:Z172 T164:Z167 T144:Z150 T135:Z141 T125:Z132 T117:Z122 T102:Z104 T89:Z99 T64:Z74 T21:Z32 T3:Z4 P247:P257 N247:N257 L247:L257 F247:F257 R247:R257 H247:H256 T247:AH257">
    <cfRule type="cellIs" dxfId="33" priority="23" operator="lessThan">
      <formula>0.84</formula>
    </cfRule>
    <cfRule type="cellIs" dxfId="32" priority="24" operator="greaterThan">
      <formula>1</formula>
    </cfRule>
    <cfRule type="cellIs" dxfId="31" priority="25" operator="between">
      <formula>0.85</formula>
      <formula>1</formula>
    </cfRule>
  </conditionalFormatting>
  <conditionalFormatting sqref="I287:I1048576 I285:N285 I282:I283 H281:J281 I276:I278 D122 F125:F132 L125:L132 N125:N132 D141 F135:F141 L144:L150 D150 F144:F150 D161 D172 L175:L183 D183 F175:F183 N175:N183 D206 N135:N141 D132 N144:N150 L135:L141 D164:D167 F117:F122 L117:L122 N117:N122 F164:F167 L164:L167 N164:N167 F170:F172 L170:L172 N170:N172 F206 L206 N206 H122:J122 H132:J132 H141:J141 H150:J150 H161:J161 H164:J167 H172:J172 H183:J183 H206:J206 D74 F64:F74 L64:L74 N64:N74 H74:J74 N102:N104 L102:L104 D104 P102:P104 F260:F270 H269:J270 N260:N270 L260:L270 P260:P1048576 N272:N1048576 L272:L1048576 J272:J1048576 H272:H1048576 F272:F1048576 D272:D1048576 L21:L32 N21:N32 D32 F21:F32 L3:L4 F3:F4 D3:D4 H3:J4 N3:N4 H32:J32 P21:P32 P64:P74 P117:P122 P125:P132 P135:P141 P144:P150 P164:P167 P170:P172 P175:P183 P206 P89:P99 D99 F89:F99 H99:J99 L89:L99 N89:N99 P3:P4 R3:R4 F102:F104 H104:J104 H257:J257 D257 D260:D270 D193 F186:F193 H193:J193 L186:L193 N186:N193 P186:P193 F236:F240 H236:H240 L236:L240 N236:N240 P236:P240 R21:R32 R64:R74 R89:R99 R102:R104 R117:R122 R125:R132 R135:R141 R144:R150 R164:R167 R170:R172 R175:R183 R186:R193 R206 R260:R1048576 L107:L114 D114 F107:F114 N107:N114 H114:J114 P107:P114 R107:R114 R236:R240 D49 F35:F49 H49:J49 N35:N49 L35:L49 P35:P49 R35:R49 L52:L61 D61 F52:F61 N52:N61 H61:J61 P52:P61 R52:R61 F77:F86 L77:L86 N77:N86 D86 H77:H86 P77:P86 R77:R86 D18:D19 N6:N19 L6:L19 F6:F19 H18:J19 P6:P19 R6:R19 L242:L244 D244 F242:F244 N242:N244 P242:P244 H244:J244 R242:R244 H233:J233 F209:F233 D233 L209:L233 N209:N233 P209:P233 R209:R233 F196:F201 L196:L201 N196:N201 D201 H201:J201 P196:P201 R196:R201 H6:H17 H21:H31 H35:H48 H52:H60 H64:H73 H89:H98 H102:H103 H107:H113 H125:H131 H135:H140 H144:H149 H170:H171 H175:H182 H186:H192 H196:H200 H209:H232 H260:H268 H117:H121 H242:H243 W204:Z205 L153:L161 N153:N161 F153:F161 P153:P161 R153:R161 H153:H160 T153:AH161 T196:Z201 T209:AH233 T242:AH244 T6:Z19 T77:Z86 T52:Z61 T35:Z49 T236:Z240 T107:Z114 T260:Z1048576 T206:Z206 T186:Z193 T175:Z183 T170:Z172 T164:Z167 T144:Z150 T135:Z141 T125:Z132 T117:Z122 T102:Z104 T89:Z99 T64:Z74 T21:Z32 T3:Z4 P247:P257 L247:L257 N247:N257 F247:F257 R247:R257 H247:H256 T247:AH257">
    <cfRule type="cellIs" dxfId="30" priority="22" operator="equal">
      <formula>0</formula>
    </cfRule>
  </conditionalFormatting>
  <conditionalFormatting sqref="AA3:AF4 AA21:AF32 AA64:AF74 AA89:AF99 AA102:AF104 AA121:AF122 AA125:AF132 AA135:AF141 AA144:AF150 AA164:AF167 AA170:AF172 AA175:AF183 AA186:AF193 AA204:AF206 AA260:AF1048576 AA236:AF240 AA35:AF49 AA52:AF61 AA77:AF86 AB117:AF120 AA6:AF19 AA107:AF114 AA196:AF201">
    <cfRule type="cellIs" dxfId="29" priority="15" operator="lessThan">
      <formula>0.84</formula>
    </cfRule>
    <cfRule type="cellIs" dxfId="28" priority="16" operator="greaterThan">
      <formula>1</formula>
    </cfRule>
    <cfRule type="cellIs" dxfId="27" priority="17" operator="between">
      <formula>0.85</formula>
      <formula>1</formula>
    </cfRule>
  </conditionalFormatting>
  <conditionalFormatting sqref="AA3:AF4 AA21:AF32 AA64:AF74 AA89:AF99 AA102:AF104 AA121:AF122 AA125:AF132 AA135:AF141 AA144:AF150 AA164:AF167 AA170:AF172 AA175:AF183 AA186:AF193 AA204:AF206 AA260:AF1048576 AA236:AF240 AA35:AF49 AA52:AF61 AA77:AF86 AB117:AF120 AA6:AF19 AA107:AF114 AA196:AF201">
    <cfRule type="cellIs" dxfId="26" priority="14" operator="equal">
      <formula>0</formula>
    </cfRule>
  </conditionalFormatting>
  <conditionalFormatting sqref="AG3:AH4 AG21:AH32 AG64:AH74 AG89:AH99 AG102:AH104 AG117:AH122 AG125:AH132 AG135:AH141 AG144:AH150 AG164:AH167 AG170:AH172 AG175:AH183 AG186:AH193 AG204:AH206 AG260:AH1048576 AG107:AH114 AG236:AH240 AG35:AH49 AG52:AH61 AG77:AH86 AG6:AH19 AG196:AH201">
    <cfRule type="cellIs" dxfId="25" priority="11" operator="lessThan">
      <formula>0.84</formula>
    </cfRule>
    <cfRule type="cellIs" dxfId="24" priority="12" operator="greaterThan">
      <formula>1</formula>
    </cfRule>
    <cfRule type="cellIs" dxfId="23" priority="13" operator="between">
      <formula>0.85</formula>
      <formula>1</formula>
    </cfRule>
  </conditionalFormatting>
  <conditionalFormatting sqref="AG3:AH4 AG21:AH32 AG64:AH74 AG89:AH99 AG102:AH104 AG117:AH122 AG125:AH132 AG135:AH141 AG144:AH150 AG164:AH167 AG170:AH172 AG175:AH183 AG186:AH193 AG204:AH206 AG260:AH1048576 AG107:AH114 AG236:AH240 AG35:AH49 AG52:AH61 AG77:AH86 AG6:AH19 AG196:AH201">
    <cfRule type="cellIs" dxfId="22" priority="10" operator="equal">
      <formula>0</formula>
    </cfRule>
  </conditionalFormatting>
  <conditionalFormatting sqref="AA117:AA120">
    <cfRule type="cellIs" dxfId="21" priority="7" operator="lessThan">
      <formula>0.84</formula>
    </cfRule>
    <cfRule type="cellIs" dxfId="20" priority="8" operator="greaterThan">
      <formula>1</formula>
    </cfRule>
    <cfRule type="cellIs" dxfId="19" priority="9" operator="between">
      <formula>0.85</formula>
      <formula>1</formula>
    </cfRule>
  </conditionalFormatting>
  <conditionalFormatting sqref="AA117:AA120">
    <cfRule type="cellIs" dxfId="18" priority="6" operator="equal">
      <formula>0</formula>
    </cfRule>
  </conditionalFormatting>
  <pageMargins left="0.19685039370078741" right="0.15748031496062992" top="0.23622047244094491" bottom="0.35433070866141736" header="0.15748031496062992" footer="0.15748031496062992"/>
  <pageSetup paperSize="9" scale="70" orientation="portrait" r:id="rId1"/>
  <rowBreaks count="4" manualBreakCount="4">
    <brk id="73" max="21" man="1"/>
    <brk id="140" max="21" man="1"/>
    <brk id="205" max="21" man="1"/>
    <brk id="268" max="25" man="1"/>
  </rowBreaks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rgb="FF92D050"/>
  </sheetPr>
  <dimension ref="A1:S102"/>
  <sheetViews>
    <sheetView showGridLines="0" workbookViewId="0">
      <selection sqref="A1:S1"/>
    </sheetView>
  </sheetViews>
  <sheetFormatPr defaultRowHeight="15" x14ac:dyDescent="0.25"/>
  <cols>
    <col min="1" max="1" width="39.5703125" bestFit="1" customWidth="1"/>
    <col min="2" max="2" width="9.140625" style="185"/>
    <col min="4" max="4" width="7.42578125" style="185" customWidth="1"/>
    <col min="6" max="6" width="7.42578125" style="185" customWidth="1"/>
    <col min="8" max="8" width="7.42578125" style="185" customWidth="1"/>
    <col min="10" max="10" width="8.85546875" style="185" customWidth="1"/>
    <col min="12" max="12" width="7.42578125" style="185" customWidth="1"/>
    <col min="14" max="14" width="7.42578125" style="185" customWidth="1"/>
    <col min="16" max="16" width="7.42578125" style="185" customWidth="1"/>
    <col min="18" max="18" width="9.140625" style="185"/>
    <col min="19" max="19" width="0" hidden="1" customWidth="1"/>
  </cols>
  <sheetData>
    <row r="1" spans="1:19" ht="18" x14ac:dyDescent="0.35">
      <c r="A1" s="1289" t="s">
        <v>410</v>
      </c>
      <c r="B1" s="1289"/>
      <c r="C1" s="1289"/>
      <c r="D1" s="1289"/>
      <c r="E1" s="1289"/>
      <c r="F1" s="1289"/>
      <c r="G1" s="1289"/>
      <c r="H1" s="1289"/>
      <c r="I1" s="1289"/>
      <c r="J1" s="1289"/>
      <c r="K1" s="1289"/>
      <c r="L1" s="1289"/>
      <c r="M1" s="1289"/>
      <c r="N1" s="1289"/>
      <c r="O1" s="1289"/>
      <c r="P1" s="1289"/>
      <c r="Q1" s="1289"/>
      <c r="R1" s="1289"/>
      <c r="S1" s="1289"/>
    </row>
    <row r="2" spans="1:19" ht="18" x14ac:dyDescent="0.35">
      <c r="A2" s="1289" t="s">
        <v>197</v>
      </c>
      <c r="B2" s="1289"/>
      <c r="C2" s="1289"/>
      <c r="D2" s="1289"/>
      <c r="E2" s="1289"/>
      <c r="F2" s="1289"/>
      <c r="G2" s="1289"/>
      <c r="H2" s="1289"/>
      <c r="I2" s="1289"/>
      <c r="J2" s="1289"/>
      <c r="K2" s="1289"/>
      <c r="L2" s="1289"/>
      <c r="M2" s="1289"/>
      <c r="N2" s="1289"/>
      <c r="O2" s="1289"/>
      <c r="P2" s="1289"/>
      <c r="Q2" s="1289"/>
      <c r="R2" s="1289"/>
      <c r="S2" s="1289"/>
    </row>
    <row r="3" spans="1:19" x14ac:dyDescent="0.25">
      <c r="A3" s="131" t="s">
        <v>198</v>
      </c>
    </row>
    <row r="4" spans="1:19" ht="15.75" x14ac:dyDescent="0.25">
      <c r="A4" s="1290" t="s">
        <v>215</v>
      </c>
      <c r="B4" s="1291"/>
      <c r="C4" s="1291"/>
      <c r="D4" s="1291"/>
      <c r="E4" s="1291"/>
      <c r="F4" s="1291"/>
      <c r="G4" s="1291"/>
      <c r="H4" s="1291"/>
      <c r="I4" s="1291"/>
      <c r="J4" s="1291"/>
      <c r="K4" s="1291"/>
      <c r="L4" s="1291"/>
      <c r="M4" s="1291"/>
      <c r="N4" s="1291"/>
      <c r="O4" s="1291"/>
      <c r="P4" s="1291"/>
      <c r="Q4" s="1291"/>
      <c r="R4" s="1291"/>
      <c r="S4" s="1291"/>
    </row>
    <row r="5" spans="1:19" ht="24.75" thickBot="1" x14ac:dyDescent="0.3">
      <c r="A5" s="110" t="s">
        <v>14</v>
      </c>
      <c r="B5" s="186" t="s">
        <v>15</v>
      </c>
      <c r="C5" s="110" t="str">
        <f>'Pque N Mundo I'!C6</f>
        <v>JAN_19</v>
      </c>
      <c r="D5" s="111" t="str">
        <f>'Pque N Mundo I'!D6</f>
        <v>%</v>
      </c>
      <c r="E5" s="110" t="str">
        <f>'Pque N Mundo I'!E6</f>
        <v>FEV_19</v>
      </c>
      <c r="F5" s="111" t="str">
        <f>'Pque N Mundo I'!F6</f>
        <v>%</v>
      </c>
      <c r="G5" s="110" t="str">
        <f>'Pque N Mundo I'!G6</f>
        <v>MAR_19</v>
      </c>
      <c r="H5" s="187" t="str">
        <f>'Pque N Mundo I'!H6</f>
        <v>%</v>
      </c>
      <c r="I5" s="128" t="str">
        <f>'Pque N Mundo I'!I6</f>
        <v>Trimestre</v>
      </c>
      <c r="J5" s="13" t="str">
        <f>'Pque N Mundo I'!J6</f>
        <v>% Trim</v>
      </c>
      <c r="K5" s="110" t="str">
        <f>'Pque N Mundo I'!K6</f>
        <v>ABR_19</v>
      </c>
      <c r="L5" s="187" t="str">
        <f>'Pque N Mundo I'!L6</f>
        <v>%</v>
      </c>
      <c r="M5" s="14" t="str">
        <f>'Pque N Mundo I'!M6</f>
        <v>MAIO_19</v>
      </c>
      <c r="N5" s="15" t="str">
        <f>'Pque N Mundo I'!N6</f>
        <v>%</v>
      </c>
      <c r="O5" s="14" t="str">
        <f>'Pque N Mundo I'!O6</f>
        <v>JUN_19</v>
      </c>
      <c r="P5" s="15" t="str">
        <f>'Pque N Mundo I'!P6</f>
        <v>%</v>
      </c>
      <c r="Q5" s="128" t="e">
        <f>'Pque N Mundo I'!#REF!</f>
        <v>#REF!</v>
      </c>
      <c r="R5" s="13" t="e">
        <f>'Pque N Mundo I'!#REF!</f>
        <v>#REF!</v>
      </c>
      <c r="S5" s="14" t="s">
        <v>6</v>
      </c>
    </row>
    <row r="6" spans="1:19" ht="15.75" thickTop="1" x14ac:dyDescent="0.25">
      <c r="A6" s="113" t="s">
        <v>408</v>
      </c>
      <c r="B6" s="114">
        <f>SUM('Pque N Mundo I'!B12,'Pque N Mundo II'!B12,'AMA_UBS J Brasil'!B12,'AMA_UBS V Guilherme'!B7,'AMA_UBS V Medeiros'!B7,'UBS Izolina Mazzei'!B7,'UBS Jardim Japão'!B7,'UBS Vila Ede'!B7,'UBS Vila Leonor'!B7,'UBS Vila Sabrina'!B7,'UBS Carandiru'!B7,'UBS Vila Maria P Gnecco'!B7)</f>
        <v>5808</v>
      </c>
      <c r="C6" s="134">
        <f>SUM('AMA_UBS J Brasil'!C12,'AMA_UBS V Guilherme'!C7,'AMA_UBS V Medeiros'!C7,'UBS Izolina Mazzei'!C7,'UBS Jardim Japão'!C7,'UBS Vila Ede'!C7,'UBS Vila Leonor'!C7,'UBS Vila Sabrina'!C7,'UBS Carandiru'!C7,'UBS Vila Maria P Gnecco'!C7)</f>
        <v>5453</v>
      </c>
      <c r="D6" s="147">
        <f t="shared" ref="D6:D12" si="0">C6/$B6</f>
        <v>0.93887741046831952</v>
      </c>
      <c r="E6" s="134">
        <f>SUM('AMA_UBS J Brasil'!E12,'AMA_UBS V Guilherme'!E7,'AMA_UBS V Medeiros'!E7,'UBS Izolina Mazzei'!E7,'UBS Jardim Japão'!E7,'UBS Vila Ede'!E7,'UBS Vila Leonor'!E7,'UBS Vila Sabrina'!E7,'UBS Carandiru'!E7,'UBS Vila Maria P Gnecco'!E7)</f>
        <v>5246</v>
      </c>
      <c r="F6" s="147">
        <f t="shared" ref="F6:F15" si="1">E6/$B6</f>
        <v>0.903236914600551</v>
      </c>
      <c r="G6" s="134">
        <f>SUM('AMA_UBS J Brasil'!G12,'AMA_UBS V Guilherme'!G7,'AMA_UBS V Medeiros'!G7,'UBS Izolina Mazzei'!G7,'UBS Jardim Japão'!G7,'UBS Vila Ede'!G7,'UBS Vila Leonor'!G7,'UBS Vila Sabrina'!G7,'UBS Carandiru'!G7,'UBS Vila Maria P Gnecco'!G7)</f>
        <v>4479</v>
      </c>
      <c r="H6" s="147">
        <f t="shared" ref="H6:L15" si="2">G6/$B6</f>
        <v>0.77117768595041325</v>
      </c>
      <c r="I6" s="136">
        <f t="shared" ref="I6:I15" si="3">SUM(C6,E6,G6)</f>
        <v>15178</v>
      </c>
      <c r="J6" s="148">
        <f t="shared" ref="J6:J15" si="4">I6/($B6*3)</f>
        <v>0.87109733700642789</v>
      </c>
      <c r="K6" s="134">
        <f>SUM('AMA_UBS J Brasil'!K12,'AMA_UBS V Guilherme'!K7,'AMA_UBS V Medeiros'!K7,'UBS Izolina Mazzei'!K7,'UBS Jardim Japão'!K7,'UBS Vila Ede'!K7,'UBS Vila Leonor'!K7,'UBS Vila Sabrina'!K7,'UBS Carandiru'!K7,'UBS Vila Maria P Gnecco'!K7)</f>
        <v>4913</v>
      </c>
      <c r="L6" s="147">
        <f t="shared" si="2"/>
        <v>0.8459022038567493</v>
      </c>
      <c r="M6" s="134">
        <f>SUM('AMA_UBS J Brasil'!M12,'AMA_UBS V Guilherme'!M7,'AMA_UBS V Medeiros'!M7,'UBS Izolina Mazzei'!M7,'UBS Jardim Japão'!M7,'UBS Vila Ede'!M7,'UBS Vila Leonor'!M7,'UBS Vila Sabrina'!M7,'UBS Carandiru'!M7,'UBS Vila Maria P Gnecco'!M7)</f>
        <v>5103</v>
      </c>
      <c r="N6" s="147">
        <f t="shared" ref="N6:N15" si="5">M6/$B6</f>
        <v>0.87861570247933884</v>
      </c>
      <c r="O6" s="134">
        <f>SUM('AMA_UBS J Brasil'!O12,'AMA_UBS V Guilherme'!O7,'AMA_UBS V Medeiros'!O7,'UBS Izolina Mazzei'!O7,'UBS Jardim Japão'!O7,'UBS Vila Ede'!O7,'UBS Vila Leonor'!O7,'UBS Vila Sabrina'!O7,'UBS Carandiru'!O7,'UBS Vila Maria P Gnecco'!O7)</f>
        <v>4532</v>
      </c>
      <c r="P6" s="147">
        <f t="shared" ref="P6:P15" si="6">O6/$B6</f>
        <v>0.78030303030303028</v>
      </c>
      <c r="Q6" s="136">
        <f t="shared" ref="Q6:Q15" si="7">SUM(K6,M6,O6)</f>
        <v>14548</v>
      </c>
      <c r="R6" s="148">
        <f t="shared" ref="R6:R15" si="8">Q6/($B6*3)</f>
        <v>0.83494031221303944</v>
      </c>
      <c r="S6" s="134">
        <f t="shared" ref="S6:S15" si="9">SUM(C6,E6,G6,K6,M6,O6)</f>
        <v>29726</v>
      </c>
    </row>
    <row r="7" spans="1:19" x14ac:dyDescent="0.25">
      <c r="A7" s="113" t="s">
        <v>9</v>
      </c>
      <c r="B7" s="114">
        <f>SUM('Pque N Mundo I'!B13,'Pque N Mundo II'!B13,'AMA_UBS J Brasil'!B13,'AMA_UBS V Guilherme'!B8,'AMA_UBS V Medeiros'!B8,'UBS Izolina Mazzei'!B8,'UBS Jardim Japão'!B8,'UBS Vila Ede'!B8,'UBS Vila Leonor'!B8,'UBS Vila Sabrina'!B8,'UBS Carandiru'!B8,'UBS Vila Maria P Gnecco'!B8)</f>
        <v>20088</v>
      </c>
      <c r="C7" s="134">
        <f>SUM('AMA_UBS J Brasil'!C13,'AMA_UBS V Guilherme'!C8,'AMA_UBS V Medeiros'!C8,'UBS Izolina Mazzei'!C8,'UBS Jardim Japão'!C8,'UBS Vila Ede'!C8,'UBS Vila Leonor'!C8,'UBS Vila Sabrina'!C8,'UBS Carandiru'!C8,'UBS Vila Maria P Gnecco'!C8)</f>
        <v>18641</v>
      </c>
      <c r="D7" s="147">
        <f t="shared" si="0"/>
        <v>0.92796694544006375</v>
      </c>
      <c r="E7" s="134">
        <f>SUM('AMA_UBS J Brasil'!E13,'AMA_UBS V Guilherme'!E8,'AMA_UBS V Medeiros'!E8,'UBS Izolina Mazzei'!E8,'UBS Jardim Japão'!E8,'UBS Vila Ede'!E8,'UBS Vila Leonor'!E8,'UBS Vila Sabrina'!E8,'UBS Carandiru'!E8,'UBS Vila Maria P Gnecco'!E8)</f>
        <v>18327</v>
      </c>
      <c r="F7" s="147">
        <f t="shared" si="1"/>
        <v>0.91233572281959374</v>
      </c>
      <c r="G7" s="134">
        <f>SUM('AMA_UBS J Brasil'!G13,'AMA_UBS V Guilherme'!G8,'AMA_UBS V Medeiros'!G8,'UBS Izolina Mazzei'!G8,'UBS Jardim Japão'!G8,'UBS Vila Ede'!G8,'UBS Vila Leonor'!G8,'UBS Vila Sabrina'!G8,'UBS Carandiru'!G8,'UBS Vila Maria P Gnecco'!G8)</f>
        <v>16183</v>
      </c>
      <c r="H7" s="147">
        <f t="shared" si="2"/>
        <v>0.80560533651931499</v>
      </c>
      <c r="I7" s="136">
        <f t="shared" si="3"/>
        <v>53151</v>
      </c>
      <c r="J7" s="148">
        <f t="shared" si="4"/>
        <v>0.88196933492632412</v>
      </c>
      <c r="K7" s="134">
        <f>SUM('AMA_UBS J Brasil'!K13,'AMA_UBS V Guilherme'!K8,'AMA_UBS V Medeiros'!K8,'UBS Izolina Mazzei'!K8,'UBS Jardim Japão'!K8,'UBS Vila Ede'!K8,'UBS Vila Leonor'!K8,'UBS Vila Sabrina'!K8,'UBS Carandiru'!K8,'UBS Vila Maria P Gnecco'!K8)</f>
        <v>25820</v>
      </c>
      <c r="L7" s="147">
        <f t="shared" si="2"/>
        <v>1.2853444842692154</v>
      </c>
      <c r="M7" s="134">
        <f>SUM('AMA_UBS J Brasil'!M13,'AMA_UBS V Guilherme'!M8,'AMA_UBS V Medeiros'!M8,'UBS Izolina Mazzei'!M8,'UBS Jardim Japão'!M8,'UBS Vila Ede'!M8,'UBS Vila Leonor'!M8,'UBS Vila Sabrina'!M8,'UBS Carandiru'!M8,'UBS Vila Maria P Gnecco'!M8)</f>
        <v>21160</v>
      </c>
      <c r="N7" s="147">
        <f t="shared" si="5"/>
        <v>1.0533651931501393</v>
      </c>
      <c r="O7" s="134">
        <f>SUM('AMA_UBS J Brasil'!O13,'AMA_UBS V Guilherme'!O8,'AMA_UBS V Medeiros'!O8,'UBS Izolina Mazzei'!O8,'UBS Jardim Japão'!O8,'UBS Vila Ede'!O8,'UBS Vila Leonor'!O8,'UBS Vila Sabrina'!O8,'UBS Carandiru'!O8,'UBS Vila Maria P Gnecco'!O8)</f>
        <v>16507</v>
      </c>
      <c r="P7" s="147">
        <f t="shared" si="6"/>
        <v>0.82173436877737949</v>
      </c>
      <c r="Q7" s="136">
        <f t="shared" si="7"/>
        <v>63487</v>
      </c>
      <c r="R7" s="148">
        <f t="shared" si="8"/>
        <v>1.0534813487322447</v>
      </c>
      <c r="S7" s="134">
        <f t="shared" si="9"/>
        <v>116638</v>
      </c>
    </row>
    <row r="8" spans="1:19" x14ac:dyDescent="0.25">
      <c r="A8" s="113" t="s">
        <v>10</v>
      </c>
      <c r="B8" s="114">
        <f>SUM('AMA_UBS J Brasil'!B14,'AMA_UBS V Guilherme'!B9,'AMA_UBS V Medeiros'!B9,'UBS Izolina Mazzei'!B9,'UBS Jardim Japão'!B9,'UBS Vila Ede'!B9,'UBS Vila Leonor'!B9,'UBS Vila Sabrina'!B9,'UBS Carandiru'!B9,'UBS Vila Maria P Gnecco'!B9,'UBS Jardim Julieta'!B7)</f>
        <v>8942</v>
      </c>
      <c r="C8" s="134">
        <f>SUM('AMA_UBS J Brasil'!C14,'AMA_UBS V Guilherme'!C9,'AMA_UBS V Medeiros'!C9,'UBS Izolina Mazzei'!C9,'UBS Jardim Japão'!C9,'UBS Vila Ede'!C9,'UBS Vila Leonor'!C9,'UBS Vila Sabrina'!C9,'UBS Carandiru'!C9,'UBS Vila Maria P Gnecco'!C9,'UBS Jardim Julieta'!C7)</f>
        <v>6701</v>
      </c>
      <c r="D8" s="147">
        <f t="shared" si="0"/>
        <v>0.74938492507269072</v>
      </c>
      <c r="E8" s="134">
        <f>SUM('AMA_UBS J Brasil'!E14,'AMA_UBS V Guilherme'!E9,'AMA_UBS V Medeiros'!E9,'UBS Izolina Mazzei'!E9,'UBS Jardim Japão'!E9,'UBS Vila Ede'!E9,'UBS Vila Leonor'!E9,'UBS Vila Sabrina'!E9,'UBS Carandiru'!E9,'UBS Vila Maria P Gnecco'!E9,'UBS Jardim Julieta'!E7)</f>
        <v>6597</v>
      </c>
      <c r="F8" s="147">
        <f t="shared" si="1"/>
        <v>0.7377544173562961</v>
      </c>
      <c r="G8" s="134">
        <f>SUM('AMA_UBS J Brasil'!G14,'AMA_UBS V Guilherme'!G9,'AMA_UBS V Medeiros'!G9,'UBS Izolina Mazzei'!G9,'UBS Jardim Japão'!G9,'UBS Vila Ede'!G9,'UBS Vila Leonor'!G9,'UBS Vila Sabrina'!G9,'UBS Carandiru'!G9,'UBS Vila Maria P Gnecco'!G9,'UBS Jardim Julieta'!G7)</f>
        <v>7447</v>
      </c>
      <c r="H8" s="147">
        <f t="shared" si="2"/>
        <v>0.83281145157682845</v>
      </c>
      <c r="I8" s="136">
        <f t="shared" si="3"/>
        <v>20745</v>
      </c>
      <c r="J8" s="148">
        <f t="shared" si="4"/>
        <v>0.7733169313352718</v>
      </c>
      <c r="K8" s="134">
        <f>SUM('AMA_UBS J Brasil'!K14,'AMA_UBS V Guilherme'!K9,'AMA_UBS V Medeiros'!K9,'UBS Izolina Mazzei'!K9,'UBS Jardim Japão'!K9,'UBS Vila Ede'!K9,'UBS Vila Leonor'!K9,'UBS Vila Sabrina'!K9,'UBS Carandiru'!K9,'UBS Vila Maria P Gnecco'!K9,'UBS Jardim Julieta'!K7)</f>
        <v>8350</v>
      </c>
      <c r="L8" s="147">
        <f t="shared" si="2"/>
        <v>0.93379557146052339</v>
      </c>
      <c r="M8" s="134">
        <f>SUM('AMA_UBS J Brasil'!M14,'AMA_UBS V Guilherme'!M9,'AMA_UBS V Medeiros'!M9,'UBS Izolina Mazzei'!M9,'UBS Jardim Japão'!M9,'UBS Vila Ede'!M9,'UBS Vila Leonor'!M9,'UBS Vila Sabrina'!M9,'UBS Carandiru'!M9,'UBS Vila Maria P Gnecco'!M9,'UBS Jardim Julieta'!M7)</f>
        <v>8634</v>
      </c>
      <c r="N8" s="147">
        <f t="shared" si="5"/>
        <v>0.96555580407067765</v>
      </c>
      <c r="O8" s="134">
        <f>SUM('AMA_UBS J Brasil'!O14,'AMA_UBS V Guilherme'!O9,'AMA_UBS V Medeiros'!O9,'UBS Izolina Mazzei'!O9,'UBS Jardim Japão'!O9,'UBS Vila Ede'!O9,'UBS Vila Leonor'!O9,'UBS Vila Sabrina'!O9,'UBS Carandiru'!O9,'UBS Vila Maria P Gnecco'!O9,'UBS Jardim Julieta'!O7)</f>
        <v>6956</v>
      </c>
      <c r="P8" s="147">
        <f t="shared" si="6"/>
        <v>0.77790203533885038</v>
      </c>
      <c r="Q8" s="136">
        <f t="shared" si="7"/>
        <v>23940</v>
      </c>
      <c r="R8" s="148">
        <f t="shared" si="8"/>
        <v>0.89241780362335044</v>
      </c>
      <c r="S8" s="134">
        <f t="shared" si="9"/>
        <v>44685</v>
      </c>
    </row>
    <row r="9" spans="1:19" x14ac:dyDescent="0.25">
      <c r="A9" s="113" t="s">
        <v>42</v>
      </c>
      <c r="B9" s="114">
        <f>SUM('AMA_UBS J Brasil'!B16,'AMA_UBS V Guilherme'!B11,'AMA_UBS V Medeiros'!B11,'UBS Izolina Mazzei'!B10,'UBS Jardim Japão'!B10,'UBS Vila Ede'!B10,'UBS Vila Leonor'!B10,'UBS Vila Sabrina'!B10,'UBS Carandiru'!B10,'UBS Vila Maria P Gnecco'!B10,'UBS Jardim Julieta'!B8)</f>
        <v>5526</v>
      </c>
      <c r="C9" s="134">
        <f>SUM('AMA_UBS J Brasil'!C16,'AMA_UBS V Guilherme'!C11,'AMA_UBS V Medeiros'!C11,'UBS Izolina Mazzei'!C10,'UBS Jardim Japão'!C10,'UBS Vila Ede'!C10,'UBS Vila Leonor'!C10,'UBS Vila Sabrina'!C10,'UBS Carandiru'!C10,'UBS Vila Maria P Gnecco'!C10,'UBS Jardim Julieta'!C8)</f>
        <v>3895</v>
      </c>
      <c r="D9" s="147">
        <f t="shared" si="0"/>
        <v>0.70484980094100613</v>
      </c>
      <c r="E9" s="134">
        <f>SUM('AMA_UBS J Brasil'!E16,'AMA_UBS V Guilherme'!E11,'AMA_UBS V Medeiros'!E11,'UBS Izolina Mazzei'!E10,'UBS Jardim Japão'!E10,'UBS Vila Ede'!E10,'UBS Vila Leonor'!E10,'UBS Vila Sabrina'!E10,'UBS Carandiru'!E10,'UBS Vila Maria P Gnecco'!E10,'UBS Jardim Julieta'!E8)</f>
        <v>4246</v>
      </c>
      <c r="F9" s="147">
        <f t="shared" si="1"/>
        <v>0.76836771625045241</v>
      </c>
      <c r="G9" s="134">
        <f>SUM('AMA_UBS J Brasil'!G16,'AMA_UBS V Guilherme'!G11,'AMA_UBS V Medeiros'!G11,'UBS Izolina Mazzei'!G10,'UBS Jardim Japão'!G10,'UBS Vila Ede'!G10,'UBS Vila Leonor'!G10,'UBS Vila Sabrina'!G10,'UBS Carandiru'!G10,'UBS Vila Maria P Gnecco'!G10,'UBS Jardim Julieta'!G8)</f>
        <v>3367</v>
      </c>
      <c r="H9" s="147">
        <f t="shared" si="2"/>
        <v>0.60930148389431782</v>
      </c>
      <c r="I9" s="136">
        <f t="shared" si="3"/>
        <v>11508</v>
      </c>
      <c r="J9" s="148">
        <f t="shared" si="4"/>
        <v>0.69417300036192542</v>
      </c>
      <c r="K9" s="134">
        <f>SUM('AMA_UBS J Brasil'!K16,'AMA_UBS V Guilherme'!K11,'AMA_UBS V Medeiros'!K11,'UBS Izolina Mazzei'!K10,'UBS Jardim Japão'!K10,'UBS Vila Ede'!K10,'UBS Vila Leonor'!K10,'UBS Vila Sabrina'!K10,'UBS Carandiru'!K10,'UBS Vila Maria P Gnecco'!K10,'UBS Jardim Julieta'!K8)</f>
        <v>4602</v>
      </c>
      <c r="L9" s="147">
        <f t="shared" si="2"/>
        <v>0.83279044516829537</v>
      </c>
      <c r="M9" s="134">
        <f>SUM('AMA_UBS J Brasil'!M16,'AMA_UBS V Guilherme'!M11,'AMA_UBS V Medeiros'!M11,'UBS Izolina Mazzei'!M10,'UBS Jardim Japão'!M10,'UBS Vila Ede'!M10,'UBS Vila Leonor'!M10,'UBS Vila Sabrina'!M10,'UBS Carandiru'!M10,'UBS Vila Maria P Gnecco'!M10,'UBS Jardim Julieta'!M8)</f>
        <v>5310</v>
      </c>
      <c r="N9" s="147">
        <f t="shared" si="5"/>
        <v>0.96091205211726383</v>
      </c>
      <c r="O9" s="134">
        <f>SUM('AMA_UBS J Brasil'!O16,'AMA_UBS V Guilherme'!O11,'AMA_UBS V Medeiros'!O11,'UBS Izolina Mazzei'!O10,'UBS Jardim Japão'!O10,'UBS Vila Ede'!O10,'UBS Vila Leonor'!O10,'UBS Vila Sabrina'!O10,'UBS Carandiru'!O10,'UBS Vila Maria P Gnecco'!O10,'UBS Jardim Julieta'!O8)</f>
        <v>3839</v>
      </c>
      <c r="P9" s="147">
        <f t="shared" si="6"/>
        <v>0.69471588852696342</v>
      </c>
      <c r="Q9" s="136">
        <f t="shared" si="7"/>
        <v>13751</v>
      </c>
      <c r="R9" s="148">
        <f t="shared" si="8"/>
        <v>0.82947279527084083</v>
      </c>
      <c r="S9" s="134">
        <f t="shared" si="9"/>
        <v>25259</v>
      </c>
    </row>
    <row r="10" spans="1:19" x14ac:dyDescent="0.25">
      <c r="A10" s="113" t="s">
        <v>12</v>
      </c>
      <c r="B10" s="114">
        <f>SUM('AMA_UBS J Brasil'!B18,'AMA_UBS V Guilherme'!B13,'AMA_UBS V Medeiros'!B13,'UBS Izolina Mazzei'!B14,'UBS Vila Ede'!B11,'UBS Carandiru'!B11)</f>
        <v>625</v>
      </c>
      <c r="C10" s="134">
        <f>SUM('AMA_UBS J Brasil'!C18,'AMA_UBS V Guilherme'!C13,'AMA_UBS V Medeiros'!C13,'UBS Izolina Mazzei'!C14,'UBS Vila Ede'!C11,'UBS Carandiru'!C11)</f>
        <v>679</v>
      </c>
      <c r="D10" s="147">
        <f t="shared" si="0"/>
        <v>1.0864</v>
      </c>
      <c r="E10" s="134">
        <f>SUM('AMA_UBS J Brasil'!E18,'AMA_UBS V Guilherme'!E13,'AMA_UBS V Medeiros'!E13,'UBS Izolina Mazzei'!E14,'UBS Vila Ede'!E11,'UBS Carandiru'!E11)</f>
        <v>976</v>
      </c>
      <c r="F10" s="147">
        <f t="shared" si="1"/>
        <v>1.5616000000000001</v>
      </c>
      <c r="G10" s="134">
        <f>SUM('AMA_UBS J Brasil'!G18,'AMA_UBS V Guilherme'!G13,'AMA_UBS V Medeiros'!G13,'UBS Izolina Mazzei'!G14,'UBS Vila Ede'!G11,'UBS Carandiru'!G11)</f>
        <v>884</v>
      </c>
      <c r="H10" s="147">
        <f t="shared" si="2"/>
        <v>1.4144000000000001</v>
      </c>
      <c r="I10" s="136">
        <f t="shared" si="3"/>
        <v>2539</v>
      </c>
      <c r="J10" s="148">
        <f t="shared" si="4"/>
        <v>1.3541333333333334</v>
      </c>
      <c r="K10" s="134">
        <f>SUM('AMA_UBS J Brasil'!K18,'AMA_UBS V Guilherme'!K13,'AMA_UBS V Medeiros'!K13,'UBS Izolina Mazzei'!K14,'UBS Vila Ede'!K11,'UBS Carandiru'!K11)</f>
        <v>996</v>
      </c>
      <c r="L10" s="147">
        <f t="shared" si="2"/>
        <v>1.5935999999999999</v>
      </c>
      <c r="M10" s="134">
        <f>SUM('AMA_UBS J Brasil'!M18,'AMA_UBS V Guilherme'!M13,'AMA_UBS V Medeiros'!M13,'UBS Izolina Mazzei'!M14,'UBS Vila Ede'!M11,'UBS Carandiru'!M11)</f>
        <v>1088</v>
      </c>
      <c r="N10" s="147">
        <f t="shared" si="5"/>
        <v>1.7407999999999999</v>
      </c>
      <c r="O10" s="134">
        <f>SUM('AMA_UBS J Brasil'!O18,'AMA_UBS V Guilherme'!O13,'AMA_UBS V Medeiros'!O13,'UBS Izolina Mazzei'!O14,'UBS Vila Ede'!O11,'UBS Carandiru'!O11)</f>
        <v>909</v>
      </c>
      <c r="P10" s="147">
        <f t="shared" si="6"/>
        <v>1.4543999999999999</v>
      </c>
      <c r="Q10" s="136">
        <f t="shared" si="7"/>
        <v>2993</v>
      </c>
      <c r="R10" s="148">
        <f t="shared" si="8"/>
        <v>1.5962666666666667</v>
      </c>
      <c r="S10" s="134">
        <f t="shared" si="9"/>
        <v>5532</v>
      </c>
    </row>
    <row r="11" spans="1:19" x14ac:dyDescent="0.25">
      <c r="A11" s="60" t="s">
        <v>13</v>
      </c>
      <c r="B11" s="246">
        <f>SUM('AMA_UBS J Brasil'!B19,'AMA_UBS V Guilherme'!B14,'AMA_UBS V Medeiros'!B14,'UBS Izolina Mazzei'!B12,'UBS Jardim Japão'!B12,'UBS Vila Ede'!B12,'UBS Vila Leonor'!B11,'UBS Vila Sabrina'!B11,'UBS Carandiru'!B13,'UBS Vila Maria P Gnecco'!B12,'UBS Jardim Julieta'!B9)</f>
        <v>6077</v>
      </c>
      <c r="C11" s="227">
        <f>SUM('AMA_UBS J Brasil'!C19,'AMA_UBS V Guilherme'!C14,'AMA_UBS V Medeiros'!C14,'UBS Izolina Mazzei'!C12,'UBS Jardim Japão'!C12,'UBS Vila Ede'!C12,'UBS Vila Leonor'!C11,'UBS Vila Sabrina'!C11,'UBS Carandiru'!C13,'UBS Vila Maria P Gnecco'!C12,'UBS Jardim Julieta'!C9)</f>
        <v>4644</v>
      </c>
      <c r="D11" s="247">
        <f t="shared" si="0"/>
        <v>0.76419285831824912</v>
      </c>
      <c r="E11" s="227">
        <f>SUM('AMA_UBS J Brasil'!E19,'AMA_UBS V Guilherme'!E14,'AMA_UBS V Medeiros'!E14,'UBS Izolina Mazzei'!E12,'UBS Jardim Japão'!E12,'UBS Vila Ede'!E12,'UBS Vila Leonor'!E11,'UBS Vila Sabrina'!E11,'UBS Carandiru'!E13,'UBS Vila Maria P Gnecco'!E12,'UBS Jardim Julieta'!E9)</f>
        <v>5217</v>
      </c>
      <c r="F11" s="247">
        <f t="shared" si="1"/>
        <v>0.8584828040151391</v>
      </c>
      <c r="G11" s="227">
        <f>SUM('AMA_UBS J Brasil'!G19,'AMA_UBS V Guilherme'!G14,'AMA_UBS V Medeiros'!G14,'UBS Izolina Mazzei'!G12,'UBS Jardim Japão'!G12,'UBS Vila Ede'!G12,'UBS Vila Leonor'!G11,'UBS Vila Sabrina'!G11,'UBS Carandiru'!G13,'UBS Vila Maria P Gnecco'!G12,'UBS Jardim Julieta'!G9)</f>
        <v>4453</v>
      </c>
      <c r="H11" s="247">
        <f t="shared" si="2"/>
        <v>0.73276287641928584</v>
      </c>
      <c r="I11" s="225">
        <f t="shared" si="3"/>
        <v>14314</v>
      </c>
      <c r="J11" s="248">
        <f t="shared" si="4"/>
        <v>0.78514617958422472</v>
      </c>
      <c r="K11" s="227">
        <f>SUM('AMA_UBS J Brasil'!K19,'AMA_UBS V Guilherme'!K14,'AMA_UBS V Medeiros'!K14,'UBS Izolina Mazzei'!K12,'UBS Jardim Japão'!K12,'UBS Vila Ede'!K12,'UBS Vila Leonor'!K11,'UBS Vila Sabrina'!K11,'UBS Carandiru'!K13,'UBS Vila Maria P Gnecco'!K12,'UBS Jardim Julieta'!K9)</f>
        <v>5306</v>
      </c>
      <c r="L11" s="247">
        <f t="shared" si="2"/>
        <v>0.87312818825078164</v>
      </c>
      <c r="M11" s="227">
        <f>SUM('AMA_UBS J Brasil'!M19,'AMA_UBS V Guilherme'!M14,'AMA_UBS V Medeiros'!M14,'UBS Izolina Mazzei'!M12,'UBS Jardim Japão'!M12,'UBS Vila Ede'!M12,'UBS Vila Leonor'!M11,'UBS Vila Sabrina'!M11,'UBS Carandiru'!M13,'UBS Vila Maria P Gnecco'!M12,'UBS Jardim Julieta'!M9)</f>
        <v>5784</v>
      </c>
      <c r="N11" s="247">
        <f t="shared" si="5"/>
        <v>0.95178542043771597</v>
      </c>
      <c r="O11" s="227">
        <f>SUM('AMA_UBS J Brasil'!O19,'AMA_UBS V Guilherme'!O14,'AMA_UBS V Medeiros'!O14,'UBS Izolina Mazzei'!O12,'UBS Jardim Japão'!O12,'UBS Vila Ede'!O12,'UBS Vila Leonor'!O11,'UBS Vila Sabrina'!O11,'UBS Carandiru'!O13,'UBS Vila Maria P Gnecco'!O12,'UBS Jardim Julieta'!O9)</f>
        <v>4626</v>
      </c>
      <c r="P11" s="247">
        <f t="shared" si="6"/>
        <v>0.76123087049531024</v>
      </c>
      <c r="Q11" s="225">
        <f t="shared" si="7"/>
        <v>15716</v>
      </c>
      <c r="R11" s="248">
        <f t="shared" si="8"/>
        <v>0.86204815972793591</v>
      </c>
      <c r="S11" s="227">
        <f t="shared" si="9"/>
        <v>30030</v>
      </c>
    </row>
    <row r="12" spans="1:19" x14ac:dyDescent="0.25">
      <c r="A12" s="260" t="s">
        <v>194</v>
      </c>
      <c r="B12" s="246">
        <f>'UBS Izolina Mazzei'!B11</f>
        <v>125</v>
      </c>
      <c r="C12" s="227">
        <f>'UBS Izolina Mazzei'!C11</f>
        <v>88</v>
      </c>
      <c r="D12" s="247">
        <f t="shared" si="0"/>
        <v>0.70399999999999996</v>
      </c>
      <c r="E12" s="227">
        <f>'UBS Izolina Mazzei'!E11</f>
        <v>124</v>
      </c>
      <c r="F12" s="247">
        <f t="shared" si="1"/>
        <v>0.99199999999999999</v>
      </c>
      <c r="G12" s="227">
        <f>'UBS Izolina Mazzei'!G11</f>
        <v>98</v>
      </c>
      <c r="H12" s="247">
        <f t="shared" si="2"/>
        <v>0.78400000000000003</v>
      </c>
      <c r="I12" s="225">
        <f t="shared" si="3"/>
        <v>310</v>
      </c>
      <c r="J12" s="248">
        <f t="shared" si="4"/>
        <v>0.82666666666666666</v>
      </c>
      <c r="K12" s="227">
        <f>'UBS Izolina Mazzei'!K11</f>
        <v>119</v>
      </c>
      <c r="L12" s="247">
        <f t="shared" si="2"/>
        <v>0.95199999999999996</v>
      </c>
      <c r="M12" s="227">
        <f>'UBS Izolina Mazzei'!M11</f>
        <v>138</v>
      </c>
      <c r="N12" s="247">
        <f t="shared" si="5"/>
        <v>1.1040000000000001</v>
      </c>
      <c r="O12" s="227">
        <f>'UBS Izolina Mazzei'!O11</f>
        <v>83</v>
      </c>
      <c r="P12" s="247">
        <f t="shared" si="6"/>
        <v>0.66400000000000003</v>
      </c>
      <c r="Q12" s="225">
        <f t="shared" si="7"/>
        <v>340</v>
      </c>
      <c r="R12" s="248">
        <f t="shared" si="8"/>
        <v>0.90666666666666662</v>
      </c>
      <c r="S12" s="227">
        <f t="shared" si="9"/>
        <v>650</v>
      </c>
    </row>
    <row r="13" spans="1:19" x14ac:dyDescent="0.25">
      <c r="A13" s="261" t="s">
        <v>213</v>
      </c>
      <c r="B13" s="244">
        <f>'UBS Carandiru'!B14</f>
        <v>100</v>
      </c>
      <c r="C13" s="217">
        <f>'UBS Carandiru'!C14</f>
        <v>0</v>
      </c>
      <c r="D13" s="20">
        <f t="shared" ref="D13:D14" si="10">C13/$B13</f>
        <v>0</v>
      </c>
      <c r="E13" s="217">
        <f>'UBS Carandiru'!E14</f>
        <v>99</v>
      </c>
      <c r="F13" s="20">
        <f t="shared" ref="F13:F14" si="11">E13/$B13</f>
        <v>0.99</v>
      </c>
      <c r="G13" s="217">
        <f>'UBS Carandiru'!G14</f>
        <v>110</v>
      </c>
      <c r="H13" s="20">
        <f t="shared" ref="H13:H14" si="12">G13/$B13</f>
        <v>1.1000000000000001</v>
      </c>
      <c r="I13" s="100">
        <f t="shared" si="3"/>
        <v>209</v>
      </c>
      <c r="J13" s="218">
        <f t="shared" si="4"/>
        <v>0.69666666666666666</v>
      </c>
      <c r="K13" s="217">
        <f>'UBS Carandiru'!K14</f>
        <v>61</v>
      </c>
      <c r="L13" s="20">
        <f t="shared" ref="L13:L14" si="13">K13/$B13</f>
        <v>0.61</v>
      </c>
      <c r="M13" s="217">
        <f>'UBS Carandiru'!M14</f>
        <v>115</v>
      </c>
      <c r="N13" s="20">
        <f t="shared" ref="N13:N14" si="14">M13/$B13</f>
        <v>1.1499999999999999</v>
      </c>
      <c r="O13" s="217">
        <f>'UBS Carandiru'!O14</f>
        <v>81</v>
      </c>
      <c r="P13" s="20">
        <f t="shared" ref="P13:P14" si="15">O13/$B13</f>
        <v>0.81</v>
      </c>
      <c r="Q13" s="100">
        <f t="shared" ref="Q13:Q14" si="16">SUM(K13,M13,O13)</f>
        <v>257</v>
      </c>
      <c r="R13" s="218">
        <f t="shared" ref="R13:R14" si="17">Q13/($B13*3)</f>
        <v>0.85666666666666669</v>
      </c>
      <c r="S13" s="217">
        <f t="shared" ref="S13:S14" si="18">SUM(C13,E13,G13,K13,M13,O13)</f>
        <v>466</v>
      </c>
    </row>
    <row r="14" spans="1:19" ht="15.75" thickBot="1" x14ac:dyDescent="0.3">
      <c r="A14" s="249" t="s">
        <v>214</v>
      </c>
      <c r="B14" s="250">
        <f>'UBS Carandiru'!B12</f>
        <v>0</v>
      </c>
      <c r="C14" s="251">
        <f>'UBS Carandiru'!C12</f>
        <v>0</v>
      </c>
      <c r="D14" s="252" t="e">
        <f t="shared" si="10"/>
        <v>#DIV/0!</v>
      </c>
      <c r="E14" s="251">
        <f>'UBS Carandiru'!E12</f>
        <v>0</v>
      </c>
      <c r="F14" s="252" t="e">
        <f t="shared" si="11"/>
        <v>#DIV/0!</v>
      </c>
      <c r="G14" s="251">
        <f>'UBS Carandiru'!G12</f>
        <v>0</v>
      </c>
      <c r="H14" s="252" t="e">
        <f t="shared" si="12"/>
        <v>#DIV/0!</v>
      </c>
      <c r="I14" s="253">
        <f t="shared" si="3"/>
        <v>0</v>
      </c>
      <c r="J14" s="254" t="e">
        <f t="shared" si="4"/>
        <v>#DIV/0!</v>
      </c>
      <c r="K14" s="251">
        <f>'UBS Carandiru'!K12</f>
        <v>0</v>
      </c>
      <c r="L14" s="252" t="e">
        <f t="shared" si="13"/>
        <v>#DIV/0!</v>
      </c>
      <c r="M14" s="251">
        <f>'UBS Carandiru'!M12</f>
        <v>0</v>
      </c>
      <c r="N14" s="252" t="e">
        <f t="shared" si="14"/>
        <v>#DIV/0!</v>
      </c>
      <c r="O14" s="251">
        <f>'UBS Carandiru'!O12</f>
        <v>0</v>
      </c>
      <c r="P14" s="252" t="e">
        <f t="shared" si="15"/>
        <v>#DIV/0!</v>
      </c>
      <c r="Q14" s="253">
        <f t="shared" si="16"/>
        <v>0</v>
      </c>
      <c r="R14" s="254" t="e">
        <f t="shared" si="17"/>
        <v>#DIV/0!</v>
      </c>
      <c r="S14" s="251">
        <f t="shared" si="18"/>
        <v>0</v>
      </c>
    </row>
    <row r="15" spans="1:19" ht="15.75" thickBot="1" x14ac:dyDescent="0.3">
      <c r="A15" s="6" t="s">
        <v>7</v>
      </c>
      <c r="B15" s="257">
        <f>SUM(B6:B11)</f>
        <v>47066</v>
      </c>
      <c r="C15" s="8">
        <f>SUM(C6:C11)</f>
        <v>40013</v>
      </c>
      <c r="D15" s="22">
        <f>C15/$B15</f>
        <v>0.85014660264309694</v>
      </c>
      <c r="E15" s="8">
        <f>SUM(E6:E11)</f>
        <v>40609</v>
      </c>
      <c r="F15" s="22">
        <f t="shared" si="1"/>
        <v>0.86280967152509247</v>
      </c>
      <c r="G15" s="8">
        <f>SUM(G6:G11)</f>
        <v>36813</v>
      </c>
      <c r="H15" s="22">
        <f t="shared" si="2"/>
        <v>0.78215697106191306</v>
      </c>
      <c r="I15" s="103">
        <f t="shared" si="3"/>
        <v>117435</v>
      </c>
      <c r="J15" s="104">
        <f t="shared" si="4"/>
        <v>0.83170441507670079</v>
      </c>
      <c r="K15" s="8">
        <f>SUM(K6:K11)</f>
        <v>49987</v>
      </c>
      <c r="L15" s="22">
        <f t="shared" si="2"/>
        <v>1.0620617855776995</v>
      </c>
      <c r="M15" s="8">
        <f>SUM(M6:M11)</f>
        <v>47079</v>
      </c>
      <c r="N15" s="22">
        <f t="shared" si="5"/>
        <v>1.0002762078782985</v>
      </c>
      <c r="O15" s="8">
        <f>SUM(O6:O11)</f>
        <v>37369</v>
      </c>
      <c r="P15" s="22">
        <f t="shared" si="6"/>
        <v>0.79397016954914379</v>
      </c>
      <c r="Q15" s="103">
        <f t="shared" si="7"/>
        <v>134435</v>
      </c>
      <c r="R15" s="104">
        <f t="shared" si="8"/>
        <v>0.95210272100171389</v>
      </c>
      <c r="S15" s="8">
        <f t="shared" si="9"/>
        <v>251870</v>
      </c>
    </row>
    <row r="17" spans="1:19" ht="15.75" x14ac:dyDescent="0.25">
      <c r="A17" s="1290" t="s">
        <v>212</v>
      </c>
      <c r="B17" s="1291"/>
      <c r="C17" s="1291"/>
      <c r="D17" s="1291"/>
      <c r="E17" s="1291"/>
      <c r="F17" s="1291"/>
      <c r="G17" s="1291"/>
      <c r="H17" s="1291"/>
      <c r="I17" s="1291"/>
      <c r="J17" s="1291"/>
      <c r="K17" s="1291"/>
      <c r="L17" s="1291"/>
      <c r="M17" s="1291"/>
      <c r="N17" s="1291"/>
      <c r="O17" s="1291"/>
      <c r="P17" s="1291"/>
      <c r="Q17" s="1291"/>
      <c r="R17" s="1291"/>
      <c r="S17" s="1291"/>
    </row>
    <row r="18" spans="1:19" ht="24.75" thickBot="1" x14ac:dyDescent="0.3">
      <c r="A18" s="110" t="s">
        <v>14</v>
      </c>
      <c r="B18" s="186" t="s">
        <v>15</v>
      </c>
      <c r="C18" s="110" t="str">
        <f>'Pque N Mundo I'!C6</f>
        <v>JAN_19</v>
      </c>
      <c r="D18" s="111" t="str">
        <f>'Pque N Mundo I'!D6</f>
        <v>%</v>
      </c>
      <c r="E18" s="110" t="str">
        <f>'Pque N Mundo I'!E6</f>
        <v>FEV_19</v>
      </c>
      <c r="F18" s="111" t="str">
        <f>'Pque N Mundo I'!F6</f>
        <v>%</v>
      </c>
      <c r="G18" s="110" t="str">
        <f>'Pque N Mundo I'!G6</f>
        <v>MAR_19</v>
      </c>
      <c r="H18" s="111" t="str">
        <f>'Pque N Mundo I'!H6</f>
        <v>%</v>
      </c>
      <c r="I18" s="128" t="str">
        <f>'Pque N Mundo I'!I6</f>
        <v>Trimestre</v>
      </c>
      <c r="J18" s="13" t="str">
        <f>'Pque N Mundo I'!J6</f>
        <v>% Trim</v>
      </c>
      <c r="K18" s="110" t="str">
        <f>'Pque N Mundo I'!K6</f>
        <v>ABR_19</v>
      </c>
      <c r="L18" s="111" t="str">
        <f>'Pque N Mundo I'!L6</f>
        <v>%</v>
      </c>
      <c r="M18" s="14" t="str">
        <f>'Pque N Mundo I'!M6</f>
        <v>MAIO_19</v>
      </c>
      <c r="N18" s="15" t="str">
        <f>'Pque N Mundo I'!N6</f>
        <v>%</v>
      </c>
      <c r="O18" s="14" t="str">
        <f>'Pque N Mundo I'!O6</f>
        <v>JUN_19</v>
      </c>
      <c r="P18" s="15" t="str">
        <f>'Pque N Mundo I'!P6</f>
        <v>%</v>
      </c>
      <c r="Q18" s="128" t="e">
        <f>'Pque N Mundo I'!#REF!</f>
        <v>#REF!</v>
      </c>
      <c r="R18" s="13" t="e">
        <f>'Pque N Mundo I'!#REF!</f>
        <v>#REF!</v>
      </c>
      <c r="S18" s="14" t="s">
        <v>6</v>
      </c>
    </row>
    <row r="19" spans="1:19" ht="15.75" thickTop="1" x14ac:dyDescent="0.25">
      <c r="A19" s="9" t="s">
        <v>27</v>
      </c>
      <c r="B19" s="112">
        <f>SUM('Pque N Mundo I'!B7,'Pque N Mundo II'!B7)</f>
        <v>10800</v>
      </c>
      <c r="C19" s="133">
        <f>SUM('PRODUÇÃO Geral'!C6,'PRODUÇÃO Geral'!C21)</f>
        <v>10432</v>
      </c>
      <c r="D19" s="19">
        <f t="shared" ref="D19:D30" si="19">C19/$B19</f>
        <v>0.96592592592592597</v>
      </c>
      <c r="E19" s="133">
        <f>SUM('PRODUÇÃO Geral'!E6,'PRODUÇÃO Geral'!E21)</f>
        <v>10184</v>
      </c>
      <c r="F19" s="19">
        <f t="shared" ref="F19:F30" si="20">E19/$B19</f>
        <v>0.942962962962963</v>
      </c>
      <c r="G19" s="133">
        <f>SUM('PRODUÇÃO Geral'!G6,'PRODUÇÃO Geral'!G21)</f>
        <v>10655</v>
      </c>
      <c r="H19" s="19">
        <f t="shared" ref="H19:L30" si="21">G19/$B19</f>
        <v>0.98657407407407405</v>
      </c>
      <c r="I19" s="98">
        <f t="shared" ref="I19:I30" si="22">SUM(C19,E19,G19)</f>
        <v>31271</v>
      </c>
      <c r="J19" s="146">
        <f t="shared" ref="J19:J30" si="23">I19/($B19*3)</f>
        <v>0.9651543209876543</v>
      </c>
      <c r="K19" s="133">
        <f>SUM('PRODUÇÃO Geral'!K6,'PRODUÇÃO Geral'!K21)</f>
        <v>10404</v>
      </c>
      <c r="L19" s="19">
        <f t="shared" si="21"/>
        <v>0.96333333333333337</v>
      </c>
      <c r="M19" s="133">
        <f>SUM('PRODUÇÃO Geral'!M6,'PRODUÇÃO Geral'!M21)</f>
        <v>9981</v>
      </c>
      <c r="N19" s="19">
        <f t="shared" ref="N19:N30" si="24">M19/$B19</f>
        <v>0.92416666666666669</v>
      </c>
      <c r="O19" s="133">
        <f>SUM('PRODUÇÃO Geral'!O6,'PRODUÇÃO Geral'!O21)</f>
        <v>9072</v>
      </c>
      <c r="P19" s="19">
        <f t="shared" ref="P19:P30" si="25">O19/$B19</f>
        <v>0.84</v>
      </c>
      <c r="Q19" s="98">
        <f t="shared" ref="Q19:Q30" si="26">SUM(K19,M19,O19)</f>
        <v>29457</v>
      </c>
      <c r="R19" s="146">
        <f t="shared" ref="R19:R30" si="27">Q19/($B19*3)</f>
        <v>0.90916666666666668</v>
      </c>
      <c r="S19" s="133">
        <f t="shared" ref="S19:S30" si="28">SUM(C19,E19,G19,K19,M19,O19)</f>
        <v>60728</v>
      </c>
    </row>
    <row r="20" spans="1:19" x14ac:dyDescent="0.25">
      <c r="A20" s="113" t="s">
        <v>28</v>
      </c>
      <c r="B20" s="112">
        <f>SUM('Pque N Mundo I'!B8,'Pque N Mundo II'!B8)</f>
        <v>3744</v>
      </c>
      <c r="C20" s="133">
        <f>SUM('PRODUÇÃO Geral'!C7,'PRODUÇÃO Geral'!C22)</f>
        <v>3638</v>
      </c>
      <c r="D20" s="147">
        <f t="shared" si="19"/>
        <v>0.97168803418803418</v>
      </c>
      <c r="E20" s="133">
        <f>SUM('PRODUÇÃO Geral'!E7,'PRODUÇÃO Geral'!E22)</f>
        <v>3236</v>
      </c>
      <c r="F20" s="147">
        <f t="shared" si="20"/>
        <v>0.86431623931623935</v>
      </c>
      <c r="G20" s="133">
        <f>SUM('PRODUÇÃO Geral'!G7,'PRODUÇÃO Geral'!G22)</f>
        <v>3090</v>
      </c>
      <c r="H20" s="147">
        <f t="shared" si="21"/>
        <v>0.82532051282051277</v>
      </c>
      <c r="I20" s="136">
        <f t="shared" si="22"/>
        <v>9964</v>
      </c>
      <c r="J20" s="148">
        <f t="shared" si="23"/>
        <v>0.8871082621082621</v>
      </c>
      <c r="K20" s="133">
        <f>SUM('PRODUÇÃO Geral'!K7,'PRODUÇÃO Geral'!K22)</f>
        <v>3481</v>
      </c>
      <c r="L20" s="147">
        <f t="shared" si="21"/>
        <v>0.92975427350427353</v>
      </c>
      <c r="M20" s="133">
        <f>SUM('PRODUÇÃO Geral'!M7,'PRODUÇÃO Geral'!M22)</f>
        <v>3717</v>
      </c>
      <c r="N20" s="147">
        <f t="shared" si="24"/>
        <v>0.99278846153846156</v>
      </c>
      <c r="O20" s="133">
        <f>SUM('PRODUÇÃO Geral'!O7,'PRODUÇÃO Geral'!O22)</f>
        <v>2341</v>
      </c>
      <c r="P20" s="147">
        <f t="shared" si="25"/>
        <v>0.62526709401709402</v>
      </c>
      <c r="Q20" s="136">
        <f t="shared" si="26"/>
        <v>9539</v>
      </c>
      <c r="R20" s="148">
        <f t="shared" si="27"/>
        <v>0.84926994301994307</v>
      </c>
      <c r="S20" s="134">
        <f t="shared" si="28"/>
        <v>19503</v>
      </c>
    </row>
    <row r="21" spans="1:19" x14ac:dyDescent="0.25">
      <c r="A21" s="113" t="s">
        <v>29</v>
      </c>
      <c r="B21" s="112">
        <f>SUM('Pque N Mundo I'!B9,'Pque N Mundo II'!B9)</f>
        <v>1404</v>
      </c>
      <c r="C21" s="133">
        <f>SUM('PRODUÇÃO Geral'!C8,'PRODUÇÃO Geral'!C23)</f>
        <v>1737</v>
      </c>
      <c r="D21" s="147">
        <f t="shared" si="19"/>
        <v>1.2371794871794872</v>
      </c>
      <c r="E21" s="133">
        <f>SUM('PRODUÇÃO Geral'!E8,'PRODUÇÃO Geral'!E23)</f>
        <v>1370</v>
      </c>
      <c r="F21" s="147">
        <f t="shared" si="20"/>
        <v>0.9757834757834758</v>
      </c>
      <c r="G21" s="133">
        <f>SUM('PRODUÇÃO Geral'!G8,'PRODUÇÃO Geral'!G23)</f>
        <v>1208</v>
      </c>
      <c r="H21" s="147">
        <f t="shared" si="21"/>
        <v>0.86039886039886038</v>
      </c>
      <c r="I21" s="136">
        <f t="shared" si="22"/>
        <v>4315</v>
      </c>
      <c r="J21" s="148">
        <f t="shared" si="23"/>
        <v>1.0244539411206077</v>
      </c>
      <c r="K21" s="133">
        <f>SUM('PRODUÇÃO Geral'!K8,'PRODUÇÃO Geral'!K23)</f>
        <v>1283</v>
      </c>
      <c r="L21" s="147">
        <f t="shared" si="21"/>
        <v>0.91381766381766383</v>
      </c>
      <c r="M21" s="133">
        <f>SUM('PRODUÇÃO Geral'!M8,'PRODUÇÃO Geral'!M23)</f>
        <v>1135</v>
      </c>
      <c r="N21" s="147">
        <f t="shared" si="24"/>
        <v>0.80840455840455838</v>
      </c>
      <c r="O21" s="133">
        <f>SUM('PRODUÇÃO Geral'!O8,'PRODUÇÃO Geral'!O23)</f>
        <v>1252</v>
      </c>
      <c r="P21" s="147">
        <f t="shared" si="25"/>
        <v>0.89173789173789175</v>
      </c>
      <c r="Q21" s="136">
        <f t="shared" si="26"/>
        <v>3670</v>
      </c>
      <c r="R21" s="148">
        <f t="shared" si="27"/>
        <v>0.87132003798670465</v>
      </c>
      <c r="S21" s="134">
        <f t="shared" si="28"/>
        <v>7985</v>
      </c>
    </row>
    <row r="22" spans="1:19" x14ac:dyDescent="0.25">
      <c r="A22" s="113" t="s">
        <v>409</v>
      </c>
      <c r="B22" s="114">
        <f>'Pque N Mundo II'!B10</f>
        <v>384</v>
      </c>
      <c r="C22" s="134">
        <f>'PRODUÇÃO Geral'!C24</f>
        <v>302</v>
      </c>
      <c r="D22" s="147">
        <f t="shared" si="19"/>
        <v>0.78645833333333337</v>
      </c>
      <c r="E22" s="134">
        <f>'PRODUÇÃO Geral'!E24</f>
        <v>472</v>
      </c>
      <c r="F22" s="147">
        <f t="shared" si="20"/>
        <v>1.2291666666666667</v>
      </c>
      <c r="G22" s="134">
        <f>'PRODUÇÃO Geral'!G24</f>
        <v>473</v>
      </c>
      <c r="H22" s="147">
        <f t="shared" si="21"/>
        <v>1.2317708333333333</v>
      </c>
      <c r="I22" s="136">
        <f t="shared" si="22"/>
        <v>1247</v>
      </c>
      <c r="J22" s="148">
        <f t="shared" si="23"/>
        <v>1.0824652777777777</v>
      </c>
      <c r="K22" s="134">
        <f>'PRODUÇÃO Geral'!K24</f>
        <v>498</v>
      </c>
      <c r="L22" s="147">
        <f t="shared" si="21"/>
        <v>1.296875</v>
      </c>
      <c r="M22" s="134">
        <f>'PRODUÇÃO Geral'!M24</f>
        <v>499</v>
      </c>
      <c r="N22" s="147">
        <f t="shared" si="24"/>
        <v>1.2994791666666667</v>
      </c>
      <c r="O22" s="134">
        <f>'PRODUÇÃO Geral'!O24</f>
        <v>346</v>
      </c>
      <c r="P22" s="147">
        <f t="shared" si="25"/>
        <v>0.90104166666666663</v>
      </c>
      <c r="Q22" s="136">
        <f t="shared" si="26"/>
        <v>1343</v>
      </c>
      <c r="R22" s="148">
        <f t="shared" si="27"/>
        <v>1.1657986111111112</v>
      </c>
      <c r="S22" s="134">
        <f t="shared" si="28"/>
        <v>2590</v>
      </c>
    </row>
    <row r="23" spans="1:19" x14ac:dyDescent="0.25">
      <c r="A23" s="113" t="s">
        <v>31</v>
      </c>
      <c r="B23" s="114">
        <f>'Pque N Mundo II'!B11</f>
        <v>1344</v>
      </c>
      <c r="C23" s="134">
        <f>'PRODUÇÃO Geral'!C25</f>
        <v>1163</v>
      </c>
      <c r="D23" s="147">
        <f t="shared" si="19"/>
        <v>0.86532738095238093</v>
      </c>
      <c r="E23" s="134">
        <f>'PRODUÇÃO Geral'!E25</f>
        <v>1476</v>
      </c>
      <c r="F23" s="147">
        <f t="shared" si="20"/>
        <v>1.0982142857142858</v>
      </c>
      <c r="G23" s="134">
        <f>'PRODUÇÃO Geral'!G25</f>
        <v>1108</v>
      </c>
      <c r="H23" s="147">
        <f t="shared" si="21"/>
        <v>0.82440476190476186</v>
      </c>
      <c r="I23" s="136">
        <f t="shared" si="22"/>
        <v>3747</v>
      </c>
      <c r="J23" s="148">
        <f t="shared" si="23"/>
        <v>0.92931547619047616</v>
      </c>
      <c r="K23" s="134">
        <f>'PRODUÇÃO Geral'!K25</f>
        <v>1524</v>
      </c>
      <c r="L23" s="147">
        <f t="shared" si="21"/>
        <v>1.1339285714285714</v>
      </c>
      <c r="M23" s="134">
        <f>'PRODUÇÃO Geral'!M25</f>
        <v>1594</v>
      </c>
      <c r="N23" s="147">
        <f t="shared" si="24"/>
        <v>1.1860119047619047</v>
      </c>
      <c r="O23" s="134">
        <f>'PRODUÇÃO Geral'!O25</f>
        <v>1019</v>
      </c>
      <c r="P23" s="147">
        <f t="shared" si="25"/>
        <v>0.75818452380952384</v>
      </c>
      <c r="Q23" s="136">
        <f t="shared" si="26"/>
        <v>4137</v>
      </c>
      <c r="R23" s="148">
        <f t="shared" si="27"/>
        <v>1.0260416666666667</v>
      </c>
      <c r="S23" s="134">
        <f t="shared" si="28"/>
        <v>7884</v>
      </c>
    </row>
    <row r="24" spans="1:19" x14ac:dyDescent="0.25">
      <c r="A24" s="113" t="s">
        <v>408</v>
      </c>
      <c r="B24" s="114">
        <f>SUM('Pque N Mundo I'!B12,'Pque N Mundo II'!B12)</f>
        <v>480</v>
      </c>
      <c r="C24" s="134">
        <f>SUM('PRODUÇÃO Geral'!C11,'PRODUÇÃO Geral'!C26)</f>
        <v>778</v>
      </c>
      <c r="D24" s="147">
        <f t="shared" si="19"/>
        <v>1.6208333333333333</v>
      </c>
      <c r="E24" s="134">
        <f>SUM('PRODUÇÃO Geral'!E11,'PRODUÇÃO Geral'!E26)</f>
        <v>800</v>
      </c>
      <c r="F24" s="147">
        <f t="shared" si="20"/>
        <v>1.6666666666666667</v>
      </c>
      <c r="G24" s="134">
        <f>SUM('PRODUÇÃO Geral'!G11,'PRODUÇÃO Geral'!G26)</f>
        <v>773</v>
      </c>
      <c r="H24" s="147">
        <f t="shared" si="21"/>
        <v>1.6104166666666666</v>
      </c>
      <c r="I24" s="136">
        <f t="shared" si="22"/>
        <v>2351</v>
      </c>
      <c r="J24" s="148">
        <f t="shared" si="23"/>
        <v>1.632638888888889</v>
      </c>
      <c r="K24" s="134">
        <f>SUM('PRODUÇÃO Geral'!K11,'PRODUÇÃO Geral'!K26)</f>
        <v>777</v>
      </c>
      <c r="L24" s="147">
        <f t="shared" si="21"/>
        <v>1.6187499999999999</v>
      </c>
      <c r="M24" s="134">
        <f>SUM('PRODUÇÃO Geral'!M11,'PRODUÇÃO Geral'!M26)</f>
        <v>694</v>
      </c>
      <c r="N24" s="147">
        <f t="shared" si="24"/>
        <v>1.4458333333333333</v>
      </c>
      <c r="O24" s="134">
        <f>SUM('PRODUÇÃO Geral'!O11,'PRODUÇÃO Geral'!O26)</f>
        <v>764</v>
      </c>
      <c r="P24" s="147">
        <f t="shared" si="25"/>
        <v>1.5916666666666666</v>
      </c>
      <c r="Q24" s="136">
        <f t="shared" si="26"/>
        <v>2235</v>
      </c>
      <c r="R24" s="148">
        <f t="shared" si="27"/>
        <v>1.5520833333333333</v>
      </c>
      <c r="S24" s="134">
        <f t="shared" si="28"/>
        <v>4586</v>
      </c>
    </row>
    <row r="25" spans="1:19" x14ac:dyDescent="0.25">
      <c r="A25" s="113" t="s">
        <v>9</v>
      </c>
      <c r="B25" s="114">
        <f>SUM('Pque N Mundo I'!B13,'Pque N Mundo II'!B13)</f>
        <v>1680</v>
      </c>
      <c r="C25" s="134">
        <f>SUM('PRODUÇÃO Geral'!C12,'PRODUÇÃO Geral'!C27)</f>
        <v>2955</v>
      </c>
      <c r="D25" s="147">
        <f t="shared" si="19"/>
        <v>1.7589285714285714</v>
      </c>
      <c r="E25" s="134">
        <f>SUM('PRODUÇÃO Geral'!E12,'PRODUÇÃO Geral'!E27)</f>
        <v>2647</v>
      </c>
      <c r="F25" s="147">
        <f t="shared" si="20"/>
        <v>1.575595238095238</v>
      </c>
      <c r="G25" s="134">
        <f>SUM('PRODUÇÃO Geral'!G12,'PRODUÇÃO Geral'!G27)</f>
        <v>3003</v>
      </c>
      <c r="H25" s="147">
        <f t="shared" si="21"/>
        <v>1.7875000000000001</v>
      </c>
      <c r="I25" s="136">
        <f t="shared" si="22"/>
        <v>8605</v>
      </c>
      <c r="J25" s="148">
        <f t="shared" si="23"/>
        <v>1.7073412698412698</v>
      </c>
      <c r="K25" s="134">
        <f>SUM('PRODUÇÃO Geral'!K12,'PRODUÇÃO Geral'!K27)</f>
        <v>3524</v>
      </c>
      <c r="L25" s="147">
        <f t="shared" si="21"/>
        <v>2.0976190476190477</v>
      </c>
      <c r="M25" s="134">
        <f>SUM('PRODUÇÃO Geral'!M12,'PRODUÇÃO Geral'!M27)</f>
        <v>2826</v>
      </c>
      <c r="N25" s="147">
        <f t="shared" si="24"/>
        <v>1.6821428571428572</v>
      </c>
      <c r="O25" s="134">
        <f>SUM('PRODUÇÃO Geral'!O12,'PRODUÇÃO Geral'!O27)</f>
        <v>2626</v>
      </c>
      <c r="P25" s="147">
        <f t="shared" si="25"/>
        <v>1.5630952380952381</v>
      </c>
      <c r="Q25" s="136">
        <f t="shared" si="26"/>
        <v>8976</v>
      </c>
      <c r="R25" s="148">
        <f t="shared" si="27"/>
        <v>1.7809523809523808</v>
      </c>
      <c r="S25" s="134">
        <f t="shared" si="28"/>
        <v>17581</v>
      </c>
    </row>
    <row r="26" spans="1:19" x14ac:dyDescent="0.25">
      <c r="A26" s="113" t="s">
        <v>10</v>
      </c>
      <c r="B26" s="114">
        <f>SUM('Pque N Mundo I'!B14,'Pque N Mundo II'!B14)</f>
        <v>1052</v>
      </c>
      <c r="C26" s="134">
        <f>SUM('PRODUÇÃO Geral'!C13,'PRODUÇÃO Geral'!C28)</f>
        <v>845</v>
      </c>
      <c r="D26" s="147">
        <f t="shared" si="19"/>
        <v>0.80323193916349811</v>
      </c>
      <c r="E26" s="134">
        <f>SUM('PRODUÇÃO Geral'!E13,'PRODUÇÃO Geral'!E28)</f>
        <v>915</v>
      </c>
      <c r="F26" s="147">
        <f t="shared" si="20"/>
        <v>0.86977186311787069</v>
      </c>
      <c r="G26" s="134">
        <f>SUM('PRODUÇÃO Geral'!G13,'PRODUÇÃO Geral'!G28)</f>
        <v>1010</v>
      </c>
      <c r="H26" s="147">
        <f t="shared" si="21"/>
        <v>0.96007604562737647</v>
      </c>
      <c r="I26" s="136">
        <f t="shared" si="22"/>
        <v>2770</v>
      </c>
      <c r="J26" s="148">
        <f t="shared" si="23"/>
        <v>0.87769328263624846</v>
      </c>
      <c r="K26" s="134">
        <f>SUM('PRODUÇÃO Geral'!K13,'PRODUÇÃO Geral'!K28)</f>
        <v>1051</v>
      </c>
      <c r="L26" s="147">
        <f t="shared" si="21"/>
        <v>0.99904942965779464</v>
      </c>
      <c r="M26" s="134">
        <f>SUM('PRODUÇÃO Geral'!M13,'PRODUÇÃO Geral'!M28)</f>
        <v>1103</v>
      </c>
      <c r="N26" s="147">
        <f t="shared" si="24"/>
        <v>1.0484790874524714</v>
      </c>
      <c r="O26" s="134">
        <f>SUM('PRODUÇÃO Geral'!O13,'PRODUÇÃO Geral'!O28)</f>
        <v>740</v>
      </c>
      <c r="P26" s="147">
        <f t="shared" si="25"/>
        <v>0.70342205323193918</v>
      </c>
      <c r="Q26" s="136">
        <f t="shared" si="26"/>
        <v>2894</v>
      </c>
      <c r="R26" s="148">
        <f t="shared" si="27"/>
        <v>0.91698352344740175</v>
      </c>
      <c r="S26" s="134">
        <f t="shared" si="28"/>
        <v>5664</v>
      </c>
    </row>
    <row r="27" spans="1:19" x14ac:dyDescent="0.25">
      <c r="A27" s="113" t="s">
        <v>42</v>
      </c>
      <c r="B27" s="114">
        <f>SUM('Pque N Mundo I'!B15,'Pque N Mundo II'!B15)</f>
        <v>526</v>
      </c>
      <c r="C27" s="134">
        <f>SUM('PRODUÇÃO Geral'!C14,'PRODUÇÃO Geral'!C29)</f>
        <v>643</v>
      </c>
      <c r="D27" s="147">
        <f t="shared" si="19"/>
        <v>1.2224334600760456</v>
      </c>
      <c r="E27" s="134">
        <f>SUM('PRODUÇÃO Geral'!E14,'PRODUÇÃO Geral'!E29)</f>
        <v>477</v>
      </c>
      <c r="F27" s="147">
        <f t="shared" si="20"/>
        <v>0.90684410646387836</v>
      </c>
      <c r="G27" s="134">
        <f>SUM('PRODUÇÃO Geral'!G14,'PRODUÇÃO Geral'!G29)</f>
        <v>305</v>
      </c>
      <c r="H27" s="147">
        <f t="shared" si="21"/>
        <v>0.57984790874524716</v>
      </c>
      <c r="I27" s="136">
        <f t="shared" si="22"/>
        <v>1425</v>
      </c>
      <c r="J27" s="148">
        <f t="shared" si="23"/>
        <v>0.90304182509505704</v>
      </c>
      <c r="K27" s="134">
        <f>SUM('PRODUÇÃO Geral'!K14,'PRODUÇÃO Geral'!K29)</f>
        <v>560</v>
      </c>
      <c r="L27" s="147">
        <f t="shared" si="21"/>
        <v>1.064638783269962</v>
      </c>
      <c r="M27" s="134">
        <f>SUM('PRODUÇÃO Geral'!M14,'PRODUÇÃO Geral'!M29)</f>
        <v>520</v>
      </c>
      <c r="N27" s="147">
        <f t="shared" si="24"/>
        <v>0.98859315589353614</v>
      </c>
      <c r="O27" s="134">
        <f>SUM('PRODUÇÃO Geral'!O14,'PRODUÇÃO Geral'!O29)</f>
        <v>425</v>
      </c>
      <c r="P27" s="147">
        <f t="shared" si="25"/>
        <v>0.80798479087452468</v>
      </c>
      <c r="Q27" s="136">
        <f t="shared" si="26"/>
        <v>1505</v>
      </c>
      <c r="R27" s="148">
        <f t="shared" si="27"/>
        <v>0.9537389100126743</v>
      </c>
      <c r="S27" s="134">
        <f t="shared" si="28"/>
        <v>2930</v>
      </c>
    </row>
    <row r="28" spans="1:19" x14ac:dyDescent="0.25">
      <c r="A28" s="113" t="s">
        <v>12</v>
      </c>
      <c r="B28" s="114">
        <f>'Pque N Mundo I'!B16</f>
        <v>125</v>
      </c>
      <c r="C28" s="134">
        <f>'PRODUÇÃO Geral'!C15</f>
        <v>192</v>
      </c>
      <c r="D28" s="147">
        <f t="shared" ref="D28" si="29">C28/$B28</f>
        <v>1.536</v>
      </c>
      <c r="E28" s="134">
        <f>'PRODUÇÃO Geral'!E15</f>
        <v>170</v>
      </c>
      <c r="F28" s="147">
        <f t="shared" ref="F28" si="30">E28/$B28</f>
        <v>1.36</v>
      </c>
      <c r="G28" s="134">
        <f>'PRODUÇÃO Geral'!G15</f>
        <v>156</v>
      </c>
      <c r="H28" s="147">
        <f t="shared" ref="H28" si="31">G28/$B28</f>
        <v>1.248</v>
      </c>
      <c r="I28" s="136">
        <f t="shared" si="22"/>
        <v>518</v>
      </c>
      <c r="J28" s="148">
        <f t="shared" si="23"/>
        <v>1.3813333333333333</v>
      </c>
      <c r="K28" s="134">
        <f>'PRODUÇÃO Geral'!K15</f>
        <v>190</v>
      </c>
      <c r="L28" s="147">
        <f t="shared" ref="L28" si="32">K28/$B28</f>
        <v>1.52</v>
      </c>
      <c r="M28" s="134">
        <f>'PRODUÇÃO Geral'!M15</f>
        <v>189</v>
      </c>
      <c r="N28" s="147">
        <f t="shared" ref="N28" si="33">M28/$B28</f>
        <v>1.512</v>
      </c>
      <c r="O28" s="134">
        <f>'PRODUÇÃO Geral'!O15</f>
        <v>157</v>
      </c>
      <c r="P28" s="147">
        <f t="shared" ref="P28" si="34">O28/$B28</f>
        <v>1.256</v>
      </c>
      <c r="Q28" s="136">
        <f t="shared" ref="Q28" si="35">SUM(K28,M28,O28)</f>
        <v>536</v>
      </c>
      <c r="R28" s="148">
        <f t="shared" ref="R28" si="36">Q28/($B28*3)</f>
        <v>1.4293333333333333</v>
      </c>
      <c r="S28" s="134">
        <f t="shared" ref="S28" si="37">SUM(C28,E28,G28,K28,M28,O28)</f>
        <v>1054</v>
      </c>
    </row>
    <row r="29" spans="1:19" ht="15.75" thickBot="1" x14ac:dyDescent="0.3">
      <c r="A29" s="138" t="s">
        <v>13</v>
      </c>
      <c r="B29" s="190">
        <f>SUM('Pque N Mundo I'!B17,'Pque N Mundo II'!B16)</f>
        <v>1052</v>
      </c>
      <c r="C29" s="139">
        <f>SUM('PRODUÇÃO Geral'!C16,'PRODUÇÃO Geral'!C30)</f>
        <v>529</v>
      </c>
      <c r="D29" s="151">
        <f t="shared" si="19"/>
        <v>0.50285171102661597</v>
      </c>
      <c r="E29" s="139">
        <f>SUM('PRODUÇÃO Geral'!E16,'PRODUÇÃO Geral'!E30)</f>
        <v>845</v>
      </c>
      <c r="F29" s="151">
        <f t="shared" si="20"/>
        <v>0.80323193916349811</v>
      </c>
      <c r="G29" s="139">
        <f>SUM('PRODUÇÃO Geral'!G16,'PRODUÇÃO Geral'!G30)</f>
        <v>618</v>
      </c>
      <c r="H29" s="151">
        <f t="shared" si="21"/>
        <v>0.5874524714828897</v>
      </c>
      <c r="I29" s="141">
        <f t="shared" si="22"/>
        <v>1992</v>
      </c>
      <c r="J29" s="152">
        <f t="shared" si="23"/>
        <v>0.63117870722433456</v>
      </c>
      <c r="K29" s="139">
        <f>SUM('PRODUÇÃO Geral'!K16,'PRODUÇÃO Geral'!K30)</f>
        <v>785</v>
      </c>
      <c r="L29" s="151">
        <f t="shared" si="21"/>
        <v>0.74619771863117867</v>
      </c>
      <c r="M29" s="139">
        <f>SUM('PRODUÇÃO Geral'!M16,'PRODUÇÃO Geral'!M30)</f>
        <v>836</v>
      </c>
      <c r="N29" s="151">
        <f t="shared" si="24"/>
        <v>0.79467680608365021</v>
      </c>
      <c r="O29" s="139">
        <f>SUM('PRODUÇÃO Geral'!O16,'PRODUÇÃO Geral'!O30)</f>
        <v>717</v>
      </c>
      <c r="P29" s="151">
        <f t="shared" si="25"/>
        <v>0.6815589353612167</v>
      </c>
      <c r="Q29" s="141">
        <f t="shared" si="26"/>
        <v>2338</v>
      </c>
      <c r="R29" s="152">
        <f t="shared" si="27"/>
        <v>0.74081115335868186</v>
      </c>
      <c r="S29" s="139">
        <f t="shared" si="28"/>
        <v>4330</v>
      </c>
    </row>
    <row r="30" spans="1:19" ht="15.75" thickBot="1" x14ac:dyDescent="0.3">
      <c r="A30" s="6" t="s">
        <v>7</v>
      </c>
      <c r="B30" s="257">
        <f>SUM(B19:B29)</f>
        <v>22591</v>
      </c>
      <c r="C30" s="8">
        <f>SUM(C19:C29)</f>
        <v>23214</v>
      </c>
      <c r="D30" s="22">
        <f t="shared" si="19"/>
        <v>1.0275773538134656</v>
      </c>
      <c r="E30" s="8">
        <f>SUM(E19:E29)</f>
        <v>22592</v>
      </c>
      <c r="F30" s="22">
        <f t="shared" si="20"/>
        <v>1.0000442654154309</v>
      </c>
      <c r="G30" s="8">
        <f>SUM(G19:G29)</f>
        <v>22399</v>
      </c>
      <c r="H30" s="22">
        <f t="shared" si="21"/>
        <v>0.9915010402372626</v>
      </c>
      <c r="I30" s="103">
        <f t="shared" si="22"/>
        <v>68205</v>
      </c>
      <c r="J30" s="104">
        <f t="shared" si="23"/>
        <v>1.0063742198220531</v>
      </c>
      <c r="K30" s="8">
        <f>SUM(K19:K29)</f>
        <v>24077</v>
      </c>
      <c r="L30" s="22">
        <f t="shared" si="21"/>
        <v>1.0657784073303529</v>
      </c>
      <c r="M30" s="8">
        <f t="shared" ref="M30" si="38">SUM(M19:M29)</f>
        <v>23094</v>
      </c>
      <c r="N30" s="22">
        <f t="shared" si="24"/>
        <v>1.0222655039617548</v>
      </c>
      <c r="O30" s="8">
        <f t="shared" ref="O30" si="39">SUM(O19:O29)</f>
        <v>19459</v>
      </c>
      <c r="P30" s="22">
        <f t="shared" si="25"/>
        <v>0.8613607188703466</v>
      </c>
      <c r="Q30" s="103">
        <f t="shared" si="26"/>
        <v>66630</v>
      </c>
      <c r="R30" s="104">
        <f t="shared" si="27"/>
        <v>0.98313487672081801</v>
      </c>
      <c r="S30" s="8">
        <f t="shared" si="28"/>
        <v>134835</v>
      </c>
    </row>
    <row r="32" spans="1:19" ht="15.75" x14ac:dyDescent="0.25">
      <c r="A32" s="1290" t="s">
        <v>282</v>
      </c>
      <c r="B32" s="1291"/>
      <c r="C32" s="1291"/>
      <c r="D32" s="1291"/>
      <c r="E32" s="1291"/>
      <c r="F32" s="1291"/>
      <c r="G32" s="1291"/>
      <c r="H32" s="1291"/>
      <c r="I32" s="1291"/>
      <c r="J32" s="1291"/>
      <c r="K32" s="1291"/>
      <c r="L32" s="1291"/>
      <c r="M32" s="1291"/>
      <c r="N32" s="1291"/>
      <c r="O32" s="1291"/>
      <c r="P32" s="1291"/>
      <c r="Q32" s="1291"/>
      <c r="R32" s="1291"/>
      <c r="S32" s="1291"/>
    </row>
    <row r="33" spans="1:19" ht="24.75" thickBot="1" x14ac:dyDescent="0.3">
      <c r="A33" s="110" t="s">
        <v>14</v>
      </c>
      <c r="B33" s="186" t="s">
        <v>15</v>
      </c>
      <c r="C33" s="110" t="str">
        <f>'Pque N Mundo I'!C6</f>
        <v>JAN_19</v>
      </c>
      <c r="D33" s="111" t="str">
        <f>'Pque N Mundo I'!D6</f>
        <v>%</v>
      </c>
      <c r="E33" s="110" t="str">
        <f>'Pque N Mundo I'!E6</f>
        <v>FEV_19</v>
      </c>
      <c r="F33" s="111" t="str">
        <f>'Pque N Mundo I'!F6</f>
        <v>%</v>
      </c>
      <c r="G33" s="110" t="str">
        <f>'Pque N Mundo I'!G6</f>
        <v>MAR_19</v>
      </c>
      <c r="H33" s="111" t="str">
        <f>'Pque N Mundo I'!H6</f>
        <v>%</v>
      </c>
      <c r="I33" s="128" t="str">
        <f>'Pque N Mundo I'!I6</f>
        <v>Trimestre</v>
      </c>
      <c r="J33" s="13" t="str">
        <f>'Pque N Mundo I'!J6</f>
        <v>% Trim</v>
      </c>
      <c r="K33" s="110" t="str">
        <f>'Pque N Mundo I'!K6</f>
        <v>ABR_19</v>
      </c>
      <c r="L33" s="111" t="str">
        <f>'Pque N Mundo I'!L6</f>
        <v>%</v>
      </c>
      <c r="M33" s="14" t="str">
        <f>'Pque N Mundo I'!M6</f>
        <v>MAIO_19</v>
      </c>
      <c r="N33" s="15" t="str">
        <f>'Pque N Mundo I'!N6</f>
        <v>%</v>
      </c>
      <c r="O33" s="14" t="str">
        <f>'Pque N Mundo I'!O6</f>
        <v>JUN_19</v>
      </c>
      <c r="P33" s="15" t="str">
        <f>'Pque N Mundo I'!P6</f>
        <v>%</v>
      </c>
      <c r="Q33" s="128" t="e">
        <f>'Pque N Mundo I'!#REF!</f>
        <v>#REF!</v>
      </c>
      <c r="R33" s="13" t="e">
        <f>'Pque N Mundo I'!#REF!</f>
        <v>#REF!</v>
      </c>
      <c r="S33" s="14" t="s">
        <v>6</v>
      </c>
    </row>
    <row r="34" spans="1:19" ht="15.75" thickTop="1" x14ac:dyDescent="0.25">
      <c r="A34" s="33" t="s">
        <v>52</v>
      </c>
      <c r="B34" s="112">
        <f>'CEO II V EDE'!B7</f>
        <v>120</v>
      </c>
      <c r="C34" s="133">
        <f>'CEO II V EDE'!C7</f>
        <v>367</v>
      </c>
      <c r="D34" s="19">
        <f t="shared" ref="D34:D42" si="40">C34/$B34</f>
        <v>3.0583333333333331</v>
      </c>
      <c r="E34" s="133">
        <f>'CEO II V EDE'!E7</f>
        <v>351</v>
      </c>
      <c r="F34" s="19">
        <f>E34/$B34</f>
        <v>2.9249999999999998</v>
      </c>
      <c r="G34" s="133">
        <f>'CEO II V EDE'!G7</f>
        <v>360</v>
      </c>
      <c r="H34" s="19">
        <f>G34/$B34</f>
        <v>3</v>
      </c>
      <c r="I34" s="98">
        <f t="shared" ref="I34:I42" si="41">SUM(C34,E34,G34)</f>
        <v>1078</v>
      </c>
      <c r="J34" s="146">
        <f t="shared" ref="J34:J42" si="42">I34/($B34*3)</f>
        <v>2.9944444444444445</v>
      </c>
      <c r="K34" s="133">
        <f>'CEO II V EDE'!K7</f>
        <v>406</v>
      </c>
      <c r="L34" s="19">
        <f>K34/$B34</f>
        <v>3.3833333333333333</v>
      </c>
      <c r="M34" s="133">
        <f>'CEO II V EDE'!M7</f>
        <v>251</v>
      </c>
      <c r="N34" s="19">
        <f t="shared" ref="N34" si="43">M34/$B34</f>
        <v>2.0916666666666668</v>
      </c>
      <c r="O34" s="133">
        <f>'CEO II V EDE'!O7</f>
        <v>317</v>
      </c>
      <c r="P34" s="19">
        <f t="shared" ref="P34" si="44">O34/$B34</f>
        <v>2.6416666666666666</v>
      </c>
      <c r="Q34" s="98">
        <f t="shared" ref="Q34:Q42" si="45">SUM(K34,M34,O34)</f>
        <v>974</v>
      </c>
      <c r="R34" s="146">
        <f t="shared" ref="R34:R42" si="46">Q34/($B34*3)</f>
        <v>2.7055555555555557</v>
      </c>
      <c r="S34" s="133">
        <f t="shared" ref="S34:S42" si="47">SUM(C34,E34,G34,K34,M34,O34)</f>
        <v>2052</v>
      </c>
    </row>
    <row r="35" spans="1:19" x14ac:dyDescent="0.25">
      <c r="A35" s="149" t="s">
        <v>53</v>
      </c>
      <c r="B35" s="191">
        <f>'CEO II V EDE'!B8</f>
        <v>0</v>
      </c>
      <c r="C35" s="134">
        <f>'CEO II V EDE'!C8</f>
        <v>60</v>
      </c>
      <c r="D35" s="19" t="s">
        <v>199</v>
      </c>
      <c r="E35" s="134">
        <f>'CEO II V EDE'!E8</f>
        <v>62</v>
      </c>
      <c r="F35" s="19" t="s">
        <v>199</v>
      </c>
      <c r="G35" s="134">
        <f>'CEO II V EDE'!G8</f>
        <v>53</v>
      </c>
      <c r="H35" s="19" t="s">
        <v>199</v>
      </c>
      <c r="I35" s="136">
        <f t="shared" si="41"/>
        <v>175</v>
      </c>
      <c r="J35" s="146" t="e">
        <f t="shared" si="42"/>
        <v>#DIV/0!</v>
      </c>
      <c r="K35" s="134">
        <f>'CEO II V EDE'!K8</f>
        <v>53</v>
      </c>
      <c r="L35" s="19" t="s">
        <v>199</v>
      </c>
      <c r="M35" s="134">
        <f>'CEO II V EDE'!M8</f>
        <v>67</v>
      </c>
      <c r="N35" s="19" t="s">
        <v>199</v>
      </c>
      <c r="O35" s="134">
        <f>'CEO II V EDE'!O8</f>
        <v>82</v>
      </c>
      <c r="P35" s="19" t="s">
        <v>199</v>
      </c>
      <c r="Q35" s="136">
        <f t="shared" si="45"/>
        <v>202</v>
      </c>
      <c r="R35" s="146" t="e">
        <f t="shared" si="46"/>
        <v>#DIV/0!</v>
      </c>
      <c r="S35" s="134">
        <f t="shared" si="47"/>
        <v>377</v>
      </c>
    </row>
    <row r="36" spans="1:19" x14ac:dyDescent="0.25">
      <c r="A36" s="149" t="s">
        <v>54</v>
      </c>
      <c r="B36" s="114">
        <f>'CEO II V EDE'!B9</f>
        <v>80</v>
      </c>
      <c r="C36" s="134">
        <f>'CEO II V EDE'!C9</f>
        <v>19</v>
      </c>
      <c r="D36" s="19">
        <f t="shared" si="40"/>
        <v>0.23749999999999999</v>
      </c>
      <c r="E36" s="134">
        <f>'CEO II V EDE'!E9</f>
        <v>90</v>
      </c>
      <c r="F36" s="19">
        <f t="shared" ref="F36:F42" si="48">E36/$B36</f>
        <v>1.125</v>
      </c>
      <c r="G36" s="134">
        <f>'CEO II V EDE'!G9</f>
        <v>94</v>
      </c>
      <c r="H36" s="19">
        <f t="shared" ref="H36:L42" si="49">G36/$B36</f>
        <v>1.175</v>
      </c>
      <c r="I36" s="136">
        <f t="shared" si="41"/>
        <v>203</v>
      </c>
      <c r="J36" s="146">
        <f t="shared" si="42"/>
        <v>0.84583333333333333</v>
      </c>
      <c r="K36" s="134">
        <f>'CEO II V EDE'!K9</f>
        <v>65</v>
      </c>
      <c r="L36" s="19">
        <f t="shared" si="49"/>
        <v>0.8125</v>
      </c>
      <c r="M36" s="134">
        <f>'CEO II V EDE'!M9</f>
        <v>148</v>
      </c>
      <c r="N36" s="19">
        <f t="shared" ref="N36:N42" si="50">M36/$B36</f>
        <v>1.85</v>
      </c>
      <c r="O36" s="134">
        <f>'CEO II V EDE'!O9</f>
        <v>71</v>
      </c>
      <c r="P36" s="19">
        <f t="shared" ref="P36:P42" si="51">O36/$B36</f>
        <v>0.88749999999999996</v>
      </c>
      <c r="Q36" s="136">
        <f t="shared" si="45"/>
        <v>284</v>
      </c>
      <c r="R36" s="146">
        <f t="shared" si="46"/>
        <v>1.1833333333333333</v>
      </c>
      <c r="S36" s="134">
        <f t="shared" si="47"/>
        <v>487</v>
      </c>
    </row>
    <row r="37" spans="1:19" x14ac:dyDescent="0.25">
      <c r="A37" s="149" t="s">
        <v>55</v>
      </c>
      <c r="B37" s="114">
        <f>'CEO II V EDE'!B10</f>
        <v>120</v>
      </c>
      <c r="C37" s="134">
        <f>'CEO II V EDE'!C10</f>
        <v>56</v>
      </c>
      <c r="D37" s="19">
        <f t="shared" si="40"/>
        <v>0.46666666666666667</v>
      </c>
      <c r="E37" s="134">
        <f>'CEO II V EDE'!E10</f>
        <v>94</v>
      </c>
      <c r="F37" s="19">
        <f t="shared" si="48"/>
        <v>0.78333333333333333</v>
      </c>
      <c r="G37" s="134">
        <f>'CEO II V EDE'!G10</f>
        <v>83</v>
      </c>
      <c r="H37" s="19">
        <f t="shared" si="49"/>
        <v>0.69166666666666665</v>
      </c>
      <c r="I37" s="136">
        <f t="shared" si="41"/>
        <v>233</v>
      </c>
      <c r="J37" s="146">
        <f t="shared" si="42"/>
        <v>0.64722222222222225</v>
      </c>
      <c r="K37" s="134">
        <f>'CEO II V EDE'!K10</f>
        <v>68</v>
      </c>
      <c r="L37" s="19">
        <f t="shared" si="49"/>
        <v>0.56666666666666665</v>
      </c>
      <c r="M37" s="134">
        <f>'CEO II V EDE'!M10</f>
        <v>87</v>
      </c>
      <c r="N37" s="19">
        <f t="shared" si="50"/>
        <v>0.72499999999999998</v>
      </c>
      <c r="O37" s="134">
        <f>'CEO II V EDE'!O10</f>
        <v>90</v>
      </c>
      <c r="P37" s="19">
        <f t="shared" si="51"/>
        <v>0.75</v>
      </c>
      <c r="Q37" s="136">
        <f t="shared" si="45"/>
        <v>245</v>
      </c>
      <c r="R37" s="146">
        <f t="shared" si="46"/>
        <v>0.68055555555555558</v>
      </c>
      <c r="S37" s="134">
        <f t="shared" si="47"/>
        <v>478</v>
      </c>
    </row>
    <row r="38" spans="1:19" x14ac:dyDescent="0.25">
      <c r="A38" s="149" t="s">
        <v>56</v>
      </c>
      <c r="B38" s="114">
        <f>'CEO II V EDE'!B11</f>
        <v>80</v>
      </c>
      <c r="C38" s="134">
        <f>'CEO II V EDE'!C11</f>
        <v>8</v>
      </c>
      <c r="D38" s="19">
        <f t="shared" si="40"/>
        <v>0.1</v>
      </c>
      <c r="E38" s="134">
        <f>'CEO II V EDE'!E11</f>
        <v>6</v>
      </c>
      <c r="F38" s="19">
        <f t="shared" si="48"/>
        <v>7.4999999999999997E-2</v>
      </c>
      <c r="G38" s="134">
        <f>'CEO II V EDE'!G11</f>
        <v>14</v>
      </c>
      <c r="H38" s="19">
        <f t="shared" si="49"/>
        <v>0.17499999999999999</v>
      </c>
      <c r="I38" s="136">
        <f t="shared" si="41"/>
        <v>28</v>
      </c>
      <c r="J38" s="146">
        <f t="shared" si="42"/>
        <v>0.11666666666666667</v>
      </c>
      <c r="K38" s="134">
        <f>'CEO II V EDE'!K11</f>
        <v>14</v>
      </c>
      <c r="L38" s="19">
        <f t="shared" si="49"/>
        <v>0.17499999999999999</v>
      </c>
      <c r="M38" s="134">
        <f>'CEO II V EDE'!M11</f>
        <v>0</v>
      </c>
      <c r="N38" s="19">
        <f t="shared" si="50"/>
        <v>0</v>
      </c>
      <c r="O38" s="134">
        <f>'CEO II V EDE'!O11</f>
        <v>212</v>
      </c>
      <c r="P38" s="19">
        <f t="shared" si="51"/>
        <v>2.65</v>
      </c>
      <c r="Q38" s="136">
        <f t="shared" si="45"/>
        <v>226</v>
      </c>
      <c r="R38" s="146">
        <f t="shared" si="46"/>
        <v>0.94166666666666665</v>
      </c>
      <c r="S38" s="134">
        <f t="shared" si="47"/>
        <v>254</v>
      </c>
    </row>
    <row r="39" spans="1:19" x14ac:dyDescent="0.25">
      <c r="A39" s="192" t="s">
        <v>57</v>
      </c>
      <c r="B39" s="114">
        <f>'CEO II V EDE'!B12</f>
        <v>360</v>
      </c>
      <c r="C39" s="134">
        <f>'CEO II V EDE'!C12</f>
        <v>161</v>
      </c>
      <c r="D39" s="19">
        <f t="shared" si="40"/>
        <v>0.44722222222222224</v>
      </c>
      <c r="E39" s="134">
        <f>'CEO II V EDE'!E12</f>
        <v>278</v>
      </c>
      <c r="F39" s="19">
        <f t="shared" si="48"/>
        <v>0.77222222222222225</v>
      </c>
      <c r="G39" s="134">
        <f>'CEO II V EDE'!G12</f>
        <v>331</v>
      </c>
      <c r="H39" s="19">
        <f t="shared" si="49"/>
        <v>0.9194444444444444</v>
      </c>
      <c r="I39" s="136">
        <f t="shared" si="41"/>
        <v>770</v>
      </c>
      <c r="J39" s="146">
        <f t="shared" si="42"/>
        <v>0.71296296296296291</v>
      </c>
      <c r="K39" s="134">
        <f>'CEO II V EDE'!K12</f>
        <v>345</v>
      </c>
      <c r="L39" s="19">
        <f t="shared" si="49"/>
        <v>0.95833333333333337</v>
      </c>
      <c r="M39" s="134">
        <f>'CEO II V EDE'!M12</f>
        <v>433</v>
      </c>
      <c r="N39" s="19">
        <f t="shared" si="50"/>
        <v>1.2027777777777777</v>
      </c>
      <c r="O39" s="134">
        <f>'CEO II V EDE'!O12</f>
        <v>483</v>
      </c>
      <c r="P39" s="19">
        <f t="shared" si="51"/>
        <v>1.3416666666666666</v>
      </c>
      <c r="Q39" s="136">
        <f t="shared" si="45"/>
        <v>1261</v>
      </c>
      <c r="R39" s="146">
        <f t="shared" si="46"/>
        <v>1.1675925925925925</v>
      </c>
      <c r="S39" s="134">
        <f t="shared" si="47"/>
        <v>2031</v>
      </c>
    </row>
    <row r="40" spans="1:19" x14ac:dyDescent="0.25">
      <c r="A40" s="192" t="s">
        <v>437</v>
      </c>
      <c r="B40" s="114">
        <f>'CEO II V EDE'!B13</f>
        <v>160</v>
      </c>
      <c r="C40" s="134">
        <f>'CEO II V EDE'!C13</f>
        <v>93</v>
      </c>
      <c r="D40" s="19">
        <f t="shared" si="40"/>
        <v>0.58125000000000004</v>
      </c>
      <c r="E40" s="134">
        <f>'CEO II V EDE'!E13</f>
        <v>186</v>
      </c>
      <c r="F40" s="19">
        <f t="shared" si="48"/>
        <v>1.1625000000000001</v>
      </c>
      <c r="G40" s="134">
        <f>'CEO II V EDE'!G13</f>
        <v>215</v>
      </c>
      <c r="H40" s="19">
        <f t="shared" si="49"/>
        <v>1.34375</v>
      </c>
      <c r="I40" s="136">
        <f t="shared" si="41"/>
        <v>494</v>
      </c>
      <c r="J40" s="146">
        <f t="shared" si="42"/>
        <v>1.0291666666666666</v>
      </c>
      <c r="K40" s="134">
        <f>'CEO II V EDE'!K13</f>
        <v>210</v>
      </c>
      <c r="L40" s="19">
        <f t="shared" si="49"/>
        <v>1.3125</v>
      </c>
      <c r="M40" s="134">
        <f>'CEO II V EDE'!M13</f>
        <v>214</v>
      </c>
      <c r="N40" s="19">
        <f t="shared" si="50"/>
        <v>1.3374999999999999</v>
      </c>
      <c r="O40" s="134">
        <f>'CEO II V EDE'!O13</f>
        <v>161</v>
      </c>
      <c r="P40" s="19">
        <f t="shared" si="51"/>
        <v>1.0062500000000001</v>
      </c>
      <c r="Q40" s="136">
        <f t="shared" si="45"/>
        <v>585</v>
      </c>
      <c r="R40" s="146">
        <f t="shared" si="46"/>
        <v>1.21875</v>
      </c>
      <c r="S40" s="134">
        <f t="shared" si="47"/>
        <v>1079</v>
      </c>
    </row>
    <row r="41" spans="1:19" ht="24.75" thickBot="1" x14ac:dyDescent="0.3">
      <c r="A41" s="150" t="s">
        <v>59</v>
      </c>
      <c r="B41" s="190">
        <f>'CEO II V EDE'!B14</f>
        <v>40</v>
      </c>
      <c r="C41" s="139">
        <f>'CEO II V EDE'!C14</f>
        <v>20</v>
      </c>
      <c r="D41" s="151">
        <f t="shared" si="40"/>
        <v>0.5</v>
      </c>
      <c r="E41" s="139">
        <f>'CEO II V EDE'!E14</f>
        <v>69</v>
      </c>
      <c r="F41" s="151">
        <f t="shared" si="48"/>
        <v>1.7250000000000001</v>
      </c>
      <c r="G41" s="139">
        <f>'CEO II V EDE'!G14</f>
        <v>55</v>
      </c>
      <c r="H41" s="151">
        <f t="shared" si="49"/>
        <v>1.375</v>
      </c>
      <c r="I41" s="141">
        <f t="shared" si="41"/>
        <v>144</v>
      </c>
      <c r="J41" s="152">
        <f t="shared" si="42"/>
        <v>1.2</v>
      </c>
      <c r="K41" s="139">
        <f>'CEO II V EDE'!K14</f>
        <v>100</v>
      </c>
      <c r="L41" s="151">
        <f t="shared" si="49"/>
        <v>2.5</v>
      </c>
      <c r="M41" s="139">
        <f>'CEO II V EDE'!M14</f>
        <v>111</v>
      </c>
      <c r="N41" s="151">
        <f t="shared" si="50"/>
        <v>2.7749999999999999</v>
      </c>
      <c r="O41" s="139">
        <f>'CEO II V EDE'!O14</f>
        <v>75</v>
      </c>
      <c r="P41" s="151">
        <f t="shared" si="51"/>
        <v>1.875</v>
      </c>
      <c r="Q41" s="141">
        <f t="shared" si="45"/>
        <v>286</v>
      </c>
      <c r="R41" s="152">
        <f t="shared" si="46"/>
        <v>2.3833333333333333</v>
      </c>
      <c r="S41" s="139">
        <f t="shared" si="47"/>
        <v>430</v>
      </c>
    </row>
    <row r="42" spans="1:19" ht="15.75" thickBot="1" x14ac:dyDescent="0.3">
      <c r="A42" s="6" t="s">
        <v>7</v>
      </c>
      <c r="B42" s="257">
        <f>SUM(B34:B41)</f>
        <v>960</v>
      </c>
      <c r="C42" s="8">
        <f>SUM(C34:C41)</f>
        <v>784</v>
      </c>
      <c r="D42" s="22">
        <f t="shared" si="40"/>
        <v>0.81666666666666665</v>
      </c>
      <c r="E42" s="8">
        <f>SUM(E34:E41)</f>
        <v>1136</v>
      </c>
      <c r="F42" s="22">
        <f t="shared" si="48"/>
        <v>1.1833333333333333</v>
      </c>
      <c r="G42" s="8">
        <f>SUM(G34:G41)</f>
        <v>1205</v>
      </c>
      <c r="H42" s="22">
        <f t="shared" si="49"/>
        <v>1.2552083333333333</v>
      </c>
      <c r="I42" s="103">
        <f t="shared" si="41"/>
        <v>3125</v>
      </c>
      <c r="J42" s="104">
        <f t="shared" si="42"/>
        <v>1.0850694444444444</v>
      </c>
      <c r="K42" s="8">
        <f>SUM(K34:K41)</f>
        <v>1261</v>
      </c>
      <c r="L42" s="22">
        <f t="shared" si="49"/>
        <v>1.3135416666666666</v>
      </c>
      <c r="M42" s="8">
        <f t="shared" ref="M42" si="52">SUM(M34:M41)</f>
        <v>1311</v>
      </c>
      <c r="N42" s="22">
        <f t="shared" si="50"/>
        <v>1.3656250000000001</v>
      </c>
      <c r="O42" s="8">
        <f t="shared" ref="O42" si="53">SUM(O34:O41)</f>
        <v>1491</v>
      </c>
      <c r="P42" s="22">
        <f t="shared" si="51"/>
        <v>1.5531250000000001</v>
      </c>
      <c r="Q42" s="103">
        <f t="shared" si="45"/>
        <v>4063</v>
      </c>
      <c r="R42" s="104">
        <f t="shared" si="46"/>
        <v>1.4107638888888889</v>
      </c>
      <c r="S42" s="8">
        <f t="shared" si="47"/>
        <v>7188</v>
      </c>
    </row>
    <row r="44" spans="1:19" ht="15.75" x14ac:dyDescent="0.25">
      <c r="A44" s="1290" t="s">
        <v>290</v>
      </c>
      <c r="B44" s="1291"/>
      <c r="C44" s="1291"/>
      <c r="D44" s="1291"/>
      <c r="E44" s="1291"/>
      <c r="F44" s="1291"/>
      <c r="G44" s="1291"/>
      <c r="H44" s="1291"/>
      <c r="I44" s="1291"/>
      <c r="J44" s="1291"/>
      <c r="K44" s="1291"/>
      <c r="L44" s="1291"/>
      <c r="M44" s="1291"/>
      <c r="N44" s="1291"/>
      <c r="O44" s="1291"/>
      <c r="P44" s="1291"/>
      <c r="Q44" s="1291"/>
      <c r="R44" s="1291"/>
      <c r="S44" s="1291"/>
    </row>
    <row r="45" spans="1:19" ht="24.75" thickBot="1" x14ac:dyDescent="0.3">
      <c r="A45" s="110" t="s">
        <v>14</v>
      </c>
      <c r="B45" s="186" t="s">
        <v>15</v>
      </c>
      <c r="C45" s="110" t="str">
        <f>'Pque N Mundo I'!C6</f>
        <v>JAN_19</v>
      </c>
      <c r="D45" s="111" t="str">
        <f>'Pque N Mundo I'!D6</f>
        <v>%</v>
      </c>
      <c r="E45" s="110" t="str">
        <f>'Pque N Mundo I'!E6</f>
        <v>FEV_19</v>
      </c>
      <c r="F45" s="111" t="str">
        <f>'Pque N Mundo I'!F6</f>
        <v>%</v>
      </c>
      <c r="G45" s="110" t="str">
        <f>'Pque N Mundo I'!G6</f>
        <v>MAR_19</v>
      </c>
      <c r="H45" s="111" t="str">
        <f>'Pque N Mundo I'!H6</f>
        <v>%</v>
      </c>
      <c r="I45" s="128" t="str">
        <f>'Pque N Mundo I'!I6</f>
        <v>Trimestre</v>
      </c>
      <c r="J45" s="13" t="str">
        <f>'Pque N Mundo I'!J6</f>
        <v>% Trim</v>
      </c>
      <c r="K45" s="110" t="str">
        <f>'Pque N Mundo I'!K6</f>
        <v>ABR_19</v>
      </c>
      <c r="L45" s="111" t="str">
        <f>'Pque N Mundo I'!L6</f>
        <v>%</v>
      </c>
      <c r="M45" s="14" t="str">
        <f>'Pque N Mundo I'!M6</f>
        <v>MAIO_19</v>
      </c>
      <c r="N45" s="15" t="str">
        <f>'Pque N Mundo I'!N6</f>
        <v>%</v>
      </c>
      <c r="O45" s="14" t="str">
        <f>'Pque N Mundo I'!O6</f>
        <v>JUN_19</v>
      </c>
      <c r="P45" s="15" t="str">
        <f>'Pque N Mundo I'!P6</f>
        <v>%</v>
      </c>
      <c r="Q45" s="128" t="e">
        <f>'Pque N Mundo I'!#REF!</f>
        <v>#REF!</v>
      </c>
      <c r="R45" s="13" t="e">
        <f>'Pque N Mundo I'!#REF!</f>
        <v>#REF!</v>
      </c>
      <c r="S45" s="14" t="s">
        <v>6</v>
      </c>
    </row>
    <row r="46" spans="1:19" ht="15.75" thickTop="1" x14ac:dyDescent="0.25">
      <c r="A46" s="9" t="s">
        <v>158</v>
      </c>
      <c r="B46" s="1359">
        <f>'EMAD na UBS JD JAPÃO'!$B$7</f>
        <v>60</v>
      </c>
      <c r="C46" s="1342">
        <f>'EMAD na UBS JD JAPÃO'!$C$7</f>
        <v>67</v>
      </c>
      <c r="D46" s="1312">
        <f t="shared" ref="D46:D49" si="54">C46/$B46</f>
        <v>1.1166666666666667</v>
      </c>
      <c r="E46" s="1342">
        <f>'EMAD na UBS JD JAPÃO'!$E$7</f>
        <v>66</v>
      </c>
      <c r="F46" s="1312">
        <f t="shared" ref="F46:F49" si="55">E46/$B46</f>
        <v>1.1000000000000001</v>
      </c>
      <c r="G46" s="1342">
        <f>'EMAD na UBS JD JAPÃO'!$G$7</f>
        <v>65</v>
      </c>
      <c r="H46" s="1312">
        <f t="shared" ref="H46:L49" si="56">G46/$B46</f>
        <v>1.0833333333333333</v>
      </c>
      <c r="I46" s="1314">
        <f>SUM(C46,E46,G46)</f>
        <v>198</v>
      </c>
      <c r="J46" s="1310">
        <f>I46/($B46*3)</f>
        <v>1.1000000000000001</v>
      </c>
      <c r="K46" s="1342">
        <f>'EMAD na UBS JD JAPÃO'!$K$7</f>
        <v>66</v>
      </c>
      <c r="L46" s="1312">
        <f t="shared" si="56"/>
        <v>1.1000000000000001</v>
      </c>
      <c r="M46" s="1342">
        <f>'EMAD na UBS JD JAPÃO'!$M$7</f>
        <v>64</v>
      </c>
      <c r="N46" s="1312">
        <f t="shared" ref="N46:N49" si="57">M46/$B46</f>
        <v>1.0666666666666667</v>
      </c>
      <c r="O46" s="1342">
        <f>'EMAD na UBS JD JAPÃO'!$O$7</f>
        <v>64</v>
      </c>
      <c r="P46" s="1312">
        <f t="shared" ref="P46:P49" si="58">O46/$B46</f>
        <v>1.0666666666666667</v>
      </c>
      <c r="Q46" s="1314">
        <f>SUM(K46,M46,O46)</f>
        <v>194</v>
      </c>
      <c r="R46" s="1310">
        <f>Q46/($B46*3)</f>
        <v>1.0777777777777777</v>
      </c>
      <c r="S46" s="1342">
        <f>SUM(C46,E46,G46,K46,M46,O46)</f>
        <v>392</v>
      </c>
    </row>
    <row r="47" spans="1:19" x14ac:dyDescent="0.25">
      <c r="A47" s="9" t="s">
        <v>159</v>
      </c>
      <c r="B47" s="1360"/>
      <c r="C47" s="1343"/>
      <c r="D47" s="1313" t="e">
        <f t="shared" si="54"/>
        <v>#DIV/0!</v>
      </c>
      <c r="E47" s="1343"/>
      <c r="F47" s="1313" t="e">
        <f t="shared" si="55"/>
        <v>#DIV/0!</v>
      </c>
      <c r="G47" s="1343"/>
      <c r="H47" s="1313" t="e">
        <f t="shared" si="56"/>
        <v>#DIV/0!</v>
      </c>
      <c r="I47" s="1315">
        <f>SUM(C47,E47,G47)</f>
        <v>0</v>
      </c>
      <c r="J47" s="1311" t="e">
        <f>I47/($B47*3)</f>
        <v>#DIV/0!</v>
      </c>
      <c r="K47" s="1343"/>
      <c r="L47" s="1313" t="e">
        <f t="shared" si="56"/>
        <v>#DIV/0!</v>
      </c>
      <c r="M47" s="1343"/>
      <c r="N47" s="1313" t="e">
        <f t="shared" si="57"/>
        <v>#DIV/0!</v>
      </c>
      <c r="O47" s="1343"/>
      <c r="P47" s="1313" t="e">
        <f t="shared" si="58"/>
        <v>#DIV/0!</v>
      </c>
      <c r="Q47" s="1315">
        <f>SUM(K47,M47,O47)</f>
        <v>0</v>
      </c>
      <c r="R47" s="1311" t="e">
        <f>Q47/($B47*3)</f>
        <v>#DIV/0!</v>
      </c>
      <c r="S47" s="1343">
        <f>SUM(C47,E47,G47,K47,M47,O47)</f>
        <v>0</v>
      </c>
    </row>
    <row r="48" spans="1:19" x14ac:dyDescent="0.25">
      <c r="A48" s="9" t="s">
        <v>162</v>
      </c>
      <c r="B48" s="1360"/>
      <c r="C48" s="1343"/>
      <c r="D48" s="1313" t="e">
        <f t="shared" si="54"/>
        <v>#DIV/0!</v>
      </c>
      <c r="E48" s="1343"/>
      <c r="F48" s="1313" t="e">
        <f t="shared" si="55"/>
        <v>#DIV/0!</v>
      </c>
      <c r="G48" s="1343"/>
      <c r="H48" s="1313" t="e">
        <f t="shared" si="56"/>
        <v>#DIV/0!</v>
      </c>
      <c r="I48" s="1315">
        <f>SUM(C48,E48,G48)</f>
        <v>0</v>
      </c>
      <c r="J48" s="1311" t="e">
        <f>I48/($B48*3)</f>
        <v>#DIV/0!</v>
      </c>
      <c r="K48" s="1343"/>
      <c r="L48" s="1313" t="e">
        <f t="shared" si="56"/>
        <v>#DIV/0!</v>
      </c>
      <c r="M48" s="1343"/>
      <c r="N48" s="1313" t="e">
        <f t="shared" si="57"/>
        <v>#DIV/0!</v>
      </c>
      <c r="O48" s="1343"/>
      <c r="P48" s="1313" t="e">
        <f t="shared" si="58"/>
        <v>#DIV/0!</v>
      </c>
      <c r="Q48" s="1315">
        <f>SUM(K48,M48,O48)</f>
        <v>0</v>
      </c>
      <c r="R48" s="1311" t="e">
        <f>Q48/($B48*3)</f>
        <v>#DIV/0!</v>
      </c>
      <c r="S48" s="1343">
        <f>SUM(C48,E48,G48,K48,M48,O48)</f>
        <v>0</v>
      </c>
    </row>
    <row r="49" spans="1:19" ht="15.75" thickBot="1" x14ac:dyDescent="0.3">
      <c r="A49" s="138" t="s">
        <v>160</v>
      </c>
      <c r="B49" s="1361"/>
      <c r="C49" s="1344"/>
      <c r="D49" s="1345" t="e">
        <f t="shared" si="54"/>
        <v>#DIV/0!</v>
      </c>
      <c r="E49" s="1344"/>
      <c r="F49" s="1345" t="e">
        <f t="shared" si="55"/>
        <v>#DIV/0!</v>
      </c>
      <c r="G49" s="1344"/>
      <c r="H49" s="1345" t="e">
        <f t="shared" si="56"/>
        <v>#DIV/0!</v>
      </c>
      <c r="I49" s="1336">
        <f>SUM(C49,E49,G49)</f>
        <v>0</v>
      </c>
      <c r="J49" s="1358" t="e">
        <f>I49/($B49*3)</f>
        <v>#DIV/0!</v>
      </c>
      <c r="K49" s="1344"/>
      <c r="L49" s="1345" t="e">
        <f t="shared" si="56"/>
        <v>#DIV/0!</v>
      </c>
      <c r="M49" s="1344"/>
      <c r="N49" s="1345" t="e">
        <f t="shared" si="57"/>
        <v>#DIV/0!</v>
      </c>
      <c r="O49" s="1344"/>
      <c r="P49" s="1345" t="e">
        <f t="shared" si="58"/>
        <v>#DIV/0!</v>
      </c>
      <c r="Q49" s="1336">
        <f>SUM(K49,M49,O49)</f>
        <v>0</v>
      </c>
      <c r="R49" s="1358" t="e">
        <f>Q49/($B49*3)</f>
        <v>#DIV/0!</v>
      </c>
      <c r="S49" s="1344">
        <f>SUM(C49,E49,G49,K49,M49,O49)</f>
        <v>0</v>
      </c>
    </row>
    <row r="50" spans="1:19" ht="15.75" thickBot="1" x14ac:dyDescent="0.3">
      <c r="A50" s="6" t="s">
        <v>7</v>
      </c>
      <c r="B50" s="257">
        <f>SUM(B46:B49)</f>
        <v>60</v>
      </c>
      <c r="C50" s="8">
        <f>SUM(C46:C49)</f>
        <v>67</v>
      </c>
      <c r="D50" s="22">
        <f>C50/$B$50</f>
        <v>1.1166666666666667</v>
      </c>
      <c r="E50" s="8">
        <f>SUM(E46:E49)</f>
        <v>66</v>
      </c>
      <c r="F50" s="22">
        <f>E50/$B$50</f>
        <v>1.1000000000000001</v>
      </c>
      <c r="G50" s="8">
        <f>SUM(G46:G49)</f>
        <v>65</v>
      </c>
      <c r="H50" s="22">
        <f>G50/$B$50</f>
        <v>1.0833333333333333</v>
      </c>
      <c r="I50" s="103">
        <f>SUM(C50,E50,G50)</f>
        <v>198</v>
      </c>
      <c r="J50" s="104">
        <f>I50/($B50*3)</f>
        <v>1.1000000000000001</v>
      </c>
      <c r="K50" s="8">
        <f>SUM(K46:K49)</f>
        <v>66</v>
      </c>
      <c r="L50" s="22">
        <f>K50/$B$50</f>
        <v>1.1000000000000001</v>
      </c>
      <c r="M50" s="8">
        <f t="shared" ref="M50" si="59">SUM(M46:M49)</f>
        <v>64</v>
      </c>
      <c r="N50" s="22">
        <f>M50/$B$50</f>
        <v>1.0666666666666667</v>
      </c>
      <c r="O50" s="8">
        <f t="shared" ref="O50" si="60">SUM(O46:O49)</f>
        <v>64</v>
      </c>
      <c r="P50" s="22">
        <f>O50/$B$50</f>
        <v>1.0666666666666667</v>
      </c>
      <c r="Q50" s="103">
        <f>SUM(K50,M50,O50)</f>
        <v>194</v>
      </c>
      <c r="R50" s="104">
        <f>Q50/($B50*3)</f>
        <v>1.0777777777777777</v>
      </c>
      <c r="S50" s="8">
        <f>SUM(C50,E50,G50,K50,M50,O50)</f>
        <v>392</v>
      </c>
    </row>
    <row r="52" spans="1:19" ht="15.75" x14ac:dyDescent="0.25">
      <c r="A52" s="1290" t="s">
        <v>301</v>
      </c>
      <c r="B52" s="1291"/>
      <c r="C52" s="1291"/>
      <c r="D52" s="1291"/>
      <c r="E52" s="1291"/>
      <c r="F52" s="1291"/>
      <c r="G52" s="1291"/>
      <c r="H52" s="1291"/>
      <c r="I52" s="1291"/>
      <c r="J52" s="1291"/>
      <c r="K52" s="1291"/>
      <c r="L52" s="1291"/>
      <c r="M52" s="1291"/>
      <c r="N52" s="1291"/>
      <c r="O52" s="1291"/>
      <c r="P52" s="1291"/>
      <c r="Q52" s="1291"/>
      <c r="R52" s="1291"/>
      <c r="S52" s="1291"/>
    </row>
    <row r="53" spans="1:19" ht="24.75" thickBot="1" x14ac:dyDescent="0.3">
      <c r="A53" s="193" t="s">
        <v>105</v>
      </c>
      <c r="B53" s="186" t="s">
        <v>15</v>
      </c>
      <c r="C53" s="193" t="str">
        <f>'Pque N Mundo I'!C6</f>
        <v>JAN_19</v>
      </c>
      <c r="D53" s="194" t="str">
        <f>'Pque N Mundo I'!D6</f>
        <v>%</v>
      </c>
      <c r="E53" s="193" t="str">
        <f>'Pque N Mundo I'!E6</f>
        <v>FEV_19</v>
      </c>
      <c r="F53" s="194" t="str">
        <f>'Pque N Mundo I'!F6</f>
        <v>%</v>
      </c>
      <c r="G53" s="193" t="str">
        <f>'Pque N Mundo I'!G6</f>
        <v>MAR_19</v>
      </c>
      <c r="H53" s="194" t="str">
        <f>'Pque N Mundo I'!H6</f>
        <v>%</v>
      </c>
      <c r="I53" s="128" t="str">
        <f>'Pque N Mundo I'!I6</f>
        <v>Trimestre</v>
      </c>
      <c r="J53" s="13" t="str">
        <f>'Pque N Mundo I'!J6</f>
        <v>% Trim</v>
      </c>
      <c r="K53" s="193" t="str">
        <f>'Pque N Mundo I'!K6</f>
        <v>ABR_19</v>
      </c>
      <c r="L53" s="194" t="str">
        <f>'Pque N Mundo I'!L6</f>
        <v>%</v>
      </c>
      <c r="M53" s="14" t="str">
        <f>'Pque N Mundo I'!M6</f>
        <v>MAIO_19</v>
      </c>
      <c r="N53" s="15" t="str">
        <f>'Pque N Mundo I'!N6</f>
        <v>%</v>
      </c>
      <c r="O53" s="14" t="str">
        <f>'Pque N Mundo I'!O6</f>
        <v>JUN_19</v>
      </c>
      <c r="P53" s="15" t="str">
        <f>'Pque N Mundo I'!P6</f>
        <v>%</v>
      </c>
      <c r="Q53" s="128" t="e">
        <f>'Pque N Mundo I'!#REF!</f>
        <v>#REF!</v>
      </c>
      <c r="R53" s="13" t="e">
        <f>'Pque N Mundo I'!#REF!</f>
        <v>#REF!</v>
      </c>
      <c r="S53" s="14" t="s">
        <v>6</v>
      </c>
    </row>
    <row r="54" spans="1:19" ht="24.75" thickTop="1" x14ac:dyDescent="0.25">
      <c r="A54" s="42" t="s">
        <v>144</v>
      </c>
      <c r="B54" s="195">
        <f>'CER Carandiru'!B7</f>
        <v>180</v>
      </c>
      <c r="C54" s="62">
        <f>'CER Carandiru'!C7</f>
        <v>186</v>
      </c>
      <c r="D54" s="196">
        <f t="shared" ref="D54:P56" si="61">C54/$B54</f>
        <v>1.0333333333333334</v>
      </c>
      <c r="E54" s="62">
        <f>'CER Carandiru'!E7</f>
        <v>162</v>
      </c>
      <c r="F54" s="196">
        <f t="shared" ref="F54:F55" si="62">E54/$B54</f>
        <v>0.9</v>
      </c>
      <c r="G54" s="62">
        <f>'CER Carandiru'!G7</f>
        <v>158</v>
      </c>
      <c r="H54" s="196">
        <f t="shared" ref="H54:L55" si="63">G54/$B54</f>
        <v>0.87777777777777777</v>
      </c>
      <c r="I54" s="154">
        <f>SUM(C54,E54,G54)</f>
        <v>506</v>
      </c>
      <c r="J54" s="197">
        <f>I54/($B54*3)</f>
        <v>0.937037037037037</v>
      </c>
      <c r="K54" s="62">
        <f>'CER Carandiru'!K7</f>
        <v>222</v>
      </c>
      <c r="L54" s="196">
        <f t="shared" si="63"/>
        <v>1.2333333333333334</v>
      </c>
      <c r="M54" s="62">
        <f>'CER Carandiru'!M7</f>
        <v>166</v>
      </c>
      <c r="N54" s="196">
        <f t="shared" ref="N54:N55" si="64">M54/$B54</f>
        <v>0.92222222222222228</v>
      </c>
      <c r="O54" s="62">
        <f>'CER Carandiru'!O7</f>
        <v>173</v>
      </c>
      <c r="P54" s="196">
        <f t="shared" ref="P54:P55" si="65">O54/$B54</f>
        <v>0.96111111111111114</v>
      </c>
      <c r="Q54" s="154">
        <f>SUM(K54,M54,O54)</f>
        <v>561</v>
      </c>
      <c r="R54" s="197">
        <f>Q54/($B54*3)</f>
        <v>1.038888888888889</v>
      </c>
      <c r="S54" s="62">
        <f>SUM(C54,E54,G54,K54,M54,O54)</f>
        <v>1067</v>
      </c>
    </row>
    <row r="55" spans="1:19" ht="15.75" thickBot="1" x14ac:dyDescent="0.3">
      <c r="A55" s="198" t="s">
        <v>145</v>
      </c>
      <c r="B55" s="199">
        <f>'CER Carandiru'!B8</f>
        <v>490</v>
      </c>
      <c r="C55" s="200">
        <f>'CER Carandiru'!C8</f>
        <v>801</v>
      </c>
      <c r="D55" s="201">
        <f t="shared" si="61"/>
        <v>1.6346938775510205</v>
      </c>
      <c r="E55" s="200">
        <f>'CER Carandiru'!E8</f>
        <v>947</v>
      </c>
      <c r="F55" s="201">
        <f t="shared" si="62"/>
        <v>1.9326530612244899</v>
      </c>
      <c r="G55" s="200">
        <f>'CER Carandiru'!G8</f>
        <v>765</v>
      </c>
      <c r="H55" s="201">
        <f t="shared" si="63"/>
        <v>1.5612244897959184</v>
      </c>
      <c r="I55" s="202">
        <f>SUM(C55,E55,G55)</f>
        <v>2513</v>
      </c>
      <c r="J55" s="203">
        <f>I55/($B55*3)</f>
        <v>1.7095238095238094</v>
      </c>
      <c r="K55" s="200">
        <f>'CER Carandiru'!K8</f>
        <v>994</v>
      </c>
      <c r="L55" s="201">
        <f t="shared" si="63"/>
        <v>2.0285714285714285</v>
      </c>
      <c r="M55" s="200">
        <f>'CER Carandiru'!M8</f>
        <v>862</v>
      </c>
      <c r="N55" s="201">
        <f t="shared" si="64"/>
        <v>1.7591836734693878</v>
      </c>
      <c r="O55" s="200">
        <f>'CER Carandiru'!O8</f>
        <v>797</v>
      </c>
      <c r="P55" s="201">
        <f t="shared" si="65"/>
        <v>1.6265306122448979</v>
      </c>
      <c r="Q55" s="202">
        <f>SUM(K55,M55,O55)</f>
        <v>2653</v>
      </c>
      <c r="R55" s="203">
        <f>Q55/($B55*3)</f>
        <v>1.8047619047619048</v>
      </c>
      <c r="S55" s="200">
        <f>SUM(C55,E55,G55,K55,M55,O55)</f>
        <v>5166</v>
      </c>
    </row>
    <row r="56" spans="1:19" ht="15.75" thickBot="1" x14ac:dyDescent="0.3">
      <c r="A56" s="6" t="s">
        <v>7</v>
      </c>
      <c r="B56" s="257">
        <f>SUM(B54:B55)</f>
        <v>670</v>
      </c>
      <c r="C56" s="23">
        <f>SUM(C54:C55)</f>
        <v>987</v>
      </c>
      <c r="D56" s="201">
        <f>C56/$B56</f>
        <v>1.473134328358209</v>
      </c>
      <c r="E56" s="23">
        <f>SUM(E54:E55)</f>
        <v>1109</v>
      </c>
      <c r="F56" s="201">
        <f>E56/$B56</f>
        <v>1.655223880597015</v>
      </c>
      <c r="G56" s="23">
        <f>SUM(G54:G55)</f>
        <v>923</v>
      </c>
      <c r="H56" s="201">
        <f>G56/$B56</f>
        <v>1.3776119402985074</v>
      </c>
      <c r="I56" s="40">
        <f>SUM(C56,E56,G56)</f>
        <v>3019</v>
      </c>
      <c r="J56" s="203">
        <f>I56/($B56*3)</f>
        <v>1.5019900497512437</v>
      </c>
      <c r="K56" s="23">
        <f>SUM(K54:K55)</f>
        <v>1216</v>
      </c>
      <c r="L56" s="201">
        <f>K56/$B56</f>
        <v>1.8149253731343284</v>
      </c>
      <c r="M56" s="23">
        <f t="shared" ref="M56" si="66">SUM(M54:M55)</f>
        <v>1028</v>
      </c>
      <c r="N56" s="201">
        <f>M56/$B56</f>
        <v>1.5343283582089553</v>
      </c>
      <c r="O56" s="23">
        <f t="shared" ref="O56" si="67">SUM(O54:O55)</f>
        <v>970</v>
      </c>
      <c r="P56" s="201">
        <f t="shared" si="61"/>
        <v>1.4477611940298507</v>
      </c>
      <c r="Q56" s="40">
        <f>SUM(K56,M56,O56)</f>
        <v>3214</v>
      </c>
      <c r="R56" s="203">
        <f>Q56/($B56*3)</f>
        <v>1.599004975124378</v>
      </c>
      <c r="S56" s="23">
        <f>SUM(C56,E56,G56,K56,M56,O56)</f>
        <v>6233</v>
      </c>
    </row>
    <row r="58" spans="1:19" ht="15.75" x14ac:dyDescent="0.25">
      <c r="A58" s="1290" t="s">
        <v>303</v>
      </c>
      <c r="B58" s="1291"/>
      <c r="C58" s="1291"/>
      <c r="D58" s="1291"/>
      <c r="E58" s="1291"/>
      <c r="F58" s="1291"/>
      <c r="G58" s="1291"/>
      <c r="H58" s="1291"/>
      <c r="I58" s="1291"/>
      <c r="J58" s="1291"/>
      <c r="K58" s="1291"/>
      <c r="L58" s="1291"/>
      <c r="M58" s="1291"/>
      <c r="N58" s="1291"/>
      <c r="O58" s="1291"/>
      <c r="P58" s="1291"/>
      <c r="Q58" s="1291"/>
      <c r="R58" s="1291"/>
      <c r="S58" s="1291"/>
    </row>
    <row r="59" spans="1:19" ht="24.75" thickBot="1" x14ac:dyDescent="0.3">
      <c r="A59" s="110" t="s">
        <v>104</v>
      </c>
      <c r="B59" s="186" t="s">
        <v>15</v>
      </c>
      <c r="C59" s="110" t="str">
        <f>'Pque N Mundo I'!C6</f>
        <v>JAN_19</v>
      </c>
      <c r="D59" s="111" t="str">
        <f>'Pque N Mundo I'!D6</f>
        <v>%</v>
      </c>
      <c r="E59" s="110" t="str">
        <f>'Pque N Mundo I'!E6</f>
        <v>FEV_19</v>
      </c>
      <c r="F59" s="111" t="str">
        <f>'Pque N Mundo I'!F6</f>
        <v>%</v>
      </c>
      <c r="G59" s="110" t="str">
        <f>'Pque N Mundo I'!G6</f>
        <v>MAR_19</v>
      </c>
      <c r="H59" s="111" t="str">
        <f>'Pque N Mundo I'!H6</f>
        <v>%</v>
      </c>
      <c r="I59" s="128" t="str">
        <f>'Pque N Mundo I'!I6</f>
        <v>Trimestre</v>
      </c>
      <c r="J59" s="13" t="str">
        <f>'Pque N Mundo I'!J6</f>
        <v>% Trim</v>
      </c>
      <c r="K59" s="110" t="str">
        <f>'Pque N Mundo I'!K6</f>
        <v>ABR_19</v>
      </c>
      <c r="L59" s="111" t="str">
        <f>'Pque N Mundo I'!L6</f>
        <v>%</v>
      </c>
      <c r="M59" s="14" t="str">
        <f>'Pque N Mundo I'!M6</f>
        <v>MAIO_19</v>
      </c>
      <c r="N59" s="15" t="str">
        <f>'Pque N Mundo I'!N6</f>
        <v>%</v>
      </c>
      <c r="O59" s="14" t="str">
        <f>'Pque N Mundo I'!O6</f>
        <v>JUN_19</v>
      </c>
      <c r="P59" s="15" t="str">
        <f>'Pque N Mundo I'!P6</f>
        <v>%</v>
      </c>
      <c r="Q59" s="128" t="e">
        <f>'Pque N Mundo I'!#REF!</f>
        <v>#REF!</v>
      </c>
      <c r="R59" s="13" t="e">
        <f>'Pque N Mundo I'!#REF!</f>
        <v>#REF!</v>
      </c>
      <c r="S59" s="14" t="s">
        <v>6</v>
      </c>
    </row>
    <row r="60" spans="1:19" ht="16.5" thickTop="1" thickBot="1" x14ac:dyDescent="0.3">
      <c r="A60" s="39" t="s">
        <v>142</v>
      </c>
      <c r="B60" s="257">
        <f>'APD no CER III Carandiru'!B7</f>
        <v>70</v>
      </c>
      <c r="C60" s="240">
        <f>'APD no CER III Carandiru'!C7</f>
        <v>70</v>
      </c>
      <c r="D60" s="205">
        <f t="shared" ref="D60:P61" si="68">C60/$B60</f>
        <v>1</v>
      </c>
      <c r="E60" s="204">
        <f>'APD no CER III Carandiru'!$E$7</f>
        <v>54</v>
      </c>
      <c r="F60" s="205">
        <f t="shared" ref="F60" si="69">E60/$B60</f>
        <v>0.77142857142857146</v>
      </c>
      <c r="G60" s="204">
        <f>'APD no CER III Carandiru'!$G$7</f>
        <v>70</v>
      </c>
      <c r="H60" s="205">
        <f t="shared" ref="H60:L60" si="70">G60/$B60</f>
        <v>1</v>
      </c>
      <c r="I60" s="206">
        <f>SUM(C60,E60,G60)</f>
        <v>194</v>
      </c>
      <c r="J60" s="207">
        <f>I60/($B60*3)</f>
        <v>0.92380952380952386</v>
      </c>
      <c r="K60" s="204">
        <f>'APD no CER III Carandiru'!$K$7</f>
        <v>70</v>
      </c>
      <c r="L60" s="205">
        <f t="shared" si="70"/>
        <v>1</v>
      </c>
      <c r="M60" s="204">
        <f>'APD no CER III Carandiru'!$M$7</f>
        <v>70</v>
      </c>
      <c r="N60" s="205">
        <f t="shared" ref="N60" si="71">M60/$B60</f>
        <v>1</v>
      </c>
      <c r="O60" s="204">
        <f>'APD no CER III Carandiru'!$O$7</f>
        <v>72</v>
      </c>
      <c r="P60" s="205">
        <f t="shared" ref="P60" si="72">O60/$B60</f>
        <v>1.0285714285714285</v>
      </c>
      <c r="Q60" s="206">
        <f>SUM(K60,M60,O60)</f>
        <v>212</v>
      </c>
      <c r="R60" s="207">
        <f>Q60/($B60*3)</f>
        <v>1.0095238095238095</v>
      </c>
      <c r="S60" s="204">
        <f>SUM(C60,E60,G60,K60,M60,O60)</f>
        <v>406</v>
      </c>
    </row>
    <row r="61" spans="1:19" ht="15.75" thickBot="1" x14ac:dyDescent="0.3">
      <c r="A61" s="6" t="s">
        <v>7</v>
      </c>
      <c r="B61" s="257">
        <f>SUM(B60)</f>
        <v>70</v>
      </c>
      <c r="C61" s="23">
        <f>SUM(C60)</f>
        <v>70</v>
      </c>
      <c r="D61" s="22">
        <f>C61/$B61</f>
        <v>1</v>
      </c>
      <c r="E61" s="23">
        <f>SUM(E60)</f>
        <v>54</v>
      </c>
      <c r="F61" s="22">
        <f>E61/$B61</f>
        <v>0.77142857142857146</v>
      </c>
      <c r="G61" s="23">
        <f>SUM(G60)</f>
        <v>70</v>
      </c>
      <c r="H61" s="22">
        <f>G61/$B61</f>
        <v>1</v>
      </c>
      <c r="I61" s="40">
        <f>SUM(C61,E61,G61)</f>
        <v>194</v>
      </c>
      <c r="J61" s="104">
        <f>I61/($B61*3)</f>
        <v>0.92380952380952386</v>
      </c>
      <c r="K61" s="23">
        <f>SUM(K60)</f>
        <v>70</v>
      </c>
      <c r="L61" s="22">
        <f t="shared" si="68"/>
        <v>1</v>
      </c>
      <c r="M61" s="23">
        <f t="shared" ref="M61" si="73">SUM(M60)</f>
        <v>70</v>
      </c>
      <c r="N61" s="22">
        <f t="shared" si="68"/>
        <v>1</v>
      </c>
      <c r="O61" s="23">
        <f t="shared" ref="O61" si="74">SUM(O60)</f>
        <v>72</v>
      </c>
      <c r="P61" s="22">
        <f t="shared" si="68"/>
        <v>1.0285714285714285</v>
      </c>
      <c r="Q61" s="40">
        <f>SUM(K61,M61,O61)</f>
        <v>212</v>
      </c>
      <c r="R61" s="104">
        <f>Q61/($B61*3)</f>
        <v>1.0095238095238095</v>
      </c>
      <c r="S61" s="23">
        <f>SUM(C61,E61,G61,K61,M61,O61)</f>
        <v>406</v>
      </c>
    </row>
    <row r="63" spans="1:19" ht="15.75" x14ac:dyDescent="0.25">
      <c r="A63" s="1290" t="s">
        <v>299</v>
      </c>
      <c r="B63" s="1291"/>
      <c r="C63" s="1291"/>
      <c r="D63" s="1291"/>
      <c r="E63" s="1291"/>
      <c r="F63" s="1291"/>
      <c r="G63" s="1291"/>
      <c r="H63" s="1291"/>
      <c r="I63" s="1291"/>
      <c r="J63" s="1291"/>
      <c r="K63" s="1291"/>
      <c r="L63" s="1291"/>
      <c r="M63" s="1291"/>
      <c r="N63" s="1291"/>
      <c r="O63" s="1291"/>
      <c r="P63" s="1291"/>
      <c r="Q63" s="1291"/>
      <c r="R63" s="1291"/>
      <c r="S63" s="1291"/>
    </row>
    <row r="64" spans="1:19" ht="24.75" thickBot="1" x14ac:dyDescent="0.3">
      <c r="A64" s="110" t="s">
        <v>14</v>
      </c>
      <c r="B64" s="186" t="s">
        <v>15</v>
      </c>
      <c r="C64" s="110" t="str">
        <f>'Pque N Mundo I'!C6</f>
        <v>JAN_19</v>
      </c>
      <c r="D64" s="111" t="str">
        <f>'Pque N Mundo I'!D6</f>
        <v>%</v>
      </c>
      <c r="E64" s="110" t="str">
        <f>'Pque N Mundo I'!E6</f>
        <v>FEV_19</v>
      </c>
      <c r="F64" s="111" t="str">
        <f>'Pque N Mundo I'!F6</f>
        <v>%</v>
      </c>
      <c r="G64" s="110" t="str">
        <f>'Pque N Mundo I'!G6</f>
        <v>MAR_19</v>
      </c>
      <c r="H64" s="111" t="str">
        <f>'Pque N Mundo I'!H6</f>
        <v>%</v>
      </c>
      <c r="I64" s="128" t="str">
        <f>'Pque N Mundo I'!I6</f>
        <v>Trimestre</v>
      </c>
      <c r="J64" s="13" t="str">
        <f>'Pque N Mundo I'!J6</f>
        <v>% Trim</v>
      </c>
      <c r="K64" s="110" t="str">
        <f>'Pque N Mundo I'!K6</f>
        <v>ABR_19</v>
      </c>
      <c r="L64" s="111" t="str">
        <f>'Pque N Mundo I'!L6</f>
        <v>%</v>
      </c>
      <c r="M64" s="14" t="str">
        <f>'Pque N Mundo I'!M6</f>
        <v>MAIO_19</v>
      </c>
      <c r="N64" s="15" t="str">
        <f>'Pque N Mundo I'!N6</f>
        <v>%</v>
      </c>
      <c r="O64" s="14" t="str">
        <f>'Pque N Mundo I'!O6</f>
        <v>JUN_19</v>
      </c>
      <c r="P64" s="15" t="str">
        <f>'Pque N Mundo I'!P6</f>
        <v>%</v>
      </c>
      <c r="Q64" s="128" t="e">
        <f>'Pque N Mundo I'!#REF!</f>
        <v>#REF!</v>
      </c>
      <c r="R64" s="13" t="e">
        <f>'Pque N Mundo I'!#REF!</f>
        <v>#REF!</v>
      </c>
      <c r="S64" s="14" t="s">
        <v>6</v>
      </c>
    </row>
    <row r="65" spans="1:19" ht="15.75" thickTop="1" x14ac:dyDescent="0.25">
      <c r="A65" s="113" t="s">
        <v>91</v>
      </c>
      <c r="B65" s="114">
        <f>'URSI CARANDIRU'!B7</f>
        <v>231</v>
      </c>
      <c r="C65" s="134">
        <f>'URSI CARANDIRU'!C7</f>
        <v>194</v>
      </c>
      <c r="D65" s="147">
        <f t="shared" ref="D65:D71" si="75">C65/$B65</f>
        <v>0.83982683982683981</v>
      </c>
      <c r="E65" s="134">
        <f>'URSI CARANDIRU'!E7</f>
        <v>305</v>
      </c>
      <c r="F65" s="147">
        <f t="shared" ref="F65:F72" si="76">E65/$B65</f>
        <v>1.3203463203463204</v>
      </c>
      <c r="G65" s="134">
        <f>'URSI CARANDIRU'!G7</f>
        <v>190</v>
      </c>
      <c r="H65" s="147">
        <f t="shared" ref="H65:L72" si="77">G65/$B65</f>
        <v>0.82251082251082253</v>
      </c>
      <c r="I65" s="136">
        <f t="shared" ref="I65:I72" si="78">SUM(C65,E65,G65)</f>
        <v>689</v>
      </c>
      <c r="J65" s="148">
        <f t="shared" ref="J65:J72" si="79">I65/($B65*3)</f>
        <v>0.99422799422799424</v>
      </c>
      <c r="K65" s="134">
        <f>'URSI CARANDIRU'!K7</f>
        <v>245</v>
      </c>
      <c r="L65" s="147">
        <f t="shared" si="77"/>
        <v>1.0606060606060606</v>
      </c>
      <c r="M65" s="134">
        <f>'URSI CARANDIRU'!M7</f>
        <v>230</v>
      </c>
      <c r="N65" s="147">
        <f t="shared" ref="N65:N72" si="80">M65/$B65</f>
        <v>0.99567099567099571</v>
      </c>
      <c r="O65" s="134">
        <f>'URSI CARANDIRU'!O7</f>
        <v>220</v>
      </c>
      <c r="P65" s="147">
        <f t="shared" ref="P65:P72" si="81">O65/$B65</f>
        <v>0.95238095238095233</v>
      </c>
      <c r="Q65" s="136">
        <f t="shared" ref="Q65:Q72" si="82">SUM(K65,M65,O65)</f>
        <v>695</v>
      </c>
      <c r="R65" s="148">
        <f t="shared" ref="R65:R72" si="83">Q65/($B65*3)</f>
        <v>1.0028860028860029</v>
      </c>
      <c r="S65" s="134">
        <f t="shared" ref="S65:S72" si="84">SUM(C65,E65,G65,K65,M65,O65)</f>
        <v>1384</v>
      </c>
    </row>
    <row r="66" spans="1:19" x14ac:dyDescent="0.25">
      <c r="A66" s="113" t="s">
        <v>85</v>
      </c>
      <c r="B66" s="114">
        <f>'URSI CARANDIRU'!B8</f>
        <v>200</v>
      </c>
      <c r="C66" s="134">
        <f>'URSI CARANDIRU'!C8</f>
        <v>149</v>
      </c>
      <c r="D66" s="147">
        <f t="shared" si="75"/>
        <v>0.745</v>
      </c>
      <c r="E66" s="134">
        <f>'URSI CARANDIRU'!E8</f>
        <v>143</v>
      </c>
      <c r="F66" s="147">
        <f t="shared" si="76"/>
        <v>0.71499999999999997</v>
      </c>
      <c r="G66" s="134">
        <f>'URSI CARANDIRU'!G8</f>
        <v>164</v>
      </c>
      <c r="H66" s="147">
        <f t="shared" si="77"/>
        <v>0.82</v>
      </c>
      <c r="I66" s="136">
        <f t="shared" si="78"/>
        <v>456</v>
      </c>
      <c r="J66" s="148">
        <f t="shared" si="79"/>
        <v>0.76</v>
      </c>
      <c r="K66" s="134">
        <f>'URSI CARANDIRU'!K8</f>
        <v>125</v>
      </c>
      <c r="L66" s="147">
        <f t="shared" si="77"/>
        <v>0.625</v>
      </c>
      <c r="M66" s="134">
        <f>'URSI CARANDIRU'!M8</f>
        <v>33</v>
      </c>
      <c r="N66" s="147">
        <f t="shared" si="80"/>
        <v>0.16500000000000001</v>
      </c>
      <c r="O66" s="134">
        <f>'URSI CARANDIRU'!O8</f>
        <v>53</v>
      </c>
      <c r="P66" s="147">
        <f t="shared" si="81"/>
        <v>0.26500000000000001</v>
      </c>
      <c r="Q66" s="136">
        <f t="shared" si="82"/>
        <v>211</v>
      </c>
      <c r="R66" s="148">
        <f t="shared" si="83"/>
        <v>0.35166666666666668</v>
      </c>
      <c r="S66" s="134">
        <f t="shared" si="84"/>
        <v>667</v>
      </c>
    </row>
    <row r="67" spans="1:19" x14ac:dyDescent="0.25">
      <c r="A67" s="113" t="s">
        <v>86</v>
      </c>
      <c r="B67" s="114">
        <f>'URSI CARANDIRU'!B9</f>
        <v>240</v>
      </c>
      <c r="C67" s="134">
        <f>'URSI CARANDIRU'!C9</f>
        <v>247</v>
      </c>
      <c r="D67" s="147">
        <f t="shared" si="75"/>
        <v>1.0291666666666666</v>
      </c>
      <c r="E67" s="134">
        <f>'URSI CARANDIRU'!E9</f>
        <v>251</v>
      </c>
      <c r="F67" s="147">
        <f t="shared" si="76"/>
        <v>1.0458333333333334</v>
      </c>
      <c r="G67" s="134">
        <f>'URSI CARANDIRU'!G9</f>
        <v>142</v>
      </c>
      <c r="H67" s="147">
        <f t="shared" si="77"/>
        <v>0.59166666666666667</v>
      </c>
      <c r="I67" s="136">
        <f t="shared" si="78"/>
        <v>640</v>
      </c>
      <c r="J67" s="148">
        <f t="shared" si="79"/>
        <v>0.88888888888888884</v>
      </c>
      <c r="K67" s="134">
        <f>'URSI CARANDIRU'!K9</f>
        <v>225</v>
      </c>
      <c r="L67" s="147">
        <f t="shared" si="77"/>
        <v>0.9375</v>
      </c>
      <c r="M67" s="134">
        <f>'URSI CARANDIRU'!M9</f>
        <v>263</v>
      </c>
      <c r="N67" s="147">
        <f t="shared" si="80"/>
        <v>1.0958333333333334</v>
      </c>
      <c r="O67" s="134">
        <f>'URSI CARANDIRU'!O9</f>
        <v>188</v>
      </c>
      <c r="P67" s="147">
        <f t="shared" si="81"/>
        <v>0.78333333333333333</v>
      </c>
      <c r="Q67" s="136">
        <f t="shared" si="82"/>
        <v>676</v>
      </c>
      <c r="R67" s="148">
        <f t="shared" si="83"/>
        <v>0.93888888888888888</v>
      </c>
      <c r="S67" s="134">
        <f t="shared" si="84"/>
        <v>1316</v>
      </c>
    </row>
    <row r="68" spans="1:19" x14ac:dyDescent="0.25">
      <c r="A68" s="113" t="s">
        <v>87</v>
      </c>
      <c r="B68" s="114">
        <f>'URSI CARANDIRU'!B10</f>
        <v>108</v>
      </c>
      <c r="C68" s="134">
        <f>'URSI CARANDIRU'!C10</f>
        <v>162</v>
      </c>
      <c r="D68" s="147">
        <f t="shared" si="75"/>
        <v>1.5</v>
      </c>
      <c r="E68" s="134">
        <f>'URSI CARANDIRU'!E10</f>
        <v>137</v>
      </c>
      <c r="F68" s="147">
        <f t="shared" si="76"/>
        <v>1.2685185185185186</v>
      </c>
      <c r="G68" s="134">
        <f>'URSI CARANDIRU'!G10</f>
        <v>114</v>
      </c>
      <c r="H68" s="147">
        <f t="shared" si="77"/>
        <v>1.0555555555555556</v>
      </c>
      <c r="I68" s="136">
        <f t="shared" si="78"/>
        <v>413</v>
      </c>
      <c r="J68" s="148">
        <f t="shared" si="79"/>
        <v>1.2746913580246915</v>
      </c>
      <c r="K68" s="134">
        <f>'URSI CARANDIRU'!K10</f>
        <v>114</v>
      </c>
      <c r="L68" s="147">
        <f t="shared" si="77"/>
        <v>1.0555555555555556</v>
      </c>
      <c r="M68" s="134">
        <f>'URSI CARANDIRU'!M10</f>
        <v>133</v>
      </c>
      <c r="N68" s="147">
        <f t="shared" si="80"/>
        <v>1.2314814814814814</v>
      </c>
      <c r="O68" s="134">
        <f>'URSI CARANDIRU'!O10</f>
        <v>43</v>
      </c>
      <c r="P68" s="147">
        <f t="shared" si="81"/>
        <v>0.39814814814814814</v>
      </c>
      <c r="Q68" s="136">
        <f t="shared" si="82"/>
        <v>290</v>
      </c>
      <c r="R68" s="148">
        <f t="shared" si="83"/>
        <v>0.89506172839506171</v>
      </c>
      <c r="S68" s="134">
        <f t="shared" si="84"/>
        <v>703</v>
      </c>
    </row>
    <row r="69" spans="1:19" x14ac:dyDescent="0.25">
      <c r="A69" s="113" t="s">
        <v>88</v>
      </c>
      <c r="B69" s="114">
        <f>'URSI CARANDIRU'!B11</f>
        <v>52</v>
      </c>
      <c r="C69" s="134">
        <f>'URSI CARANDIRU'!C11</f>
        <v>85</v>
      </c>
      <c r="D69" s="147">
        <f t="shared" si="75"/>
        <v>1.6346153846153846</v>
      </c>
      <c r="E69" s="134">
        <f>'URSI CARANDIRU'!E11</f>
        <v>84</v>
      </c>
      <c r="F69" s="147">
        <f t="shared" si="76"/>
        <v>1.6153846153846154</v>
      </c>
      <c r="G69" s="134">
        <f>'URSI CARANDIRU'!G11</f>
        <v>113</v>
      </c>
      <c r="H69" s="147">
        <f t="shared" si="77"/>
        <v>2.1730769230769229</v>
      </c>
      <c r="I69" s="136">
        <f t="shared" si="78"/>
        <v>282</v>
      </c>
      <c r="J69" s="148">
        <f t="shared" si="79"/>
        <v>1.8076923076923077</v>
      </c>
      <c r="K69" s="134">
        <f>'URSI CARANDIRU'!K11</f>
        <v>150</v>
      </c>
      <c r="L69" s="147">
        <f t="shared" si="77"/>
        <v>2.8846153846153846</v>
      </c>
      <c r="M69" s="134">
        <f>'URSI CARANDIRU'!M11</f>
        <v>153</v>
      </c>
      <c r="N69" s="147">
        <f t="shared" si="80"/>
        <v>2.9423076923076925</v>
      </c>
      <c r="O69" s="134">
        <f>'URSI CARANDIRU'!O11</f>
        <v>125</v>
      </c>
      <c r="P69" s="147">
        <f t="shared" si="81"/>
        <v>2.4038461538461537</v>
      </c>
      <c r="Q69" s="136">
        <f t="shared" si="82"/>
        <v>428</v>
      </c>
      <c r="R69" s="148">
        <f t="shared" si="83"/>
        <v>2.7435897435897436</v>
      </c>
      <c r="S69" s="134">
        <f t="shared" si="84"/>
        <v>710</v>
      </c>
    </row>
    <row r="70" spans="1:19" x14ac:dyDescent="0.25">
      <c r="A70" s="113" t="s">
        <v>89</v>
      </c>
      <c r="B70" s="114">
        <f>'URSI CARANDIRU'!B12</f>
        <v>52</v>
      </c>
      <c r="C70" s="134">
        <f>'URSI CARANDIRU'!C12</f>
        <v>61</v>
      </c>
      <c r="D70" s="147">
        <f t="shared" si="75"/>
        <v>1.1730769230769231</v>
      </c>
      <c r="E70" s="134">
        <f>'URSI CARANDIRU'!E12</f>
        <v>65</v>
      </c>
      <c r="F70" s="147">
        <f t="shared" si="76"/>
        <v>1.25</v>
      </c>
      <c r="G70" s="134">
        <f>'URSI CARANDIRU'!G12</f>
        <v>52</v>
      </c>
      <c r="H70" s="147">
        <f t="shared" si="77"/>
        <v>1</v>
      </c>
      <c r="I70" s="136">
        <f t="shared" si="78"/>
        <v>178</v>
      </c>
      <c r="J70" s="148">
        <f t="shared" si="79"/>
        <v>1.141025641025641</v>
      </c>
      <c r="K70" s="134">
        <f>'URSI CARANDIRU'!K12</f>
        <v>62</v>
      </c>
      <c r="L70" s="147">
        <f t="shared" si="77"/>
        <v>1.1923076923076923</v>
      </c>
      <c r="M70" s="134">
        <f>'URSI CARANDIRU'!M12</f>
        <v>94</v>
      </c>
      <c r="N70" s="147">
        <f t="shared" si="80"/>
        <v>1.8076923076923077</v>
      </c>
      <c r="O70" s="134">
        <f>'URSI CARANDIRU'!O12</f>
        <v>38</v>
      </c>
      <c r="P70" s="147">
        <f t="shared" si="81"/>
        <v>0.73076923076923073</v>
      </c>
      <c r="Q70" s="136">
        <f t="shared" si="82"/>
        <v>194</v>
      </c>
      <c r="R70" s="148">
        <f t="shared" si="83"/>
        <v>1.2435897435897436</v>
      </c>
      <c r="S70" s="134">
        <f t="shared" si="84"/>
        <v>372</v>
      </c>
    </row>
    <row r="71" spans="1:19" ht="15.75" thickBot="1" x14ac:dyDescent="0.3">
      <c r="A71" s="83" t="s">
        <v>90</v>
      </c>
      <c r="B71" s="115">
        <f>'URSI CARANDIRU'!B13</f>
        <v>81</v>
      </c>
      <c r="C71" s="145">
        <f>'URSI CARANDIRU'!C13</f>
        <v>66</v>
      </c>
      <c r="D71" s="86">
        <f t="shared" si="75"/>
        <v>0.81481481481481477</v>
      </c>
      <c r="E71" s="145">
        <f>'URSI CARANDIRU'!E13</f>
        <v>70</v>
      </c>
      <c r="F71" s="86">
        <f t="shared" si="76"/>
        <v>0.86419753086419748</v>
      </c>
      <c r="G71" s="145">
        <f>'URSI CARANDIRU'!G13</f>
        <v>60</v>
      </c>
      <c r="H71" s="86">
        <f t="shared" si="77"/>
        <v>0.7407407407407407</v>
      </c>
      <c r="I71" s="161">
        <f t="shared" si="78"/>
        <v>196</v>
      </c>
      <c r="J71" s="208">
        <f t="shared" si="79"/>
        <v>0.80658436213991769</v>
      </c>
      <c r="K71" s="145">
        <f>'URSI CARANDIRU'!K13</f>
        <v>75</v>
      </c>
      <c r="L71" s="86">
        <f t="shared" si="77"/>
        <v>0.92592592592592593</v>
      </c>
      <c r="M71" s="145">
        <f>'URSI CARANDIRU'!M13</f>
        <v>89</v>
      </c>
      <c r="N71" s="86">
        <f t="shared" si="80"/>
        <v>1.0987654320987654</v>
      </c>
      <c r="O71" s="145">
        <f>'URSI CARANDIRU'!O13</f>
        <v>58</v>
      </c>
      <c r="P71" s="86">
        <f t="shared" si="81"/>
        <v>0.71604938271604934</v>
      </c>
      <c r="Q71" s="161">
        <f t="shared" si="82"/>
        <v>222</v>
      </c>
      <c r="R71" s="208">
        <f t="shared" si="83"/>
        <v>0.9135802469135802</v>
      </c>
      <c r="S71" s="145">
        <f t="shared" si="84"/>
        <v>418</v>
      </c>
    </row>
    <row r="72" spans="1:19" ht="15.75" thickBot="1" x14ac:dyDescent="0.3">
      <c r="A72" s="87" t="s">
        <v>7</v>
      </c>
      <c r="B72" s="209">
        <f>SUM(B65:B71)</f>
        <v>964</v>
      </c>
      <c r="C72" s="88">
        <f>SUM(C65:C71)</f>
        <v>964</v>
      </c>
      <c r="D72" s="89">
        <f>C72/$B72</f>
        <v>1</v>
      </c>
      <c r="E72" s="88">
        <f>SUM(E65:E71)</f>
        <v>1055</v>
      </c>
      <c r="F72" s="89">
        <f t="shared" si="76"/>
        <v>1.0943983402489628</v>
      </c>
      <c r="G72" s="88">
        <f>SUM(G65:G71)</f>
        <v>835</v>
      </c>
      <c r="H72" s="89">
        <f t="shared" si="77"/>
        <v>0.86618257261410792</v>
      </c>
      <c r="I72" s="210">
        <f t="shared" si="78"/>
        <v>2854</v>
      </c>
      <c r="J72" s="211">
        <f t="shared" si="79"/>
        <v>0.98686030428769023</v>
      </c>
      <c r="K72" s="88">
        <f>SUM(K65:K71)</f>
        <v>996</v>
      </c>
      <c r="L72" s="89">
        <f t="shared" si="77"/>
        <v>1.0331950207468881</v>
      </c>
      <c r="M72" s="88">
        <f t="shared" ref="M72" si="85">SUM(M65:M71)</f>
        <v>995</v>
      </c>
      <c r="N72" s="89">
        <f t="shared" si="80"/>
        <v>1.0321576763485478</v>
      </c>
      <c r="O72" s="88">
        <f t="shared" ref="O72" si="86">SUM(O65:O71)</f>
        <v>725</v>
      </c>
      <c r="P72" s="89">
        <f t="shared" si="81"/>
        <v>0.75207468879668049</v>
      </c>
      <c r="Q72" s="210">
        <f t="shared" si="82"/>
        <v>2716</v>
      </c>
      <c r="R72" s="211">
        <f t="shared" si="83"/>
        <v>0.93914246196403872</v>
      </c>
      <c r="S72" s="88">
        <f t="shared" si="84"/>
        <v>5570</v>
      </c>
    </row>
    <row r="74" spans="1:19" ht="15.75" x14ac:dyDescent="0.25">
      <c r="A74" s="1290" t="s">
        <v>309</v>
      </c>
      <c r="B74" s="1291"/>
      <c r="C74" s="1291"/>
      <c r="D74" s="1291"/>
      <c r="E74" s="1291"/>
      <c r="F74" s="1291"/>
      <c r="G74" s="1291"/>
      <c r="H74" s="1291"/>
      <c r="I74" s="1291"/>
      <c r="J74" s="1291"/>
      <c r="K74" s="1291"/>
      <c r="L74" s="1291"/>
      <c r="M74" s="1291"/>
      <c r="N74" s="1291"/>
      <c r="O74" s="1291"/>
      <c r="P74" s="1291"/>
      <c r="Q74" s="1291"/>
      <c r="R74" s="1291"/>
      <c r="S74" s="1291"/>
    </row>
    <row r="75" spans="1:19" ht="24.75" thickBot="1" x14ac:dyDescent="0.3">
      <c r="A75" s="110" t="s">
        <v>104</v>
      </c>
      <c r="B75" s="186" t="s">
        <v>15</v>
      </c>
      <c r="C75" s="110" t="str">
        <f>'Pque N Mundo I'!C6</f>
        <v>JAN_19</v>
      </c>
      <c r="D75" s="111" t="str">
        <f>'Pque N Mundo I'!D6</f>
        <v>%</v>
      </c>
      <c r="E75" s="110" t="str">
        <f>'Pque N Mundo I'!E6</f>
        <v>FEV_19</v>
      </c>
      <c r="F75" s="111" t="str">
        <f>'Pque N Mundo I'!F6</f>
        <v>%</v>
      </c>
      <c r="G75" s="110" t="str">
        <f>'Pque N Mundo I'!G6</f>
        <v>MAR_19</v>
      </c>
      <c r="H75" s="111" t="str">
        <f>'Pque N Mundo I'!H6</f>
        <v>%</v>
      </c>
      <c r="I75" s="128" t="str">
        <f>'Pque N Mundo I'!I6</f>
        <v>Trimestre</v>
      </c>
      <c r="J75" s="13" t="str">
        <f>'Pque N Mundo I'!J6</f>
        <v>% Trim</v>
      </c>
      <c r="K75" s="110" t="str">
        <f>'Pque N Mundo I'!K6</f>
        <v>ABR_19</v>
      </c>
      <c r="L75" s="111" t="str">
        <f>'Pque N Mundo I'!L6</f>
        <v>%</v>
      </c>
      <c r="M75" s="14" t="str">
        <f>'Pque N Mundo I'!M6</f>
        <v>MAIO_19</v>
      </c>
      <c r="N75" s="15" t="str">
        <f>'Pque N Mundo I'!N6</f>
        <v>%</v>
      </c>
      <c r="O75" s="14" t="str">
        <f>'Pque N Mundo I'!O6</f>
        <v>JUN_19</v>
      </c>
      <c r="P75" s="15" t="str">
        <f>'Pque N Mundo I'!P6</f>
        <v>%</v>
      </c>
      <c r="Q75" s="128" t="e">
        <f>'Pque N Mundo I'!#REF!</f>
        <v>#REF!</v>
      </c>
      <c r="R75" s="13" t="e">
        <f>'Pque N Mundo I'!#REF!</f>
        <v>#REF!</v>
      </c>
      <c r="S75" s="14" t="s">
        <v>6</v>
      </c>
    </row>
    <row r="76" spans="1:19" ht="16.5" thickTop="1" thickBot="1" x14ac:dyDescent="0.3">
      <c r="A76" s="212" t="s">
        <v>143</v>
      </c>
      <c r="B76" s="213">
        <f>'CAPS INF II VM-VG'!B7</f>
        <v>155</v>
      </c>
      <c r="C76" s="214">
        <f>'CAPS INF II VM-VG'!C7</f>
        <v>483</v>
      </c>
      <c r="D76" s="205">
        <f t="shared" ref="D76:P77" si="87">C76/$B76</f>
        <v>3.1161290322580646</v>
      </c>
      <c r="E76" s="214">
        <f>'CAPS INF II VM-VG'!$E$7</f>
        <v>448</v>
      </c>
      <c r="F76" s="205">
        <f t="shared" ref="F76" si="88">E76/$B76</f>
        <v>2.8903225806451611</v>
      </c>
      <c r="G76" s="214">
        <f>'CAPS INF II VM-VG'!$G$7</f>
        <v>444</v>
      </c>
      <c r="H76" s="205">
        <f t="shared" ref="H76:L76" si="89">G76/$B76</f>
        <v>2.8645161290322583</v>
      </c>
      <c r="I76" s="215">
        <f>SUM(C76,E76,G76)</f>
        <v>1375</v>
      </c>
      <c r="J76" s="207">
        <f>I76/($B76*3)</f>
        <v>2.956989247311828</v>
      </c>
      <c r="K76" s="214">
        <f>'CAPS INF II VM-VG'!$K$7</f>
        <v>453</v>
      </c>
      <c r="L76" s="205">
        <f t="shared" si="89"/>
        <v>2.9225806451612901</v>
      </c>
      <c r="M76" s="214">
        <f>'CAPS INF II VM-VG'!$M$7</f>
        <v>457</v>
      </c>
      <c r="N76" s="205">
        <f t="shared" ref="N76" si="90">M76/$B76</f>
        <v>2.9483870967741934</v>
      </c>
      <c r="O76" s="214">
        <f>'CAPS INF II VM-VG'!$O$7</f>
        <v>447</v>
      </c>
      <c r="P76" s="205">
        <f t="shared" ref="P76" si="91">O76/$B76</f>
        <v>2.8838709677419354</v>
      </c>
      <c r="Q76" s="215">
        <f>SUM(K76,M76,O76)</f>
        <v>1357</v>
      </c>
      <c r="R76" s="207">
        <f>Q76/($B76*3)</f>
        <v>2.9182795698924733</v>
      </c>
      <c r="S76" s="214">
        <f>SUM(C76,E76,G76,K76,M76,O76)</f>
        <v>2732</v>
      </c>
    </row>
    <row r="77" spans="1:19" ht="15.75" thickBot="1" x14ac:dyDescent="0.3">
      <c r="A77" s="6" t="s">
        <v>7</v>
      </c>
      <c r="B77" s="257">
        <f>SUM(B76:B76)</f>
        <v>155</v>
      </c>
      <c r="C77" s="8">
        <f>SUM(C76:C76)</f>
        <v>483</v>
      </c>
      <c r="D77" s="22">
        <f t="shared" si="87"/>
        <v>3.1161290322580646</v>
      </c>
      <c r="E77" s="8">
        <f>SUM(E76:E76)</f>
        <v>448</v>
      </c>
      <c r="F77" s="22">
        <f t="shared" si="87"/>
        <v>2.8903225806451611</v>
      </c>
      <c r="G77" s="8">
        <f>SUM(G76:G76)</f>
        <v>444</v>
      </c>
      <c r="H77" s="22">
        <f t="shared" si="87"/>
        <v>2.8645161290322583</v>
      </c>
      <c r="I77" s="103">
        <f>SUM(C77,E77,G77)</f>
        <v>1375</v>
      </c>
      <c r="J77" s="104">
        <f>I77/($B77*3)</f>
        <v>2.956989247311828</v>
      </c>
      <c r="K77" s="8">
        <f>SUM(K76:K76)</f>
        <v>453</v>
      </c>
      <c r="L77" s="22">
        <f t="shared" si="87"/>
        <v>2.9225806451612901</v>
      </c>
      <c r="M77" s="8">
        <f t="shared" ref="M77" si="92">SUM(M76:M76)</f>
        <v>457</v>
      </c>
      <c r="N77" s="22">
        <f t="shared" si="87"/>
        <v>2.9483870967741934</v>
      </c>
      <c r="O77" s="8">
        <f t="shared" ref="O77" si="93">SUM(O76:O76)</f>
        <v>447</v>
      </c>
      <c r="P77" s="22">
        <f t="shared" si="87"/>
        <v>2.8838709677419354</v>
      </c>
      <c r="Q77" s="103">
        <f>SUM(K77,M77,O77)</f>
        <v>1357</v>
      </c>
      <c r="R77" s="104">
        <f>Q77/($B77*3)</f>
        <v>2.9182795698924733</v>
      </c>
      <c r="S77" s="8">
        <f>SUM(C77,E77,G77,K77,M77,O77)</f>
        <v>2732</v>
      </c>
    </row>
    <row r="79" spans="1:19" ht="15.75" x14ac:dyDescent="0.25">
      <c r="A79" s="1290" t="s">
        <v>311</v>
      </c>
      <c r="B79" s="1291"/>
      <c r="C79" s="1291"/>
      <c r="D79" s="1291"/>
      <c r="E79" s="1291"/>
      <c r="F79" s="1291"/>
      <c r="G79" s="1291"/>
      <c r="H79" s="1291"/>
      <c r="I79" s="1291"/>
      <c r="J79" s="1291"/>
      <c r="K79" s="1291"/>
      <c r="L79" s="1291"/>
      <c r="M79" s="1291"/>
      <c r="N79" s="1291"/>
      <c r="O79" s="1291"/>
      <c r="P79" s="1291"/>
      <c r="Q79" s="1291"/>
      <c r="R79" s="1291"/>
      <c r="S79" s="1291"/>
    </row>
    <row r="80" spans="1:19" ht="24.75" thickBot="1" x14ac:dyDescent="0.3">
      <c r="A80" s="110" t="s">
        <v>14</v>
      </c>
      <c r="B80" s="186" t="s">
        <v>15</v>
      </c>
      <c r="C80" s="110" t="str">
        <f>'Pque N Mundo I'!C6</f>
        <v>JAN_19</v>
      </c>
      <c r="D80" s="111" t="str">
        <f>'Pque N Mundo I'!D6</f>
        <v>%</v>
      </c>
      <c r="E80" s="110" t="str">
        <f>'Pque N Mundo I'!E6</f>
        <v>FEV_19</v>
      </c>
      <c r="F80" s="111" t="str">
        <f>'Pque N Mundo I'!F6</f>
        <v>%</v>
      </c>
      <c r="G80" s="110" t="str">
        <f>'Pque N Mundo I'!G6</f>
        <v>MAR_19</v>
      </c>
      <c r="H80" s="111" t="str">
        <f>'Pque N Mundo I'!H6</f>
        <v>%</v>
      </c>
      <c r="I80" s="128" t="str">
        <f>'Pque N Mundo I'!I6</f>
        <v>Trimestre</v>
      </c>
      <c r="J80" s="13" t="str">
        <f>'Pque N Mundo I'!J6</f>
        <v>% Trim</v>
      </c>
      <c r="K80" s="110" t="str">
        <f>'Pque N Mundo I'!K6</f>
        <v>ABR_19</v>
      </c>
      <c r="L80" s="111" t="str">
        <f>'Pque N Mundo I'!L6</f>
        <v>%</v>
      </c>
      <c r="M80" s="14" t="str">
        <f>'Pque N Mundo I'!M6</f>
        <v>MAIO_19</v>
      </c>
      <c r="N80" s="15" t="str">
        <f>'Pque N Mundo I'!N6</f>
        <v>%</v>
      </c>
      <c r="O80" s="14" t="str">
        <f>'Pque N Mundo I'!O6</f>
        <v>JUN_19</v>
      </c>
      <c r="P80" s="15" t="str">
        <f>'Pque N Mundo I'!P6</f>
        <v>%</v>
      </c>
      <c r="Q80" s="128" t="e">
        <f>'Pque N Mundo I'!#REF!</f>
        <v>#REF!</v>
      </c>
      <c r="R80" s="13" t="e">
        <f>'Pque N Mundo I'!#REF!</f>
        <v>#REF!</v>
      </c>
      <c r="S80" s="14" t="s">
        <v>6</v>
      </c>
    </row>
    <row r="81" spans="1:19" ht="15.75" thickTop="1" x14ac:dyDescent="0.25">
      <c r="A81" s="113" t="s">
        <v>106</v>
      </c>
      <c r="B81" s="114">
        <f>'HORA CERTA'!B7</f>
        <v>396</v>
      </c>
      <c r="C81" s="134">
        <f>'HORA CERTA'!C7</f>
        <v>494</v>
      </c>
      <c r="D81" s="147">
        <f t="shared" ref="D81:D91" si="94">C81/$B81</f>
        <v>1.2474747474747474</v>
      </c>
      <c r="E81" s="134">
        <f>'HORA CERTA'!E7</f>
        <v>370</v>
      </c>
      <c r="F81" s="147">
        <f t="shared" ref="F81:F91" si="95">E81/$B81</f>
        <v>0.93434343434343436</v>
      </c>
      <c r="G81" s="134">
        <f>'HORA CERTA'!G7</f>
        <v>438</v>
      </c>
      <c r="H81" s="147">
        <f t="shared" ref="H81:L91" si="96">G81/$B81</f>
        <v>1.106060606060606</v>
      </c>
      <c r="I81" s="136">
        <f t="shared" ref="I81:I91" si="97">SUM(C81,E81,G81)</f>
        <v>1302</v>
      </c>
      <c r="J81" s="148">
        <f t="shared" ref="J81:J91" si="98">I81/($B81*3)</f>
        <v>1.095959595959596</v>
      </c>
      <c r="K81" s="134">
        <f>'HORA CERTA'!K7</f>
        <v>324</v>
      </c>
      <c r="L81" s="147">
        <f t="shared" si="96"/>
        <v>0.81818181818181823</v>
      </c>
      <c r="M81" s="134">
        <f>'HORA CERTA'!M7</f>
        <v>543</v>
      </c>
      <c r="N81" s="147">
        <f t="shared" ref="N81:N91" si="99">M81/$B81</f>
        <v>1.3712121212121211</v>
      </c>
      <c r="O81" s="134">
        <f>'HORA CERTA'!O7</f>
        <v>405</v>
      </c>
      <c r="P81" s="147">
        <f t="shared" ref="P81:P91" si="100">O81/$B81</f>
        <v>1.0227272727272727</v>
      </c>
      <c r="Q81" s="136">
        <f t="shared" ref="Q81:Q91" si="101">SUM(K81,M81,O81)</f>
        <v>1272</v>
      </c>
      <c r="R81" s="148">
        <f t="shared" ref="R81:R91" si="102">Q81/($B81*3)</f>
        <v>1.0707070707070707</v>
      </c>
      <c r="S81" s="134">
        <f t="shared" ref="S81:S91" si="103">SUM(C81,E81,G81,K81,M81,O81)</f>
        <v>2574</v>
      </c>
    </row>
    <row r="82" spans="1:19" x14ac:dyDescent="0.25">
      <c r="A82" s="113" t="s">
        <v>107</v>
      </c>
      <c r="B82" s="114">
        <f>'HORA CERTA'!B8</f>
        <v>792</v>
      </c>
      <c r="C82" s="134">
        <f>'HORA CERTA'!C8</f>
        <v>911</v>
      </c>
      <c r="D82" s="147">
        <f t="shared" si="94"/>
        <v>1.1502525252525253</v>
      </c>
      <c r="E82" s="134">
        <f>'HORA CERTA'!E8</f>
        <v>833</v>
      </c>
      <c r="F82" s="147">
        <f t="shared" si="95"/>
        <v>1.0517676767676767</v>
      </c>
      <c r="G82" s="134">
        <f>'HORA CERTA'!G8</f>
        <v>646</v>
      </c>
      <c r="H82" s="147">
        <f t="shared" si="96"/>
        <v>0.81565656565656564</v>
      </c>
      <c r="I82" s="136">
        <f t="shared" si="97"/>
        <v>2390</v>
      </c>
      <c r="J82" s="148">
        <f t="shared" si="98"/>
        <v>1.0058922558922558</v>
      </c>
      <c r="K82" s="134">
        <f>'HORA CERTA'!K8</f>
        <v>821</v>
      </c>
      <c r="L82" s="147">
        <f t="shared" si="96"/>
        <v>1.0366161616161615</v>
      </c>
      <c r="M82" s="134">
        <f>'HORA CERTA'!M8</f>
        <v>907</v>
      </c>
      <c r="N82" s="147">
        <f t="shared" si="99"/>
        <v>1.1452020202020201</v>
      </c>
      <c r="O82" s="134">
        <f>'HORA CERTA'!O8</f>
        <v>746</v>
      </c>
      <c r="P82" s="147">
        <f t="shared" si="100"/>
        <v>0.94191919191919193</v>
      </c>
      <c r="Q82" s="136">
        <f t="shared" si="101"/>
        <v>2474</v>
      </c>
      <c r="R82" s="148">
        <f t="shared" si="102"/>
        <v>1.0412457912457913</v>
      </c>
      <c r="S82" s="134">
        <f t="shared" si="103"/>
        <v>4864</v>
      </c>
    </row>
    <row r="83" spans="1:19" x14ac:dyDescent="0.25">
      <c r="A83" s="113" t="s">
        <v>108</v>
      </c>
      <c r="B83" s="114">
        <f>'HORA CERTA'!B11</f>
        <v>660</v>
      </c>
      <c r="C83" s="134">
        <f>'HORA CERTA'!C11</f>
        <v>591</v>
      </c>
      <c r="D83" s="147">
        <f t="shared" si="94"/>
        <v>0.8954545454545455</v>
      </c>
      <c r="E83" s="134">
        <f>'HORA CERTA'!E11</f>
        <v>700</v>
      </c>
      <c r="F83" s="147">
        <f t="shared" si="95"/>
        <v>1.0606060606060606</v>
      </c>
      <c r="G83" s="134">
        <f>'HORA CERTA'!G11</f>
        <v>603</v>
      </c>
      <c r="H83" s="147">
        <f t="shared" si="96"/>
        <v>0.91363636363636369</v>
      </c>
      <c r="I83" s="136">
        <f t="shared" si="97"/>
        <v>1894</v>
      </c>
      <c r="J83" s="148">
        <f t="shared" si="98"/>
        <v>0.95656565656565662</v>
      </c>
      <c r="K83" s="134">
        <f>'HORA CERTA'!K11</f>
        <v>588</v>
      </c>
      <c r="L83" s="147">
        <f t="shared" si="96"/>
        <v>0.89090909090909087</v>
      </c>
      <c r="M83" s="134">
        <f>'HORA CERTA'!M11</f>
        <v>377</v>
      </c>
      <c r="N83" s="147">
        <f t="shared" si="99"/>
        <v>0.57121212121212117</v>
      </c>
      <c r="O83" s="134">
        <f>'HORA CERTA'!O11</f>
        <v>468</v>
      </c>
      <c r="P83" s="147">
        <f t="shared" si="100"/>
        <v>0.70909090909090911</v>
      </c>
      <c r="Q83" s="136">
        <f t="shared" si="101"/>
        <v>1433</v>
      </c>
      <c r="R83" s="148">
        <f t="shared" si="102"/>
        <v>0.72373737373737379</v>
      </c>
      <c r="S83" s="134">
        <f t="shared" si="103"/>
        <v>3327</v>
      </c>
    </row>
    <row r="84" spans="1:19" x14ac:dyDescent="0.25">
      <c r="A84" s="113" t="s">
        <v>109</v>
      </c>
      <c r="B84" s="114">
        <f>'HORA CERTA'!B13</f>
        <v>660</v>
      </c>
      <c r="C84" s="134">
        <f>'HORA CERTA'!C13</f>
        <v>573</v>
      </c>
      <c r="D84" s="147">
        <f t="shared" si="94"/>
        <v>0.86818181818181817</v>
      </c>
      <c r="E84" s="134">
        <f>'HORA CERTA'!E13</f>
        <v>550</v>
      </c>
      <c r="F84" s="147">
        <f t="shared" si="95"/>
        <v>0.83333333333333337</v>
      </c>
      <c r="G84" s="134">
        <f>'HORA CERTA'!G13</f>
        <v>490</v>
      </c>
      <c r="H84" s="147">
        <f t="shared" si="96"/>
        <v>0.74242424242424243</v>
      </c>
      <c r="I84" s="136">
        <f t="shared" si="97"/>
        <v>1613</v>
      </c>
      <c r="J84" s="148">
        <f t="shared" si="98"/>
        <v>0.81464646464646462</v>
      </c>
      <c r="K84" s="134">
        <f>'HORA CERTA'!K13</f>
        <v>498</v>
      </c>
      <c r="L84" s="147">
        <f t="shared" si="96"/>
        <v>0.75454545454545452</v>
      </c>
      <c r="M84" s="134">
        <f>'HORA CERTA'!M13</f>
        <v>615</v>
      </c>
      <c r="N84" s="147">
        <f t="shared" si="99"/>
        <v>0.93181818181818177</v>
      </c>
      <c r="O84" s="134">
        <f>'HORA CERTA'!O13</f>
        <v>489</v>
      </c>
      <c r="P84" s="147">
        <f t="shared" si="100"/>
        <v>0.74090909090909096</v>
      </c>
      <c r="Q84" s="136">
        <f t="shared" si="101"/>
        <v>1602</v>
      </c>
      <c r="R84" s="148">
        <f t="shared" si="102"/>
        <v>0.80909090909090908</v>
      </c>
      <c r="S84" s="134">
        <f t="shared" si="103"/>
        <v>3215</v>
      </c>
    </row>
    <row r="85" spans="1:19" x14ac:dyDescent="0.25">
      <c r="A85" s="113" t="s">
        <v>110</v>
      </c>
      <c r="B85" s="114">
        <f>'HORA CERTA'!B14</f>
        <v>484</v>
      </c>
      <c r="C85" s="134">
        <f>'HORA CERTA'!C14</f>
        <v>615</v>
      </c>
      <c r="D85" s="147">
        <f t="shared" si="94"/>
        <v>1.2706611570247934</v>
      </c>
      <c r="E85" s="134">
        <f>'HORA CERTA'!E14</f>
        <v>790</v>
      </c>
      <c r="F85" s="147">
        <f t="shared" si="95"/>
        <v>1.6322314049586777</v>
      </c>
      <c r="G85" s="134">
        <f>'HORA CERTA'!G14</f>
        <v>707</v>
      </c>
      <c r="H85" s="147">
        <f t="shared" si="96"/>
        <v>1.4607438016528926</v>
      </c>
      <c r="I85" s="136">
        <f t="shared" si="97"/>
        <v>2112</v>
      </c>
      <c r="J85" s="148">
        <f t="shared" si="98"/>
        <v>1.4545454545454546</v>
      </c>
      <c r="K85" s="134">
        <f>'HORA CERTA'!K14</f>
        <v>778</v>
      </c>
      <c r="L85" s="147">
        <f t="shared" si="96"/>
        <v>1.6074380165289257</v>
      </c>
      <c r="M85" s="134">
        <f>'HORA CERTA'!M14</f>
        <v>849</v>
      </c>
      <c r="N85" s="147">
        <f t="shared" si="99"/>
        <v>1.7541322314049588</v>
      </c>
      <c r="O85" s="134">
        <f>'HORA CERTA'!O14</f>
        <v>682</v>
      </c>
      <c r="P85" s="147">
        <f t="shared" si="100"/>
        <v>1.4090909090909092</v>
      </c>
      <c r="Q85" s="136">
        <f t="shared" si="101"/>
        <v>2309</v>
      </c>
      <c r="R85" s="148">
        <f t="shared" si="102"/>
        <v>1.5902203856749311</v>
      </c>
      <c r="S85" s="134">
        <f t="shared" si="103"/>
        <v>4421</v>
      </c>
    </row>
    <row r="86" spans="1:19" x14ac:dyDescent="0.25">
      <c r="A86" s="113" t="s">
        <v>111</v>
      </c>
      <c r="B86" s="114">
        <f>'HORA CERTA'!B15</f>
        <v>264</v>
      </c>
      <c r="C86" s="134">
        <f>'HORA CERTA'!C15</f>
        <v>146</v>
      </c>
      <c r="D86" s="147">
        <f t="shared" si="94"/>
        <v>0.55303030303030298</v>
      </c>
      <c r="E86" s="134">
        <f>'HORA CERTA'!E15</f>
        <v>38</v>
      </c>
      <c r="F86" s="147">
        <f t="shared" si="95"/>
        <v>0.14393939393939395</v>
      </c>
      <c r="G86" s="134">
        <f>'HORA CERTA'!G15</f>
        <v>106</v>
      </c>
      <c r="H86" s="147">
        <f t="shared" si="96"/>
        <v>0.40151515151515149</v>
      </c>
      <c r="I86" s="136">
        <f t="shared" si="97"/>
        <v>290</v>
      </c>
      <c r="J86" s="148">
        <f t="shared" si="98"/>
        <v>0.36616161616161619</v>
      </c>
      <c r="K86" s="134">
        <f>'HORA CERTA'!K15</f>
        <v>194</v>
      </c>
      <c r="L86" s="147">
        <f t="shared" si="96"/>
        <v>0.73484848484848486</v>
      </c>
      <c r="M86" s="134">
        <f>'HORA CERTA'!M15</f>
        <v>129</v>
      </c>
      <c r="N86" s="147">
        <f t="shared" si="99"/>
        <v>0.48863636363636365</v>
      </c>
      <c r="O86" s="134">
        <f>'HORA CERTA'!O15</f>
        <v>248</v>
      </c>
      <c r="P86" s="147">
        <f t="shared" si="100"/>
        <v>0.93939393939393945</v>
      </c>
      <c r="Q86" s="136">
        <f t="shared" si="101"/>
        <v>571</v>
      </c>
      <c r="R86" s="148">
        <f t="shared" si="102"/>
        <v>0.72095959595959591</v>
      </c>
      <c r="S86" s="134">
        <f t="shared" si="103"/>
        <v>861</v>
      </c>
    </row>
    <row r="87" spans="1:19" x14ac:dyDescent="0.25">
      <c r="A87" s="113" t="s">
        <v>112</v>
      </c>
      <c r="B87" s="114">
        <f>'HORA CERTA'!B16</f>
        <v>396</v>
      </c>
      <c r="C87" s="134">
        <f>'HORA CERTA'!C16</f>
        <v>375</v>
      </c>
      <c r="D87" s="147">
        <f t="shared" si="94"/>
        <v>0.94696969696969702</v>
      </c>
      <c r="E87" s="134">
        <f>'HORA CERTA'!E16</f>
        <v>474</v>
      </c>
      <c r="F87" s="147">
        <f t="shared" si="95"/>
        <v>1.196969696969697</v>
      </c>
      <c r="G87" s="134">
        <f>'HORA CERTA'!G16</f>
        <v>183</v>
      </c>
      <c r="H87" s="147">
        <f t="shared" si="96"/>
        <v>0.4621212121212121</v>
      </c>
      <c r="I87" s="136">
        <f t="shared" si="97"/>
        <v>1032</v>
      </c>
      <c r="J87" s="148">
        <f t="shared" si="98"/>
        <v>0.86868686868686873</v>
      </c>
      <c r="K87" s="134">
        <f>'HORA CERTA'!K16</f>
        <v>518</v>
      </c>
      <c r="L87" s="147">
        <f t="shared" si="96"/>
        <v>1.3080808080808082</v>
      </c>
      <c r="M87" s="134">
        <f>'HORA CERTA'!M16</f>
        <v>549</v>
      </c>
      <c r="N87" s="147">
        <f t="shared" si="99"/>
        <v>1.3863636363636365</v>
      </c>
      <c r="O87" s="134">
        <f>'HORA CERTA'!O16</f>
        <v>475</v>
      </c>
      <c r="P87" s="147">
        <f t="shared" si="100"/>
        <v>1.1994949494949494</v>
      </c>
      <c r="Q87" s="136">
        <f t="shared" si="101"/>
        <v>1542</v>
      </c>
      <c r="R87" s="148">
        <f t="shared" si="102"/>
        <v>1.297979797979798</v>
      </c>
      <c r="S87" s="134">
        <f t="shared" si="103"/>
        <v>2574</v>
      </c>
    </row>
    <row r="88" spans="1:19" x14ac:dyDescent="0.25">
      <c r="A88" s="113" t="s">
        <v>113</v>
      </c>
      <c r="B88" s="114">
        <f>'HORA CERTA'!B17</f>
        <v>540</v>
      </c>
      <c r="C88" s="134">
        <f>'HORA CERTA'!C17</f>
        <v>314</v>
      </c>
      <c r="D88" s="147">
        <f t="shared" si="94"/>
        <v>0.58148148148148149</v>
      </c>
      <c r="E88" s="134">
        <f>'HORA CERTA'!E17</f>
        <v>393</v>
      </c>
      <c r="F88" s="147">
        <f t="shared" si="95"/>
        <v>0.72777777777777775</v>
      </c>
      <c r="G88" s="134">
        <f>'HORA CERTA'!G17</f>
        <v>481</v>
      </c>
      <c r="H88" s="147">
        <f t="shared" si="96"/>
        <v>0.89074074074074072</v>
      </c>
      <c r="I88" s="136">
        <f t="shared" si="97"/>
        <v>1188</v>
      </c>
      <c r="J88" s="148">
        <f t="shared" si="98"/>
        <v>0.73333333333333328</v>
      </c>
      <c r="K88" s="134">
        <f>'HORA CERTA'!K17</f>
        <v>541</v>
      </c>
      <c r="L88" s="147">
        <f t="shared" si="96"/>
        <v>1.0018518518518518</v>
      </c>
      <c r="M88" s="134">
        <f>'HORA CERTA'!M17</f>
        <v>461</v>
      </c>
      <c r="N88" s="147">
        <f t="shared" si="99"/>
        <v>0.85370370370370374</v>
      </c>
      <c r="O88" s="134">
        <f>'HORA CERTA'!O17</f>
        <v>505</v>
      </c>
      <c r="P88" s="147">
        <f t="shared" si="100"/>
        <v>0.93518518518518523</v>
      </c>
      <c r="Q88" s="136">
        <f t="shared" si="101"/>
        <v>1507</v>
      </c>
      <c r="R88" s="148">
        <f t="shared" si="102"/>
        <v>0.93024691358024691</v>
      </c>
      <c r="S88" s="134">
        <f t="shared" si="103"/>
        <v>2695</v>
      </c>
    </row>
    <row r="89" spans="1:19" x14ac:dyDescent="0.25">
      <c r="A89" s="113" t="s">
        <v>114</v>
      </c>
      <c r="B89" s="114">
        <f>'HORA CERTA'!B18</f>
        <v>132</v>
      </c>
      <c r="C89" s="134">
        <f>'HORA CERTA'!C18</f>
        <v>174</v>
      </c>
      <c r="D89" s="147">
        <f t="shared" si="94"/>
        <v>1.3181818181818181</v>
      </c>
      <c r="E89" s="134">
        <f>'HORA CERTA'!E18</f>
        <v>129</v>
      </c>
      <c r="F89" s="147">
        <f t="shared" si="95"/>
        <v>0.97727272727272729</v>
      </c>
      <c r="G89" s="134">
        <f>'HORA CERTA'!G18</f>
        <v>129</v>
      </c>
      <c r="H89" s="147">
        <f t="shared" si="96"/>
        <v>0.97727272727272729</v>
      </c>
      <c r="I89" s="136">
        <f t="shared" si="97"/>
        <v>432</v>
      </c>
      <c r="J89" s="148">
        <f t="shared" si="98"/>
        <v>1.0909090909090908</v>
      </c>
      <c r="K89" s="134">
        <f>'HORA CERTA'!K18</f>
        <v>147</v>
      </c>
      <c r="L89" s="147">
        <f t="shared" si="96"/>
        <v>1.1136363636363635</v>
      </c>
      <c r="M89" s="134">
        <f>'HORA CERTA'!M18</f>
        <v>143</v>
      </c>
      <c r="N89" s="147">
        <f t="shared" si="99"/>
        <v>1.0833333333333333</v>
      </c>
      <c r="O89" s="134">
        <f>'HORA CERTA'!O18</f>
        <v>101</v>
      </c>
      <c r="P89" s="147">
        <f t="shared" si="100"/>
        <v>0.76515151515151514</v>
      </c>
      <c r="Q89" s="136">
        <f t="shared" si="101"/>
        <v>391</v>
      </c>
      <c r="R89" s="148">
        <f t="shared" si="102"/>
        <v>0.98737373737373735</v>
      </c>
      <c r="S89" s="134">
        <f t="shared" si="103"/>
        <v>823</v>
      </c>
    </row>
    <row r="90" spans="1:19" ht="15.75" thickBot="1" x14ac:dyDescent="0.3">
      <c r="A90" s="138" t="s">
        <v>115</v>
      </c>
      <c r="B90" s="190" t="e">
        <f>'HORA CERTA'!#REF!</f>
        <v>#REF!</v>
      </c>
      <c r="C90" s="139" t="e">
        <f>'HORA CERTA'!#REF!</f>
        <v>#REF!</v>
      </c>
      <c r="D90" s="151" t="e">
        <f t="shared" si="94"/>
        <v>#REF!</v>
      </c>
      <c r="E90" s="139" t="e">
        <f>'HORA CERTA'!#REF!</f>
        <v>#REF!</v>
      </c>
      <c r="F90" s="151" t="e">
        <f t="shared" si="95"/>
        <v>#REF!</v>
      </c>
      <c r="G90" s="139" t="e">
        <f>'HORA CERTA'!#REF!</f>
        <v>#REF!</v>
      </c>
      <c r="H90" s="151" t="e">
        <f t="shared" si="96"/>
        <v>#REF!</v>
      </c>
      <c r="I90" s="141" t="e">
        <f t="shared" si="97"/>
        <v>#REF!</v>
      </c>
      <c r="J90" s="152" t="e">
        <f t="shared" si="98"/>
        <v>#REF!</v>
      </c>
      <c r="K90" s="139" t="e">
        <f>'HORA CERTA'!#REF!</f>
        <v>#REF!</v>
      </c>
      <c r="L90" s="151" t="e">
        <f t="shared" si="96"/>
        <v>#REF!</v>
      </c>
      <c r="M90" s="139" t="e">
        <f>'HORA CERTA'!#REF!</f>
        <v>#REF!</v>
      </c>
      <c r="N90" s="151" t="e">
        <f t="shared" si="99"/>
        <v>#REF!</v>
      </c>
      <c r="O90" s="139" t="e">
        <f>'HORA CERTA'!#REF!</f>
        <v>#REF!</v>
      </c>
      <c r="P90" s="151" t="e">
        <f t="shared" si="100"/>
        <v>#REF!</v>
      </c>
      <c r="Q90" s="141" t="e">
        <f t="shared" si="101"/>
        <v>#REF!</v>
      </c>
      <c r="R90" s="152" t="e">
        <f t="shared" si="102"/>
        <v>#REF!</v>
      </c>
      <c r="S90" s="139" t="e">
        <f t="shared" si="103"/>
        <v>#REF!</v>
      </c>
    </row>
    <row r="91" spans="1:19" ht="15.75" thickBot="1" x14ac:dyDescent="0.3">
      <c r="A91" s="6" t="s">
        <v>7</v>
      </c>
      <c r="B91" s="257" t="e">
        <f>SUM(B81:B90)</f>
        <v>#REF!</v>
      </c>
      <c r="C91" s="8" t="e">
        <f>SUM(C81:C90)</f>
        <v>#REF!</v>
      </c>
      <c r="D91" s="22" t="e">
        <f t="shared" si="94"/>
        <v>#REF!</v>
      </c>
      <c r="E91" s="8" t="e">
        <f>SUM(E81:E90)</f>
        <v>#REF!</v>
      </c>
      <c r="F91" s="22" t="e">
        <f t="shared" si="95"/>
        <v>#REF!</v>
      </c>
      <c r="G91" s="8" t="e">
        <f>SUM(G81:G90)</f>
        <v>#REF!</v>
      </c>
      <c r="H91" s="22" t="e">
        <f t="shared" si="96"/>
        <v>#REF!</v>
      </c>
      <c r="I91" s="103" t="e">
        <f t="shared" si="97"/>
        <v>#REF!</v>
      </c>
      <c r="J91" s="104" t="e">
        <f t="shared" si="98"/>
        <v>#REF!</v>
      </c>
      <c r="K91" s="8" t="e">
        <f>SUM(K81:K90)</f>
        <v>#REF!</v>
      </c>
      <c r="L91" s="22" t="e">
        <f t="shared" si="96"/>
        <v>#REF!</v>
      </c>
      <c r="M91" s="8" t="e">
        <f t="shared" ref="M91" si="104">SUM(M81:M90)</f>
        <v>#REF!</v>
      </c>
      <c r="N91" s="22" t="e">
        <f t="shared" si="99"/>
        <v>#REF!</v>
      </c>
      <c r="O91" s="8" t="e">
        <f t="shared" ref="O91" si="105">SUM(O81:O90)</f>
        <v>#REF!</v>
      </c>
      <c r="P91" s="22" t="e">
        <f t="shared" si="100"/>
        <v>#REF!</v>
      </c>
      <c r="Q91" s="103" t="e">
        <f t="shared" si="101"/>
        <v>#REF!</v>
      </c>
      <c r="R91" s="104" t="e">
        <f t="shared" si="102"/>
        <v>#REF!</v>
      </c>
      <c r="S91" s="8" t="e">
        <f t="shared" si="103"/>
        <v>#REF!</v>
      </c>
    </row>
    <row r="93" spans="1:19" ht="15.75" x14ac:dyDescent="0.25">
      <c r="A93" s="1290" t="s">
        <v>313</v>
      </c>
      <c r="B93" s="1291"/>
      <c r="C93" s="1291"/>
      <c r="D93" s="1291"/>
      <c r="E93" s="1291"/>
      <c r="F93" s="1291"/>
      <c r="G93" s="1291"/>
      <c r="H93" s="1291"/>
      <c r="I93" s="1291"/>
      <c r="J93" s="1291"/>
      <c r="K93" s="1291"/>
      <c r="L93" s="1291"/>
      <c r="M93" s="1291"/>
      <c r="N93" s="1291"/>
      <c r="O93" s="1291"/>
      <c r="P93" s="1291"/>
      <c r="Q93" s="1291"/>
      <c r="R93" s="1291"/>
      <c r="S93" s="1291"/>
    </row>
    <row r="94" spans="1:19" ht="24.75" thickBot="1" x14ac:dyDescent="0.3">
      <c r="A94" s="14" t="s">
        <v>14</v>
      </c>
      <c r="B94" s="12" t="s">
        <v>172</v>
      </c>
      <c r="C94" s="14" t="str">
        <f>'Pque N Mundo I'!C6</f>
        <v>JAN_19</v>
      </c>
      <c r="D94" s="15" t="str">
        <f>'Pque N Mundo I'!D6</f>
        <v>%</v>
      </c>
      <c r="E94" s="14" t="str">
        <f>'Pque N Mundo I'!E6</f>
        <v>FEV_19</v>
      </c>
      <c r="F94" s="15" t="str">
        <f>'Pque N Mundo I'!F6</f>
        <v>%</v>
      </c>
      <c r="G94" s="14" t="str">
        <f>'Pque N Mundo I'!G6</f>
        <v>MAR_19</v>
      </c>
      <c r="H94" s="15" t="str">
        <f>'Pque N Mundo I'!H6</f>
        <v>%</v>
      </c>
      <c r="I94" s="128" t="str">
        <f>'Pque N Mundo I'!I6</f>
        <v>Trimestre</v>
      </c>
      <c r="J94" s="293" t="str">
        <f>'Pque N Mundo I'!J6</f>
        <v>% Trim</v>
      </c>
      <c r="K94" s="14" t="str">
        <f>'Pque N Mundo I'!K6</f>
        <v>ABR_19</v>
      </c>
      <c r="L94" s="15" t="str">
        <f>'Pque N Mundo I'!L6</f>
        <v>%</v>
      </c>
      <c r="M94" s="14" t="str">
        <f>'Pque N Mundo I'!M6</f>
        <v>MAIO_19</v>
      </c>
      <c r="N94" s="15" t="str">
        <f>'Pque N Mundo I'!N6</f>
        <v>%</v>
      </c>
      <c r="O94" s="14" t="str">
        <f>'Pque N Mundo I'!O6</f>
        <v>JUN_19</v>
      </c>
      <c r="P94" s="15" t="str">
        <f>'Pque N Mundo I'!P6</f>
        <v>%</v>
      </c>
      <c r="Q94" s="128" t="e">
        <f>'Pque N Mundo I'!#REF!</f>
        <v>#REF!</v>
      </c>
      <c r="R94" s="293" t="e">
        <f>'Pque N Mundo I'!#REF!</f>
        <v>#REF!</v>
      </c>
      <c r="S94" s="14" t="s">
        <v>6</v>
      </c>
    </row>
    <row r="95" spans="1:19" ht="15.75" thickTop="1" x14ac:dyDescent="0.25">
      <c r="A95" s="52" t="s">
        <v>163</v>
      </c>
      <c r="B95" s="53">
        <f>'HORA CERTA'!$B$52</f>
        <v>120</v>
      </c>
      <c r="C95" s="162">
        <f>'HORA CERTA'!$C$52</f>
        <v>151</v>
      </c>
      <c r="D95" s="55">
        <f t="shared" ref="D95:D102" si="106">C95/$B95</f>
        <v>1.2583333333333333</v>
      </c>
      <c r="E95" s="162">
        <f>'HORA CERTA'!$E$52</f>
        <v>166</v>
      </c>
      <c r="F95" s="55">
        <f t="shared" ref="F95:F102" si="107">E95/$B95</f>
        <v>1.3833333333333333</v>
      </c>
      <c r="G95" s="162">
        <f>'HORA CERTA'!$G$52</f>
        <v>155</v>
      </c>
      <c r="H95" s="55">
        <f t="shared" ref="H95:H102" si="108">G95/$B95</f>
        <v>1.2916666666666667</v>
      </c>
      <c r="I95" s="163">
        <f>SUM(C95,E95,G95)</f>
        <v>472</v>
      </c>
      <c r="J95" s="164">
        <f>I95/($B95*3)</f>
        <v>1.3111111111111111</v>
      </c>
      <c r="K95" s="162">
        <f>'HORA CERTA'!$K$52</f>
        <v>126</v>
      </c>
      <c r="L95" s="55">
        <f t="shared" ref="L95:L102" si="109">K95/$B95</f>
        <v>1.05</v>
      </c>
      <c r="M95" s="162">
        <f>'HORA CERTA'!$M$52</f>
        <v>170</v>
      </c>
      <c r="N95" s="55">
        <f t="shared" ref="N95:N102" si="110">M95/$B95</f>
        <v>1.4166666666666667</v>
      </c>
      <c r="O95" s="162">
        <f>'HORA CERTA'!$O$52</f>
        <v>140</v>
      </c>
      <c r="P95" s="55">
        <f t="shared" ref="P95:P102" si="111">O95/$B95</f>
        <v>1.1666666666666667</v>
      </c>
      <c r="Q95" s="163">
        <f>SUM(K95,M95,O95)</f>
        <v>436</v>
      </c>
      <c r="R95" s="164">
        <f>Q95/($B95*3)</f>
        <v>1.211111111111111</v>
      </c>
      <c r="S95" s="162">
        <f t="shared" ref="S95:S102" si="112">SUM(C95,E95,G95,K95,M95,O95)</f>
        <v>908</v>
      </c>
    </row>
    <row r="96" spans="1:19" x14ac:dyDescent="0.25">
      <c r="A96" s="43" t="s">
        <v>164</v>
      </c>
      <c r="B96" s="29">
        <f>'HORA CERTA'!$B$53</f>
        <v>120</v>
      </c>
      <c r="C96" s="224">
        <f>'HORA CERTA'!$C$53</f>
        <v>169</v>
      </c>
      <c r="D96" s="55">
        <f t="shared" si="106"/>
        <v>1.4083333333333334</v>
      </c>
      <c r="E96" s="159">
        <f>'HORA CERTA'!$E$53</f>
        <v>170</v>
      </c>
      <c r="F96" s="55">
        <f t="shared" si="107"/>
        <v>1.4166666666666667</v>
      </c>
      <c r="G96" s="159">
        <f>'HORA CERTA'!$G$53</f>
        <v>145</v>
      </c>
      <c r="H96" s="55">
        <f t="shared" si="108"/>
        <v>1.2083333333333333</v>
      </c>
      <c r="I96" s="223">
        <f t="shared" ref="I96:I102" si="113">SUM(C96,E96,G96)</f>
        <v>484</v>
      </c>
      <c r="J96" s="164">
        <f t="shared" ref="J96:J102" si="114">I96/($B96*3)</f>
        <v>1.3444444444444446</v>
      </c>
      <c r="K96" s="159">
        <f>'HORA CERTA'!$K$53</f>
        <v>161</v>
      </c>
      <c r="L96" s="55">
        <f t="shared" si="109"/>
        <v>1.3416666666666666</v>
      </c>
      <c r="M96" s="224">
        <f>'HORA CERTA'!$M$53</f>
        <v>189</v>
      </c>
      <c r="N96" s="55">
        <f t="shared" si="110"/>
        <v>1.575</v>
      </c>
      <c r="O96" s="224">
        <f>'HORA CERTA'!$O$53</f>
        <v>138</v>
      </c>
      <c r="P96" s="55">
        <f t="shared" si="111"/>
        <v>1.1499999999999999</v>
      </c>
      <c r="Q96" s="223">
        <f t="shared" ref="Q96:Q102" si="115">SUM(K96,M96,O96)</f>
        <v>488</v>
      </c>
      <c r="R96" s="164">
        <f t="shared" ref="R96:R102" si="116">Q96/($B96*3)</f>
        <v>1.3555555555555556</v>
      </c>
      <c r="S96" s="224">
        <f t="shared" si="112"/>
        <v>972</v>
      </c>
    </row>
    <row r="97" spans="1:19" x14ac:dyDescent="0.25">
      <c r="A97" s="43" t="s">
        <v>165</v>
      </c>
      <c r="B97" s="29">
        <f>'HORA CERTA'!$B$54</f>
        <v>200</v>
      </c>
      <c r="C97" s="224">
        <f>'HORA CERTA'!$C$54</f>
        <v>254</v>
      </c>
      <c r="D97" s="55">
        <f t="shared" si="106"/>
        <v>1.27</v>
      </c>
      <c r="E97" s="159">
        <f>'HORA CERTA'!$E$54</f>
        <v>108</v>
      </c>
      <c r="F97" s="55">
        <f t="shared" si="107"/>
        <v>0.54</v>
      </c>
      <c r="G97" s="159">
        <f>'HORA CERTA'!$G$54</f>
        <v>197</v>
      </c>
      <c r="H97" s="55">
        <f t="shared" si="108"/>
        <v>0.98499999999999999</v>
      </c>
      <c r="I97" s="223">
        <f t="shared" si="113"/>
        <v>559</v>
      </c>
      <c r="J97" s="164">
        <f t="shared" si="114"/>
        <v>0.93166666666666664</v>
      </c>
      <c r="K97" s="159">
        <f>'HORA CERTA'!$K$54</f>
        <v>217</v>
      </c>
      <c r="L97" s="55">
        <f t="shared" si="109"/>
        <v>1.085</v>
      </c>
      <c r="M97" s="224">
        <f>'HORA CERTA'!$M$54</f>
        <v>268</v>
      </c>
      <c r="N97" s="55">
        <f t="shared" si="110"/>
        <v>1.34</v>
      </c>
      <c r="O97" s="224">
        <f>'HORA CERTA'!$O$54</f>
        <v>205</v>
      </c>
      <c r="P97" s="55">
        <f t="shared" si="111"/>
        <v>1.0249999999999999</v>
      </c>
      <c r="Q97" s="223">
        <f t="shared" si="115"/>
        <v>690</v>
      </c>
      <c r="R97" s="164">
        <f t="shared" si="116"/>
        <v>1.1499999999999999</v>
      </c>
      <c r="S97" s="224">
        <f t="shared" si="112"/>
        <v>1249</v>
      </c>
    </row>
    <row r="98" spans="1:19" x14ac:dyDescent="0.25">
      <c r="A98" s="43" t="s">
        <v>166</v>
      </c>
      <c r="B98" s="29">
        <f>'HORA CERTA'!$B$55</f>
        <v>0</v>
      </c>
      <c r="C98" s="224">
        <f>'HORA CERTA'!$C$55</f>
        <v>0</v>
      </c>
      <c r="D98" s="55" t="e">
        <f t="shared" si="106"/>
        <v>#DIV/0!</v>
      </c>
      <c r="E98" s="159">
        <f>'HORA CERTA'!$E$55</f>
        <v>0</v>
      </c>
      <c r="F98" s="55" t="e">
        <f t="shared" si="107"/>
        <v>#DIV/0!</v>
      </c>
      <c r="G98" s="159">
        <f>'HORA CERTA'!$G$55</f>
        <v>0</v>
      </c>
      <c r="H98" s="55" t="e">
        <f t="shared" si="108"/>
        <v>#DIV/0!</v>
      </c>
      <c r="I98" s="223">
        <f t="shared" si="113"/>
        <v>0</v>
      </c>
      <c r="J98" s="164" t="e">
        <f t="shared" si="114"/>
        <v>#DIV/0!</v>
      </c>
      <c r="K98" s="159">
        <f>'HORA CERTA'!$K$55</f>
        <v>0</v>
      </c>
      <c r="L98" s="55" t="e">
        <f t="shared" si="109"/>
        <v>#DIV/0!</v>
      </c>
      <c r="M98" s="224">
        <f>'HORA CERTA'!$M$55</f>
        <v>0</v>
      </c>
      <c r="N98" s="55" t="e">
        <f t="shared" si="110"/>
        <v>#DIV/0!</v>
      </c>
      <c r="O98" s="224">
        <f>'HORA CERTA'!$O$55</f>
        <v>0</v>
      </c>
      <c r="P98" s="55" t="e">
        <f t="shared" si="111"/>
        <v>#DIV/0!</v>
      </c>
      <c r="Q98" s="223">
        <f t="shared" si="115"/>
        <v>0</v>
      </c>
      <c r="R98" s="164" t="e">
        <f t="shared" si="116"/>
        <v>#DIV/0!</v>
      </c>
      <c r="S98" s="224">
        <f t="shared" si="112"/>
        <v>0</v>
      </c>
    </row>
    <row r="99" spans="1:19" x14ac:dyDescent="0.25">
      <c r="A99" s="43" t="s">
        <v>167</v>
      </c>
      <c r="B99" s="29">
        <f>'HORA CERTA'!$B$56</f>
        <v>300</v>
      </c>
      <c r="C99" s="224">
        <f>'HORA CERTA'!$C$56</f>
        <v>146</v>
      </c>
      <c r="D99" s="55">
        <f t="shared" si="106"/>
        <v>0.48666666666666669</v>
      </c>
      <c r="E99" s="159">
        <f>'HORA CERTA'!$E$56</f>
        <v>319</v>
      </c>
      <c r="F99" s="55">
        <f t="shared" si="107"/>
        <v>1.0633333333333332</v>
      </c>
      <c r="G99" s="159">
        <f>'HORA CERTA'!$G$56</f>
        <v>286</v>
      </c>
      <c r="H99" s="55">
        <f t="shared" si="108"/>
        <v>0.95333333333333337</v>
      </c>
      <c r="I99" s="223">
        <f t="shared" si="113"/>
        <v>751</v>
      </c>
      <c r="J99" s="164">
        <f t="shared" si="114"/>
        <v>0.83444444444444443</v>
      </c>
      <c r="K99" s="159">
        <f>'HORA CERTA'!$K$56</f>
        <v>445</v>
      </c>
      <c r="L99" s="55">
        <f t="shared" si="109"/>
        <v>1.4833333333333334</v>
      </c>
      <c r="M99" s="224">
        <f>'HORA CERTA'!$M$56</f>
        <v>371</v>
      </c>
      <c r="N99" s="55">
        <f t="shared" si="110"/>
        <v>1.2366666666666666</v>
      </c>
      <c r="O99" s="224">
        <f>'HORA CERTA'!$O$56</f>
        <v>400</v>
      </c>
      <c r="P99" s="55">
        <f t="shared" si="111"/>
        <v>1.3333333333333333</v>
      </c>
      <c r="Q99" s="223">
        <f t="shared" si="115"/>
        <v>1216</v>
      </c>
      <c r="R99" s="164">
        <f t="shared" si="116"/>
        <v>1.3511111111111112</v>
      </c>
      <c r="S99" s="224">
        <f t="shared" si="112"/>
        <v>1967</v>
      </c>
    </row>
    <row r="100" spans="1:19" x14ac:dyDescent="0.25">
      <c r="A100" s="43" t="s">
        <v>168</v>
      </c>
      <c r="B100" s="29">
        <f>'HORA CERTA'!$B$57</f>
        <v>132</v>
      </c>
      <c r="C100" s="224">
        <f>'HORA CERTA'!$C$57</f>
        <v>218</v>
      </c>
      <c r="D100" s="55">
        <f t="shared" si="106"/>
        <v>1.6515151515151516</v>
      </c>
      <c r="E100" s="159">
        <f>'HORA CERTA'!$E$57</f>
        <v>182</v>
      </c>
      <c r="F100" s="55">
        <f t="shared" si="107"/>
        <v>1.3787878787878789</v>
      </c>
      <c r="G100" s="159">
        <f>'HORA CERTA'!$G$57</f>
        <v>208</v>
      </c>
      <c r="H100" s="55">
        <f t="shared" si="108"/>
        <v>1.5757575757575757</v>
      </c>
      <c r="I100" s="223">
        <f t="shared" si="113"/>
        <v>608</v>
      </c>
      <c r="J100" s="164">
        <f t="shared" si="114"/>
        <v>1.5353535353535352</v>
      </c>
      <c r="K100" s="159">
        <f>'HORA CERTA'!$K$57</f>
        <v>181</v>
      </c>
      <c r="L100" s="55">
        <f t="shared" si="109"/>
        <v>1.3712121212121211</v>
      </c>
      <c r="M100" s="224">
        <f>'HORA CERTA'!$M$57</f>
        <v>187</v>
      </c>
      <c r="N100" s="55">
        <f t="shared" si="110"/>
        <v>1.4166666666666667</v>
      </c>
      <c r="O100" s="224">
        <f>'HORA CERTA'!$O$57</f>
        <v>187</v>
      </c>
      <c r="P100" s="55">
        <f t="shared" si="111"/>
        <v>1.4166666666666667</v>
      </c>
      <c r="Q100" s="223">
        <f t="shared" si="115"/>
        <v>555</v>
      </c>
      <c r="R100" s="164">
        <f t="shared" si="116"/>
        <v>1.4015151515151516</v>
      </c>
      <c r="S100" s="224">
        <f t="shared" si="112"/>
        <v>1163</v>
      </c>
    </row>
    <row r="101" spans="1:19" ht="15.75" thickBot="1" x14ac:dyDescent="0.3">
      <c r="A101" s="43" t="s">
        <v>169</v>
      </c>
      <c r="B101" s="29">
        <f>'HORA CERTA'!$B$58</f>
        <v>176</v>
      </c>
      <c r="C101" s="224">
        <f>'HORA CERTA'!$C$58</f>
        <v>215</v>
      </c>
      <c r="D101" s="47">
        <f t="shared" si="106"/>
        <v>1.2215909090909092</v>
      </c>
      <c r="E101" s="159">
        <f>'HORA CERTA'!$E$58</f>
        <v>223</v>
      </c>
      <c r="F101" s="47">
        <f t="shared" si="107"/>
        <v>1.2670454545454546</v>
      </c>
      <c r="G101" s="159">
        <f>'HORA CERTA'!$G$58</f>
        <v>197</v>
      </c>
      <c r="H101" s="47">
        <f t="shared" si="108"/>
        <v>1.1193181818181819</v>
      </c>
      <c r="I101" s="223">
        <f t="shared" si="113"/>
        <v>635</v>
      </c>
      <c r="J101" s="230">
        <f t="shared" si="114"/>
        <v>1.2026515151515151</v>
      </c>
      <c r="K101" s="159">
        <f>'HORA CERTA'!$K$58</f>
        <v>132</v>
      </c>
      <c r="L101" s="47">
        <f t="shared" si="109"/>
        <v>0.75</v>
      </c>
      <c r="M101" s="224">
        <f>'HORA CERTA'!$M$58</f>
        <v>282</v>
      </c>
      <c r="N101" s="47">
        <f t="shared" si="110"/>
        <v>1.6022727272727273</v>
      </c>
      <c r="O101" s="224">
        <f>'HORA CERTA'!$O$58</f>
        <v>82</v>
      </c>
      <c r="P101" s="47">
        <f t="shared" si="111"/>
        <v>0.46590909090909088</v>
      </c>
      <c r="Q101" s="223">
        <f t="shared" si="115"/>
        <v>496</v>
      </c>
      <c r="R101" s="230">
        <f t="shared" si="116"/>
        <v>0.93939393939393945</v>
      </c>
      <c r="S101" s="224">
        <f t="shared" si="112"/>
        <v>1131</v>
      </c>
    </row>
    <row r="102" spans="1:19" ht="15.75" thickBot="1" x14ac:dyDescent="0.3">
      <c r="A102" s="48" t="s">
        <v>7</v>
      </c>
      <c r="B102" s="49">
        <f>SUM(B95:B101)</f>
        <v>1048</v>
      </c>
      <c r="C102" s="50">
        <f>SUM(C95:C101)</f>
        <v>1153</v>
      </c>
      <c r="D102" s="130">
        <f t="shared" si="106"/>
        <v>1.1001908396946565</v>
      </c>
      <c r="E102" s="50">
        <f>SUM(E95:E101)</f>
        <v>1168</v>
      </c>
      <c r="F102" s="130">
        <f t="shared" si="107"/>
        <v>1.1145038167938932</v>
      </c>
      <c r="G102" s="50">
        <f>SUM(G95:G101)</f>
        <v>1188</v>
      </c>
      <c r="H102" s="130">
        <f t="shared" si="108"/>
        <v>1.133587786259542</v>
      </c>
      <c r="I102" s="181">
        <f t="shared" si="113"/>
        <v>3509</v>
      </c>
      <c r="J102" s="233">
        <f t="shared" si="114"/>
        <v>1.1160941475826971</v>
      </c>
      <c r="K102" s="50">
        <f>SUM(K95:K101)</f>
        <v>1262</v>
      </c>
      <c r="L102" s="130">
        <f t="shared" si="109"/>
        <v>1.2041984732824427</v>
      </c>
      <c r="M102" s="50">
        <f t="shared" ref="M102" si="117">SUM(M95:M101)</f>
        <v>1467</v>
      </c>
      <c r="N102" s="130">
        <f t="shared" si="110"/>
        <v>1.3998091603053435</v>
      </c>
      <c r="O102" s="50">
        <f t="shared" ref="O102" si="118">SUM(O95:O101)</f>
        <v>1152</v>
      </c>
      <c r="P102" s="130">
        <f t="shared" si="111"/>
        <v>1.0992366412213741</v>
      </c>
      <c r="Q102" s="181">
        <f t="shared" si="115"/>
        <v>3881</v>
      </c>
      <c r="R102" s="233">
        <f t="shared" si="116"/>
        <v>1.23441475826972</v>
      </c>
      <c r="S102" s="50">
        <f t="shared" si="112"/>
        <v>7390</v>
      </c>
    </row>
  </sheetData>
  <sheetProtection sheet="1" objects="1" scenarios="1"/>
  <mergeCells count="30">
    <mergeCell ref="N46:N49"/>
    <mergeCell ref="A32:S32"/>
    <mergeCell ref="A44:S44"/>
    <mergeCell ref="B46:B49"/>
    <mergeCell ref="C46:C49"/>
    <mergeCell ref="D46:D49"/>
    <mergeCell ref="E46:E49"/>
    <mergeCell ref="F46:F49"/>
    <mergeCell ref="G46:G49"/>
    <mergeCell ref="H46:H49"/>
    <mergeCell ref="K46:K49"/>
    <mergeCell ref="L46:L49"/>
    <mergeCell ref="I46:I49"/>
    <mergeCell ref="J46:J49"/>
    <mergeCell ref="A93:S93"/>
    <mergeCell ref="A1:S1"/>
    <mergeCell ref="A2:S2"/>
    <mergeCell ref="S46:S49"/>
    <mergeCell ref="A74:S74"/>
    <mergeCell ref="A79:S79"/>
    <mergeCell ref="A52:S52"/>
    <mergeCell ref="A58:S58"/>
    <mergeCell ref="A63:S63"/>
    <mergeCell ref="M46:M49"/>
    <mergeCell ref="O46:O49"/>
    <mergeCell ref="P46:P49"/>
    <mergeCell ref="Q46:Q49"/>
    <mergeCell ref="R46:R49"/>
    <mergeCell ref="A4:S4"/>
    <mergeCell ref="A17:S17"/>
  </mergeCells>
  <conditionalFormatting sqref="L81:L93 D81:D93 D76:D78 L76:L78 F76:F78 F81:F93 N81:N93 R76:R78 N76:N78 P76:P78 P81:P93 L54:L57 F54:F57 D54:D57 D60:D62 L60:L62 F60:F62 L65:L73 F65:F73 D65:D73 P54:P57 R54:R57 R60:R62 R65:R73 N54:N57 P60:P62 N60:N62 P65:P73 N65:N73 D46:D51 R46:R51 F34:F43 D34:D43 L34:L43 P34:P43 R34:R43 N34:N43 L6:L17 R19:R31 R6:R17 F6:F17 N6:N17 P6:P17 D6:D17 R3:R4 D19:D31 D3:D4 P19:P31 P3:P4 N19:N31 N3:N4 F19:F31 F3:F4 L19:L31 L3:L4 P95:P1048576 N95:N1048576 F95:F1048576 D95:D1048576 L95:L1048576 R81:R93 R95:R1048576 F46:F51 L46:L51 N46:N51 P46:P51 H76:J78 H54:J57 H60:J62 H65:J73 H46:J51 H34:J43 H19:J31 H6:J17 H3:J4 H81:J93 H95:J1048576">
    <cfRule type="cellIs" dxfId="17" priority="14" operator="lessThan">
      <formula>0.84</formula>
    </cfRule>
    <cfRule type="cellIs" dxfId="16" priority="15" operator="greaterThan">
      <formula>1</formula>
    </cfRule>
    <cfRule type="cellIs" dxfId="15" priority="16" operator="between">
      <formula>0.85</formula>
      <formula>1</formula>
    </cfRule>
  </conditionalFormatting>
  <conditionalFormatting sqref="D81:D93 L81:L93 L76:L78 D76:D78 F76:F78 N81:N93 F81:F93 R76:R78 N76:N78 P76:P78 P81:P93 D54:D57 F54:F57 L54:L57 L60:L62 D60:D62 F60:F62 D65:D73 F65:F73 L65:L73 P54:P57 R54:R57 R60:R62 R65:R73 N54:N57 P60:P62 N60:N62 P65:P73 N65:N73 D46:D51 R46:R51 L34:L43 D34:D43 F34:F43 P34:P43 R34:R43 N34:N43 D6:D17 F6:F17 R19:R31 R6:R17 N6:N17 P6:P17 L6:L17 R3:R4 L19:L31 L3:L4 P19:P31 P3:P4 N19:N31 N3:N4 F19:F31 F3:F4 D19:D31 D3:D4 P95:P1048576 N95:N1048576 L95:L1048576 D95:D1048576 F95:F1048576 R81:R93 R95:R1048576 F46:F51 L46:L51 N46:N51 P46:P51 H76:J78 H54:J57 H60:J62 H65:J73 H46:J51 H34:J43 H19:J31 H6:J17 H3:J4 H81:J93 H95:J1048576">
    <cfRule type="cellIs" dxfId="14" priority="13" operator="equal">
      <formula>0</formula>
    </cfRule>
  </conditionalFormatting>
  <conditionalFormatting sqref="L95:L102 N95:N102 D95:D102 P95:P102 F95:F102 R95:R102 H95:J102">
    <cfRule type="cellIs" dxfId="13" priority="1" operator="equal">
      <formula>0</formula>
    </cfRule>
  </conditionalFormatting>
  <conditionalFormatting sqref="D95:D102 F95:F102 N95:N102 L95:L102 P95:P102 R95:R102 H95:J102">
    <cfRule type="cellIs" dxfId="12" priority="10" operator="lessThan">
      <formula>0.84</formula>
    </cfRule>
    <cfRule type="cellIs" dxfId="11" priority="11" operator="greaterThan">
      <formula>1</formula>
    </cfRule>
    <cfRule type="cellIs" dxfId="10" priority="12" operator="between">
      <formula>0.85</formula>
      <formula>1</formula>
    </cfRule>
  </conditionalFormatting>
  <conditionalFormatting sqref="L95:L102 N95:N102 D95:D102 P95:P102 F95:F102 R95:R102 H95:J102">
    <cfRule type="cellIs" dxfId="9" priority="9" operator="equal">
      <formula>0</formula>
    </cfRule>
  </conditionalFormatting>
  <conditionalFormatting sqref="D95:D102 F95:F102 N95:N102 L95:L102 P95:P102 R95:R102 H95:J102">
    <cfRule type="cellIs" dxfId="8" priority="6" operator="lessThan">
      <formula>0.84</formula>
    </cfRule>
    <cfRule type="cellIs" dxfId="7" priority="7" operator="greaterThan">
      <formula>1</formula>
    </cfRule>
    <cfRule type="cellIs" dxfId="6" priority="8" operator="between">
      <formula>0.85</formula>
      <formula>1</formula>
    </cfRule>
  </conditionalFormatting>
  <conditionalFormatting sqref="L95:L102 N95:N102 D95:D102 P95:P102 F95:F102 R95:R102 H95:J102">
    <cfRule type="cellIs" dxfId="5" priority="5" operator="equal">
      <formula>0</formula>
    </cfRule>
  </conditionalFormatting>
  <conditionalFormatting sqref="D95:D102 F95:F102 N95:N102 L95:L102 P95:P102 R95:R102 H95:J102">
    <cfRule type="cellIs" dxfId="4" priority="2" operator="lessThan">
      <formula>0.84</formula>
    </cfRule>
    <cfRule type="cellIs" dxfId="3" priority="3" operator="greaterThan">
      <formula>1</formula>
    </cfRule>
    <cfRule type="cellIs" dxfId="2" priority="4" operator="between">
      <formula>0.85</formula>
      <formula>1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rgb="FF92D050"/>
  </sheetPr>
  <dimension ref="A1:Q303"/>
  <sheetViews>
    <sheetView showGridLines="0" workbookViewId="0">
      <selection sqref="A1:K1"/>
    </sheetView>
  </sheetViews>
  <sheetFormatPr defaultColWidth="8.85546875" defaultRowHeight="15" x14ac:dyDescent="0.25"/>
  <cols>
    <col min="1" max="1" width="43.28515625" customWidth="1"/>
    <col min="2" max="2" width="8.85546875" style="185"/>
    <col min="6" max="6" width="8.140625" bestFit="1" customWidth="1"/>
    <col min="15" max="17" width="8.85546875" style="185"/>
  </cols>
  <sheetData>
    <row r="1" spans="1:17" ht="18" x14ac:dyDescent="0.35">
      <c r="A1" s="1289" t="s">
        <v>196</v>
      </c>
      <c r="B1" s="1289"/>
      <c r="C1" s="1289"/>
      <c r="D1" s="1289"/>
      <c r="E1" s="1289"/>
      <c r="F1" s="1289"/>
      <c r="G1" s="1289"/>
      <c r="H1" s="1289"/>
      <c r="I1" s="1289"/>
      <c r="J1" s="1289"/>
      <c r="K1" s="1289"/>
      <c r="L1" s="1"/>
      <c r="M1" s="1"/>
    </row>
    <row r="2" spans="1:17" ht="18" x14ac:dyDescent="0.35">
      <c r="A2" s="1289" t="s">
        <v>197</v>
      </c>
      <c r="B2" s="1289"/>
      <c r="C2" s="1289"/>
      <c r="D2" s="1289"/>
      <c r="E2" s="1289"/>
      <c r="F2" s="1289"/>
      <c r="G2" s="1289"/>
      <c r="H2" s="1289"/>
      <c r="I2" s="1289"/>
      <c r="J2" s="1289"/>
      <c r="K2" s="1289"/>
      <c r="L2" s="1"/>
      <c r="M2" s="1"/>
    </row>
    <row r="3" spans="1:17" x14ac:dyDescent="0.25">
      <c r="A3" s="131" t="s">
        <v>201</v>
      </c>
    </row>
    <row r="4" spans="1:17" ht="15.75" x14ac:dyDescent="0.25">
      <c r="A4" s="1290" t="s">
        <v>275</v>
      </c>
      <c r="B4" s="1291"/>
      <c r="C4" s="1291"/>
      <c r="D4" s="1291"/>
      <c r="E4" s="1291"/>
      <c r="F4" s="1291"/>
      <c r="G4" s="1291"/>
      <c r="H4" s="1291"/>
      <c r="I4" s="1291"/>
      <c r="J4" s="1291"/>
      <c r="K4" s="1291"/>
      <c r="L4" s="1291"/>
      <c r="M4" s="1291"/>
      <c r="N4" s="1291"/>
      <c r="O4" s="1291"/>
      <c r="P4" s="1291"/>
      <c r="Q4" s="1291"/>
    </row>
    <row r="5" spans="1:17" ht="36.75" thickBot="1" x14ac:dyDescent="0.3">
      <c r="A5" s="110" t="s">
        <v>14</v>
      </c>
      <c r="B5" s="132" t="s">
        <v>173</v>
      </c>
      <c r="C5" s="262" t="s">
        <v>2</v>
      </c>
      <c r="D5" s="263" t="s">
        <v>1</v>
      </c>
      <c r="E5" s="262" t="s">
        <v>3</v>
      </c>
      <c r="F5" s="263" t="s">
        <v>1</v>
      </c>
      <c r="G5" s="262" t="s">
        <v>4</v>
      </c>
      <c r="H5" s="263" t="s">
        <v>1</v>
      </c>
      <c r="I5" s="262" t="s">
        <v>5</v>
      </c>
      <c r="J5" s="263" t="s">
        <v>1</v>
      </c>
      <c r="K5" s="264" t="s">
        <v>203</v>
      </c>
      <c r="L5" s="265" t="s">
        <v>1</v>
      </c>
      <c r="M5" s="264" t="s">
        <v>204</v>
      </c>
      <c r="N5" s="265" t="s">
        <v>1</v>
      </c>
      <c r="O5" s="292" t="s">
        <v>206</v>
      </c>
      <c r="P5" s="293" t="s">
        <v>205</v>
      </c>
      <c r="Q5" s="264" t="s">
        <v>6</v>
      </c>
    </row>
    <row r="6" spans="1:17" ht="15.75" thickTop="1" x14ac:dyDescent="0.25">
      <c r="A6" s="9" t="s">
        <v>16</v>
      </c>
      <c r="B6" s="10">
        <f>'Pque N Mundo I'!B23</f>
        <v>30</v>
      </c>
      <c r="C6" s="133">
        <f>'Pque N Mundo I'!C23</f>
        <v>30</v>
      </c>
      <c r="D6" s="69">
        <f t="shared" ref="D6:D18" si="0">C6/$B6</f>
        <v>1</v>
      </c>
      <c r="E6" s="133">
        <f>'Pque N Mundo I'!E23</f>
        <v>0</v>
      </c>
      <c r="F6" s="69">
        <f t="shared" ref="F6:F18" si="1">E6/$B6</f>
        <v>0</v>
      </c>
      <c r="G6" s="133">
        <f>'Pque N Mundo I'!G23</f>
        <v>0</v>
      </c>
      <c r="H6" s="69">
        <f t="shared" ref="H6:H18" si="2">G6/$B6</f>
        <v>0</v>
      </c>
      <c r="I6" s="133">
        <f>'Pque N Mundo I'!K23</f>
        <v>0</v>
      </c>
      <c r="J6" s="69">
        <f t="shared" ref="J6:J18" si="3">I6/$B6</f>
        <v>0</v>
      </c>
      <c r="K6" s="133">
        <f>'Pque N Mundo I'!M23</f>
        <v>0</v>
      </c>
      <c r="L6" s="69">
        <f t="shared" ref="L6:L18" si="4">K6/$B6</f>
        <v>0</v>
      </c>
      <c r="M6" s="133">
        <f>'Pque N Mundo I'!O23</f>
        <v>0</v>
      </c>
      <c r="N6" s="69">
        <f t="shared" ref="N6:N18" si="5">M6/$B6</f>
        <v>0</v>
      </c>
      <c r="O6" s="282">
        <f t="shared" ref="O6:O18" si="6">SUM(I6,K6,M6)</f>
        <v>0</v>
      </c>
      <c r="P6" s="146">
        <f t="shared" ref="P6:P18" si="7">O6/($B6*3)</f>
        <v>0</v>
      </c>
      <c r="Q6" s="285">
        <f t="shared" ref="Q6:Q18" si="8">SUM(C6,E6,G6,I6,K6,M6)</f>
        <v>30</v>
      </c>
    </row>
    <row r="7" spans="1:17" x14ac:dyDescent="0.25">
      <c r="A7" s="113" t="s">
        <v>17</v>
      </c>
      <c r="B7" s="107">
        <f>'Pque N Mundo I'!B24</f>
        <v>5</v>
      </c>
      <c r="C7" s="134">
        <f>'Pque N Mundo I'!C24</f>
        <v>5</v>
      </c>
      <c r="D7" s="135">
        <f>C7/$B7</f>
        <v>1</v>
      </c>
      <c r="E7" s="134">
        <f>'Pque N Mundo I'!E24</f>
        <v>0</v>
      </c>
      <c r="F7" s="135">
        <f t="shared" si="1"/>
        <v>0</v>
      </c>
      <c r="G7" s="134">
        <f>'Pque N Mundo I'!G24</f>
        <v>0</v>
      </c>
      <c r="H7" s="135">
        <f t="shared" si="2"/>
        <v>0</v>
      </c>
      <c r="I7" s="134">
        <f>'Pque N Mundo I'!K24</f>
        <v>0</v>
      </c>
      <c r="J7" s="135">
        <f t="shared" si="3"/>
        <v>0</v>
      </c>
      <c r="K7" s="134">
        <f>'Pque N Mundo I'!M24</f>
        <v>0</v>
      </c>
      <c r="L7" s="135">
        <f t="shared" si="4"/>
        <v>0</v>
      </c>
      <c r="M7" s="134">
        <f>'Pque N Mundo I'!O24</f>
        <v>0</v>
      </c>
      <c r="N7" s="135">
        <f t="shared" si="5"/>
        <v>0</v>
      </c>
      <c r="O7" s="294">
        <f t="shared" si="6"/>
        <v>0</v>
      </c>
      <c r="P7" s="148">
        <f t="shared" si="7"/>
        <v>0</v>
      </c>
      <c r="Q7" s="284">
        <f t="shared" si="8"/>
        <v>5</v>
      </c>
    </row>
    <row r="8" spans="1:17" x14ac:dyDescent="0.25">
      <c r="A8" s="113" t="s">
        <v>18</v>
      </c>
      <c r="B8" s="107">
        <f>'Pque N Mundo I'!B25</f>
        <v>5</v>
      </c>
      <c r="C8" s="134">
        <f>'Pque N Mundo I'!C25</f>
        <v>5</v>
      </c>
      <c r="D8" s="135">
        <f t="shared" si="0"/>
        <v>1</v>
      </c>
      <c r="E8" s="134">
        <f>'Pque N Mundo I'!E25</f>
        <v>0</v>
      </c>
      <c r="F8" s="135">
        <f t="shared" si="1"/>
        <v>0</v>
      </c>
      <c r="G8" s="134">
        <f>'Pque N Mundo I'!G25</f>
        <v>0</v>
      </c>
      <c r="H8" s="135">
        <f t="shared" si="2"/>
        <v>0</v>
      </c>
      <c r="I8" s="134">
        <f>'Pque N Mundo I'!K25</f>
        <v>0</v>
      </c>
      <c r="J8" s="135">
        <f t="shared" si="3"/>
        <v>0</v>
      </c>
      <c r="K8" s="134">
        <f>'Pque N Mundo I'!M25</f>
        <v>0</v>
      </c>
      <c r="L8" s="135">
        <f t="shared" si="4"/>
        <v>0</v>
      </c>
      <c r="M8" s="134">
        <f>'Pque N Mundo I'!O25</f>
        <v>0</v>
      </c>
      <c r="N8" s="135">
        <f t="shared" si="5"/>
        <v>0</v>
      </c>
      <c r="O8" s="294">
        <f t="shared" si="6"/>
        <v>0</v>
      </c>
      <c r="P8" s="148">
        <f t="shared" si="7"/>
        <v>0</v>
      </c>
      <c r="Q8" s="284">
        <f t="shared" si="8"/>
        <v>5</v>
      </c>
    </row>
    <row r="9" spans="1:17" x14ac:dyDescent="0.25">
      <c r="A9" s="113" t="s">
        <v>33</v>
      </c>
      <c r="B9" s="114">
        <f>'Pque N Mundo I'!B27</f>
        <v>3</v>
      </c>
      <c r="C9" s="134">
        <f>'Pque N Mundo I'!C27</f>
        <v>3</v>
      </c>
      <c r="D9" s="135">
        <f t="shared" si="0"/>
        <v>1</v>
      </c>
      <c r="E9" s="134">
        <f>'Pque N Mundo I'!E27</f>
        <v>0</v>
      </c>
      <c r="F9" s="135">
        <f t="shared" si="1"/>
        <v>0</v>
      </c>
      <c r="G9" s="134">
        <f>'Pque N Mundo I'!G27</f>
        <v>0</v>
      </c>
      <c r="H9" s="135">
        <f t="shared" si="2"/>
        <v>0</v>
      </c>
      <c r="I9" s="134">
        <f>'Pque N Mundo I'!K27</f>
        <v>0</v>
      </c>
      <c r="J9" s="135">
        <f t="shared" si="3"/>
        <v>0</v>
      </c>
      <c r="K9" s="134">
        <f>'Pque N Mundo I'!M27</f>
        <v>0</v>
      </c>
      <c r="L9" s="135">
        <f t="shared" si="4"/>
        <v>0</v>
      </c>
      <c r="M9" s="134">
        <f>'Pque N Mundo I'!O27</f>
        <v>0</v>
      </c>
      <c r="N9" s="135">
        <f t="shared" si="5"/>
        <v>0</v>
      </c>
      <c r="O9" s="294">
        <f t="shared" si="6"/>
        <v>0</v>
      </c>
      <c r="P9" s="148">
        <f t="shared" si="7"/>
        <v>0</v>
      </c>
      <c r="Q9" s="284">
        <f t="shared" si="8"/>
        <v>3</v>
      </c>
    </row>
    <row r="10" spans="1:17" x14ac:dyDescent="0.25">
      <c r="A10" s="113" t="s">
        <v>20</v>
      </c>
      <c r="B10" s="107">
        <f>'Pque N Mundo I'!B29</f>
        <v>2</v>
      </c>
      <c r="C10" s="134">
        <f>'Pque N Mundo I'!C29</f>
        <v>2</v>
      </c>
      <c r="D10" s="135">
        <f t="shared" si="0"/>
        <v>1</v>
      </c>
      <c r="E10" s="134">
        <f>'Pque N Mundo I'!E29</f>
        <v>0</v>
      </c>
      <c r="F10" s="135">
        <f t="shared" si="1"/>
        <v>0</v>
      </c>
      <c r="G10" s="134">
        <f>'Pque N Mundo I'!G29</f>
        <v>0</v>
      </c>
      <c r="H10" s="135">
        <f t="shared" si="2"/>
        <v>0</v>
      </c>
      <c r="I10" s="134">
        <f>'Pque N Mundo I'!K29</f>
        <v>0</v>
      </c>
      <c r="J10" s="135">
        <f t="shared" si="3"/>
        <v>0</v>
      </c>
      <c r="K10" s="134">
        <f>'Pque N Mundo I'!M29</f>
        <v>0</v>
      </c>
      <c r="L10" s="135">
        <f t="shared" si="4"/>
        <v>0</v>
      </c>
      <c r="M10" s="134">
        <f>'Pque N Mundo I'!O29</f>
        <v>0</v>
      </c>
      <c r="N10" s="135">
        <f t="shared" si="5"/>
        <v>0</v>
      </c>
      <c r="O10" s="294">
        <f t="shared" si="6"/>
        <v>0</v>
      </c>
      <c r="P10" s="148">
        <f t="shared" si="7"/>
        <v>0</v>
      </c>
      <c r="Q10" s="284">
        <f t="shared" si="8"/>
        <v>2</v>
      </c>
    </row>
    <row r="11" spans="1:17" x14ac:dyDescent="0.25">
      <c r="A11" s="113" t="s">
        <v>43</v>
      </c>
      <c r="B11" s="107">
        <f>'Pque N Mundo I'!B30</f>
        <v>1</v>
      </c>
      <c r="C11" s="134">
        <f>'Pque N Mundo I'!C30</f>
        <v>1</v>
      </c>
      <c r="D11" s="135">
        <f t="shared" si="0"/>
        <v>1</v>
      </c>
      <c r="E11" s="134">
        <f>'Pque N Mundo I'!E30</f>
        <v>0</v>
      </c>
      <c r="F11" s="135">
        <f t="shared" si="1"/>
        <v>0</v>
      </c>
      <c r="G11" s="134">
        <f>'Pque N Mundo I'!G30</f>
        <v>0</v>
      </c>
      <c r="H11" s="135">
        <f t="shared" si="2"/>
        <v>0</v>
      </c>
      <c r="I11" s="134">
        <f>'Pque N Mundo I'!K30</f>
        <v>0</v>
      </c>
      <c r="J11" s="135">
        <f t="shared" si="3"/>
        <v>0</v>
      </c>
      <c r="K11" s="134">
        <f>'Pque N Mundo I'!M30</f>
        <v>0</v>
      </c>
      <c r="L11" s="135">
        <f t="shared" si="4"/>
        <v>0</v>
      </c>
      <c r="M11" s="134">
        <f>'Pque N Mundo I'!O30</f>
        <v>0</v>
      </c>
      <c r="N11" s="135">
        <f t="shared" si="5"/>
        <v>0</v>
      </c>
      <c r="O11" s="294">
        <f t="shared" si="6"/>
        <v>0</v>
      </c>
      <c r="P11" s="148">
        <f t="shared" si="7"/>
        <v>0</v>
      </c>
      <c r="Q11" s="284">
        <f t="shared" si="8"/>
        <v>1</v>
      </c>
    </row>
    <row r="12" spans="1:17" x14ac:dyDescent="0.25">
      <c r="A12" s="113" t="s">
        <v>22</v>
      </c>
      <c r="B12" s="107">
        <f>'Pque N Mundo I'!B31</f>
        <v>1</v>
      </c>
      <c r="C12" s="134">
        <f>'Pque N Mundo I'!C31</f>
        <v>1</v>
      </c>
      <c r="D12" s="135">
        <f>C12/$B12</f>
        <v>1</v>
      </c>
      <c r="E12" s="134">
        <f>'Pque N Mundo I'!E31</f>
        <v>0</v>
      </c>
      <c r="F12" s="135">
        <f t="shared" si="1"/>
        <v>0</v>
      </c>
      <c r="G12" s="134">
        <f>'Pque N Mundo I'!G31</f>
        <v>0</v>
      </c>
      <c r="H12" s="135">
        <f t="shared" si="2"/>
        <v>0</v>
      </c>
      <c r="I12" s="134">
        <f>'Pque N Mundo I'!K31</f>
        <v>0</v>
      </c>
      <c r="J12" s="135">
        <f t="shared" si="3"/>
        <v>0</v>
      </c>
      <c r="K12" s="134">
        <f>'Pque N Mundo I'!M31</f>
        <v>0</v>
      </c>
      <c r="L12" s="135">
        <f t="shared" si="4"/>
        <v>0</v>
      </c>
      <c r="M12" s="134">
        <f>'Pque N Mundo I'!O31</f>
        <v>0</v>
      </c>
      <c r="N12" s="135">
        <f t="shared" si="5"/>
        <v>0</v>
      </c>
      <c r="O12" s="294">
        <f t="shared" si="6"/>
        <v>0</v>
      </c>
      <c r="P12" s="148">
        <f t="shared" si="7"/>
        <v>0</v>
      </c>
      <c r="Q12" s="284">
        <f t="shared" si="8"/>
        <v>1</v>
      </c>
    </row>
    <row r="13" spans="1:17" x14ac:dyDescent="0.25">
      <c r="A13" s="113" t="s">
        <v>23</v>
      </c>
      <c r="B13" s="107">
        <f>'Pque N Mundo I'!B32</f>
        <v>2</v>
      </c>
      <c r="C13" s="137">
        <f>'Pque N Mundo I'!C32</f>
        <v>1.5</v>
      </c>
      <c r="D13" s="135">
        <f t="shared" si="0"/>
        <v>0.75</v>
      </c>
      <c r="E13" s="137">
        <f>'Pque N Mundo I'!E32</f>
        <v>0</v>
      </c>
      <c r="F13" s="135">
        <f t="shared" si="1"/>
        <v>0</v>
      </c>
      <c r="G13" s="137">
        <f>'Pque N Mundo I'!G32</f>
        <v>0</v>
      </c>
      <c r="H13" s="135">
        <f t="shared" si="2"/>
        <v>0</v>
      </c>
      <c r="I13" s="134">
        <f>'Pque N Mundo I'!K32</f>
        <v>0</v>
      </c>
      <c r="J13" s="135">
        <f t="shared" si="3"/>
        <v>0</v>
      </c>
      <c r="K13" s="134">
        <f>'Pque N Mundo I'!M32</f>
        <v>0</v>
      </c>
      <c r="L13" s="135">
        <f t="shared" si="4"/>
        <v>0</v>
      </c>
      <c r="M13" s="134">
        <f>'Pque N Mundo I'!O32</f>
        <v>0</v>
      </c>
      <c r="N13" s="135">
        <f t="shared" si="5"/>
        <v>0</v>
      </c>
      <c r="O13" s="294">
        <f t="shared" si="6"/>
        <v>0</v>
      </c>
      <c r="P13" s="148">
        <f t="shared" si="7"/>
        <v>0</v>
      </c>
      <c r="Q13" s="284">
        <f t="shared" si="8"/>
        <v>1.5</v>
      </c>
    </row>
    <row r="14" spans="1:17" x14ac:dyDescent="0.25">
      <c r="A14" s="113" t="s">
        <v>24</v>
      </c>
      <c r="B14" s="107">
        <f>'Pque N Mundo I'!B33</f>
        <v>2</v>
      </c>
      <c r="C14" s="134">
        <f>'Pque N Mundo I'!C33</f>
        <v>2</v>
      </c>
      <c r="D14" s="135">
        <f t="shared" si="0"/>
        <v>1</v>
      </c>
      <c r="E14" s="134">
        <f>'Pque N Mundo I'!E33</f>
        <v>0</v>
      </c>
      <c r="F14" s="135">
        <f t="shared" si="1"/>
        <v>0</v>
      </c>
      <c r="G14" s="134">
        <f>'Pque N Mundo I'!G33</f>
        <v>0</v>
      </c>
      <c r="H14" s="135">
        <f t="shared" si="2"/>
        <v>0</v>
      </c>
      <c r="I14" s="134">
        <f>'Pque N Mundo I'!K33</f>
        <v>0</v>
      </c>
      <c r="J14" s="135">
        <f t="shared" si="3"/>
        <v>0</v>
      </c>
      <c r="K14" s="134">
        <f>'Pque N Mundo I'!M33</f>
        <v>0</v>
      </c>
      <c r="L14" s="135">
        <f t="shared" si="4"/>
        <v>0</v>
      </c>
      <c r="M14" s="134">
        <f>'Pque N Mundo I'!O33</f>
        <v>0</v>
      </c>
      <c r="N14" s="135">
        <f t="shared" si="5"/>
        <v>0</v>
      </c>
      <c r="O14" s="294">
        <f t="shared" si="6"/>
        <v>0</v>
      </c>
      <c r="P14" s="148">
        <f t="shared" si="7"/>
        <v>0</v>
      </c>
      <c r="Q14" s="284">
        <f t="shared" si="8"/>
        <v>2</v>
      </c>
    </row>
    <row r="15" spans="1:17" x14ac:dyDescent="0.25">
      <c r="A15" s="113" t="s">
        <v>25</v>
      </c>
      <c r="B15" s="107">
        <f>'Pque N Mundo I'!B34</f>
        <v>3</v>
      </c>
      <c r="C15" s="134">
        <f>'Pque N Mundo I'!C34</f>
        <v>3</v>
      </c>
      <c r="D15" s="135">
        <f t="shared" si="0"/>
        <v>1</v>
      </c>
      <c r="E15" s="134">
        <f>'Pque N Mundo I'!E34</f>
        <v>0</v>
      </c>
      <c r="F15" s="135">
        <f t="shared" si="1"/>
        <v>0</v>
      </c>
      <c r="G15" s="134">
        <f>'Pque N Mundo I'!G34</f>
        <v>0</v>
      </c>
      <c r="H15" s="135">
        <f t="shared" si="2"/>
        <v>0</v>
      </c>
      <c r="I15" s="134">
        <f>'Pque N Mundo I'!K34</f>
        <v>0</v>
      </c>
      <c r="J15" s="135">
        <f t="shared" si="3"/>
        <v>0</v>
      </c>
      <c r="K15" s="134">
        <f>'Pque N Mundo I'!M34</f>
        <v>0</v>
      </c>
      <c r="L15" s="135">
        <f t="shared" si="4"/>
        <v>0</v>
      </c>
      <c r="M15" s="134">
        <f>'Pque N Mundo I'!O34</f>
        <v>0</v>
      </c>
      <c r="N15" s="135">
        <f t="shared" si="5"/>
        <v>0</v>
      </c>
      <c r="O15" s="294">
        <f t="shared" si="6"/>
        <v>0</v>
      </c>
      <c r="P15" s="148">
        <f t="shared" si="7"/>
        <v>0</v>
      </c>
      <c r="Q15" s="284">
        <f t="shared" si="8"/>
        <v>3</v>
      </c>
    </row>
    <row r="16" spans="1:17" x14ac:dyDescent="0.25">
      <c r="A16" s="113" t="s">
        <v>26</v>
      </c>
      <c r="B16" s="107">
        <f>'Pque N Mundo I'!B36</f>
        <v>1</v>
      </c>
      <c r="C16" s="134">
        <f>'Pque N Mundo I'!C36</f>
        <v>0</v>
      </c>
      <c r="D16" s="135">
        <f t="shared" si="0"/>
        <v>0</v>
      </c>
      <c r="E16" s="134">
        <f>'Pque N Mundo I'!E36</f>
        <v>0</v>
      </c>
      <c r="F16" s="135">
        <f t="shared" si="1"/>
        <v>0</v>
      </c>
      <c r="G16" s="134">
        <f>'Pque N Mundo I'!G36</f>
        <v>0</v>
      </c>
      <c r="H16" s="135">
        <f t="shared" si="2"/>
        <v>0</v>
      </c>
      <c r="I16" s="134">
        <f>'Pque N Mundo I'!K36</f>
        <v>0</v>
      </c>
      <c r="J16" s="135">
        <f t="shared" si="3"/>
        <v>0</v>
      </c>
      <c r="K16" s="134">
        <f>'Pque N Mundo I'!M36</f>
        <v>0</v>
      </c>
      <c r="L16" s="135">
        <f t="shared" si="4"/>
        <v>0</v>
      </c>
      <c r="M16" s="134">
        <f>'Pque N Mundo I'!O36</f>
        <v>0</v>
      </c>
      <c r="N16" s="135">
        <f t="shared" si="5"/>
        <v>0</v>
      </c>
      <c r="O16" s="294">
        <f t="shared" si="6"/>
        <v>0</v>
      </c>
      <c r="P16" s="148">
        <f t="shared" si="7"/>
        <v>0</v>
      </c>
      <c r="Q16" s="284">
        <f t="shared" si="8"/>
        <v>0</v>
      </c>
    </row>
    <row r="17" spans="1:17" ht="15.75" thickBot="1" x14ac:dyDescent="0.3">
      <c r="A17" s="138" t="s">
        <v>34</v>
      </c>
      <c r="B17" s="117">
        <f>'Pque N Mundo I'!B38</f>
        <v>2</v>
      </c>
      <c r="C17" s="139">
        <f>'Pque N Mundo I'!C38</f>
        <v>2</v>
      </c>
      <c r="D17" s="140">
        <f t="shared" si="0"/>
        <v>1</v>
      </c>
      <c r="E17" s="139">
        <f>'Pque N Mundo I'!E38</f>
        <v>0</v>
      </c>
      <c r="F17" s="140">
        <f t="shared" si="1"/>
        <v>0</v>
      </c>
      <c r="G17" s="139">
        <f>'Pque N Mundo I'!G38</f>
        <v>0</v>
      </c>
      <c r="H17" s="140">
        <f t="shared" si="2"/>
        <v>0</v>
      </c>
      <c r="I17" s="139">
        <f>'Pque N Mundo I'!K38</f>
        <v>0</v>
      </c>
      <c r="J17" s="140">
        <f t="shared" si="3"/>
        <v>0</v>
      </c>
      <c r="K17" s="139">
        <f>'Pque N Mundo I'!M38</f>
        <v>0</v>
      </c>
      <c r="L17" s="140">
        <f t="shared" si="4"/>
        <v>0</v>
      </c>
      <c r="M17" s="139">
        <f>'Pque N Mundo I'!O38</f>
        <v>0</v>
      </c>
      <c r="N17" s="140">
        <f t="shared" si="5"/>
        <v>0</v>
      </c>
      <c r="O17" s="295">
        <f t="shared" si="6"/>
        <v>0</v>
      </c>
      <c r="P17" s="152">
        <f t="shared" si="7"/>
        <v>0</v>
      </c>
      <c r="Q17" s="286">
        <f t="shared" si="8"/>
        <v>2</v>
      </c>
    </row>
    <row r="18" spans="1:17" ht="15.75" thickBot="1" x14ac:dyDescent="0.3">
      <c r="A18" s="6" t="s">
        <v>7</v>
      </c>
      <c r="B18" s="7">
        <f>SUM(B6:B17)</f>
        <v>57</v>
      </c>
      <c r="C18" s="8">
        <f>SUM(C6:C17)</f>
        <v>55.5</v>
      </c>
      <c r="D18" s="22">
        <f t="shared" si="0"/>
        <v>0.97368421052631582</v>
      </c>
      <c r="E18" s="8">
        <f>SUM(E6:E17)</f>
        <v>0</v>
      </c>
      <c r="F18" s="22">
        <f t="shared" si="1"/>
        <v>0</v>
      </c>
      <c r="G18" s="8">
        <f>SUM(G6:G17)</f>
        <v>0</v>
      </c>
      <c r="H18" s="22">
        <f t="shared" si="2"/>
        <v>0</v>
      </c>
      <c r="I18" s="8">
        <f>SUM(I6:I17)</f>
        <v>0</v>
      </c>
      <c r="J18" s="22">
        <f t="shared" si="3"/>
        <v>0</v>
      </c>
      <c r="K18" s="8">
        <f t="shared" ref="K18" si="9">SUM(K6:K17)</f>
        <v>0</v>
      </c>
      <c r="L18" s="22">
        <f t="shared" si="4"/>
        <v>0</v>
      </c>
      <c r="M18" s="8">
        <f t="shared" ref="M18" si="10">SUM(M6:M17)</f>
        <v>0</v>
      </c>
      <c r="N18" s="22">
        <f t="shared" si="5"/>
        <v>0</v>
      </c>
      <c r="O18" s="103">
        <f t="shared" si="6"/>
        <v>0</v>
      </c>
      <c r="P18" s="104">
        <f t="shared" si="7"/>
        <v>0</v>
      </c>
      <c r="Q18" s="8">
        <f t="shared" si="8"/>
        <v>55.5</v>
      </c>
    </row>
    <row r="20" spans="1:17" ht="15.75" x14ac:dyDescent="0.25">
      <c r="A20" s="1290" t="s">
        <v>47</v>
      </c>
      <c r="B20" s="1291"/>
      <c r="C20" s="1291"/>
      <c r="D20" s="1291"/>
      <c r="E20" s="1291"/>
      <c r="F20" s="1291"/>
      <c r="G20" s="1291"/>
      <c r="H20" s="1291"/>
      <c r="I20" s="1291"/>
      <c r="J20" s="1291"/>
      <c r="K20" s="1291"/>
      <c r="L20" s="1291"/>
      <c r="M20" s="1291"/>
      <c r="N20" s="1291"/>
      <c r="O20" s="1291"/>
      <c r="P20" s="1291"/>
      <c r="Q20" s="1291"/>
    </row>
    <row r="21" spans="1:17" ht="36.75" thickBot="1" x14ac:dyDescent="0.3">
      <c r="A21" s="110" t="s">
        <v>14</v>
      </c>
      <c r="B21" s="132" t="s">
        <v>173</v>
      </c>
      <c r="C21" s="262" t="s">
        <v>2</v>
      </c>
      <c r="D21" s="263" t="s">
        <v>1</v>
      </c>
      <c r="E21" s="262" t="s">
        <v>3</v>
      </c>
      <c r="F21" s="263" t="s">
        <v>1</v>
      </c>
      <c r="G21" s="262" t="s">
        <v>4</v>
      </c>
      <c r="H21" s="263" t="s">
        <v>1</v>
      </c>
      <c r="I21" s="262" t="s">
        <v>5</v>
      </c>
      <c r="J21" s="263" t="s">
        <v>1</v>
      </c>
      <c r="K21" s="264" t="s">
        <v>203</v>
      </c>
      <c r="L21" s="265" t="s">
        <v>1</v>
      </c>
      <c r="M21" s="264" t="s">
        <v>204</v>
      </c>
      <c r="N21" s="265" t="s">
        <v>1</v>
      </c>
      <c r="O21" s="292" t="s">
        <v>206</v>
      </c>
      <c r="P21" s="293" t="s">
        <v>205</v>
      </c>
      <c r="Q21" s="264" t="s">
        <v>6</v>
      </c>
    </row>
    <row r="22" spans="1:17" ht="15.75" thickTop="1" x14ac:dyDescent="0.25">
      <c r="A22" s="77" t="s">
        <v>16</v>
      </c>
      <c r="B22" s="289">
        <f>'Pque N Mundo II'!B22</f>
        <v>24</v>
      </c>
      <c r="C22" s="142">
        <f>'Pque N Mundo II'!C22</f>
        <v>25</v>
      </c>
      <c r="D22" s="80">
        <f t="shared" ref="D22:D34" si="11">C22/$B22</f>
        <v>1.0416666666666667</v>
      </c>
      <c r="E22" s="142">
        <f>'Pque N Mundo II'!E22</f>
        <v>0</v>
      </c>
      <c r="F22" s="80">
        <f t="shared" ref="F22:F34" si="12">E22/$B22</f>
        <v>0</v>
      </c>
      <c r="G22" s="142">
        <f>'Pque N Mundo II'!G22</f>
        <v>0</v>
      </c>
      <c r="H22" s="80">
        <f t="shared" ref="H22:H34" si="13">G22/$B22</f>
        <v>0</v>
      </c>
      <c r="I22" s="142">
        <f>'Pque N Mundo II'!K22</f>
        <v>0</v>
      </c>
      <c r="J22" s="80">
        <f t="shared" ref="J22:J34" si="14">I22/$B22</f>
        <v>0</v>
      </c>
      <c r="K22" s="142">
        <f>'Pque N Mundo II'!M22</f>
        <v>0</v>
      </c>
      <c r="L22" s="80">
        <f t="shared" ref="L22:L34" si="15">K22/$B22</f>
        <v>0</v>
      </c>
      <c r="M22" s="142">
        <f>'Pque N Mundo II'!O22</f>
        <v>0</v>
      </c>
      <c r="N22" s="80">
        <f t="shared" ref="N22:N34" si="16">M22/$B22</f>
        <v>0</v>
      </c>
      <c r="O22" s="296">
        <f t="shared" ref="O22:O34" si="17">SUM(I22,K22,M22)</f>
        <v>0</v>
      </c>
      <c r="P22" s="288">
        <f t="shared" ref="P22:P34" si="18">O22/($B22*3)</f>
        <v>0</v>
      </c>
      <c r="Q22" s="306">
        <f t="shared" ref="Q22:Q34" si="19">SUM(C22,E22,G22,I22,K22,M22)</f>
        <v>25</v>
      </c>
    </row>
    <row r="23" spans="1:17" x14ac:dyDescent="0.25">
      <c r="A23" s="113" t="s">
        <v>17</v>
      </c>
      <c r="B23" s="107">
        <f>'Pque N Mundo II'!B23</f>
        <v>4</v>
      </c>
      <c r="C23" s="134">
        <f>'Pque N Mundo II'!C23</f>
        <v>4</v>
      </c>
      <c r="D23" s="135">
        <f t="shared" si="11"/>
        <v>1</v>
      </c>
      <c r="E23" s="134">
        <f>'Pque N Mundo II'!E23</f>
        <v>0</v>
      </c>
      <c r="F23" s="135">
        <f t="shared" si="12"/>
        <v>0</v>
      </c>
      <c r="G23" s="134">
        <f>'Pque N Mundo II'!G23</f>
        <v>0</v>
      </c>
      <c r="H23" s="135">
        <f t="shared" si="13"/>
        <v>0</v>
      </c>
      <c r="I23" s="134">
        <f>'Pque N Mundo II'!K23</f>
        <v>0</v>
      </c>
      <c r="J23" s="135">
        <f t="shared" si="14"/>
        <v>0</v>
      </c>
      <c r="K23" s="134">
        <f>'Pque N Mundo II'!M23</f>
        <v>0</v>
      </c>
      <c r="L23" s="135">
        <f t="shared" si="15"/>
        <v>0</v>
      </c>
      <c r="M23" s="134">
        <f>'Pque N Mundo II'!O23</f>
        <v>0</v>
      </c>
      <c r="N23" s="135">
        <f t="shared" si="16"/>
        <v>0</v>
      </c>
      <c r="O23" s="294">
        <f t="shared" si="17"/>
        <v>0</v>
      </c>
      <c r="P23" s="148">
        <f t="shared" si="18"/>
        <v>0</v>
      </c>
      <c r="Q23" s="284">
        <f t="shared" si="19"/>
        <v>4</v>
      </c>
    </row>
    <row r="24" spans="1:17" x14ac:dyDescent="0.25">
      <c r="A24" s="113" t="s">
        <v>18</v>
      </c>
      <c r="B24" s="107">
        <f>'Pque N Mundo II'!B24</f>
        <v>4</v>
      </c>
      <c r="C24" s="134">
        <f>'Pque N Mundo II'!C24</f>
        <v>4</v>
      </c>
      <c r="D24" s="135">
        <f t="shared" si="11"/>
        <v>1</v>
      </c>
      <c r="E24" s="134">
        <f>'Pque N Mundo II'!E24</f>
        <v>0</v>
      </c>
      <c r="F24" s="135">
        <f t="shared" si="12"/>
        <v>0</v>
      </c>
      <c r="G24" s="134">
        <f>'Pque N Mundo II'!G24</f>
        <v>0</v>
      </c>
      <c r="H24" s="135">
        <f t="shared" si="13"/>
        <v>0</v>
      </c>
      <c r="I24" s="134">
        <f>'Pque N Mundo II'!K24</f>
        <v>0</v>
      </c>
      <c r="J24" s="135">
        <f t="shared" si="14"/>
        <v>0</v>
      </c>
      <c r="K24" s="134">
        <f>'Pque N Mundo II'!M24</f>
        <v>0</v>
      </c>
      <c r="L24" s="135">
        <f t="shared" si="15"/>
        <v>0</v>
      </c>
      <c r="M24" s="134">
        <f>'Pque N Mundo II'!O24</f>
        <v>0</v>
      </c>
      <c r="N24" s="135">
        <f t="shared" si="16"/>
        <v>0</v>
      </c>
      <c r="O24" s="294">
        <f t="shared" si="17"/>
        <v>0</v>
      </c>
      <c r="P24" s="148">
        <f t="shared" si="18"/>
        <v>0</v>
      </c>
      <c r="Q24" s="284">
        <f t="shared" si="19"/>
        <v>4</v>
      </c>
    </row>
    <row r="25" spans="1:17" x14ac:dyDescent="0.25">
      <c r="A25" s="113" t="s">
        <v>32</v>
      </c>
      <c r="B25" s="107">
        <f>'Pque N Mundo II'!B25</f>
        <v>2</v>
      </c>
      <c r="C25" s="134">
        <f>'Pque N Mundo II'!C25</f>
        <v>2</v>
      </c>
      <c r="D25" s="135">
        <f t="shared" si="11"/>
        <v>1</v>
      </c>
      <c r="E25" s="134">
        <f>'Pque N Mundo II'!E25</f>
        <v>0</v>
      </c>
      <c r="F25" s="135">
        <f t="shared" si="12"/>
        <v>0</v>
      </c>
      <c r="G25" s="134">
        <f>'Pque N Mundo II'!G25</f>
        <v>0</v>
      </c>
      <c r="H25" s="135">
        <f t="shared" si="13"/>
        <v>0</v>
      </c>
      <c r="I25" s="134">
        <f>'Pque N Mundo II'!K25</f>
        <v>0</v>
      </c>
      <c r="J25" s="135">
        <f t="shared" si="14"/>
        <v>0</v>
      </c>
      <c r="K25" s="134">
        <f>'Pque N Mundo II'!M25</f>
        <v>0</v>
      </c>
      <c r="L25" s="135">
        <f t="shared" si="15"/>
        <v>0</v>
      </c>
      <c r="M25" s="134">
        <f>'Pque N Mundo II'!O25</f>
        <v>0</v>
      </c>
      <c r="N25" s="135">
        <f t="shared" si="16"/>
        <v>0</v>
      </c>
      <c r="O25" s="294">
        <f t="shared" si="17"/>
        <v>0</v>
      </c>
      <c r="P25" s="148">
        <f t="shared" si="18"/>
        <v>0</v>
      </c>
      <c r="Q25" s="284">
        <f t="shared" si="19"/>
        <v>2</v>
      </c>
    </row>
    <row r="26" spans="1:17" x14ac:dyDescent="0.25">
      <c r="A26" s="113" t="s">
        <v>33</v>
      </c>
      <c r="B26" s="107">
        <f>'Pque N Mundo II'!B26</f>
        <v>2</v>
      </c>
      <c r="C26" s="134">
        <f>'Pque N Mundo II'!C26</f>
        <v>3</v>
      </c>
      <c r="D26" s="135">
        <f t="shared" si="11"/>
        <v>1.5</v>
      </c>
      <c r="E26" s="134">
        <f>'Pque N Mundo II'!E26</f>
        <v>0</v>
      </c>
      <c r="F26" s="135">
        <f t="shared" si="12"/>
        <v>0</v>
      </c>
      <c r="G26" s="134">
        <f>'Pque N Mundo II'!G26</f>
        <v>0</v>
      </c>
      <c r="H26" s="135">
        <f t="shared" si="13"/>
        <v>0</v>
      </c>
      <c r="I26" s="134">
        <f>'Pque N Mundo II'!K26</f>
        <v>0</v>
      </c>
      <c r="J26" s="135">
        <f t="shared" si="14"/>
        <v>0</v>
      </c>
      <c r="K26" s="134">
        <f>'Pque N Mundo II'!M26</f>
        <v>0</v>
      </c>
      <c r="L26" s="135">
        <f t="shared" si="15"/>
        <v>0</v>
      </c>
      <c r="M26" s="134">
        <f>'Pque N Mundo II'!O26</f>
        <v>0</v>
      </c>
      <c r="N26" s="135">
        <f t="shared" si="16"/>
        <v>0</v>
      </c>
      <c r="O26" s="294">
        <f t="shared" si="17"/>
        <v>0</v>
      </c>
      <c r="P26" s="148">
        <f t="shared" si="18"/>
        <v>0</v>
      </c>
      <c r="Q26" s="284">
        <f t="shared" si="19"/>
        <v>3</v>
      </c>
    </row>
    <row r="27" spans="1:17" x14ac:dyDescent="0.25">
      <c r="A27" s="113" t="s">
        <v>20</v>
      </c>
      <c r="B27" s="107">
        <f>'Pque N Mundo II'!B27</f>
        <v>2</v>
      </c>
      <c r="C27" s="134">
        <f>'Pque N Mundo II'!C27</f>
        <v>2</v>
      </c>
      <c r="D27" s="135">
        <f t="shared" si="11"/>
        <v>1</v>
      </c>
      <c r="E27" s="134">
        <f>'Pque N Mundo II'!E27</f>
        <v>0</v>
      </c>
      <c r="F27" s="135">
        <f t="shared" si="12"/>
        <v>0</v>
      </c>
      <c r="G27" s="134">
        <f>'Pque N Mundo II'!G27</f>
        <v>0</v>
      </c>
      <c r="H27" s="135">
        <f t="shared" si="13"/>
        <v>0</v>
      </c>
      <c r="I27" s="134">
        <f>'Pque N Mundo II'!K27</f>
        <v>0</v>
      </c>
      <c r="J27" s="135">
        <f t="shared" si="14"/>
        <v>0</v>
      </c>
      <c r="K27" s="134">
        <f>'Pque N Mundo II'!M27</f>
        <v>0</v>
      </c>
      <c r="L27" s="135">
        <f t="shared" si="15"/>
        <v>0</v>
      </c>
      <c r="M27" s="134">
        <f>'Pque N Mundo II'!O27</f>
        <v>0</v>
      </c>
      <c r="N27" s="135">
        <f t="shared" si="16"/>
        <v>0</v>
      </c>
      <c r="O27" s="294">
        <f t="shared" si="17"/>
        <v>0</v>
      </c>
      <c r="P27" s="148">
        <f t="shared" si="18"/>
        <v>0</v>
      </c>
      <c r="Q27" s="284">
        <f t="shared" si="19"/>
        <v>2</v>
      </c>
    </row>
    <row r="28" spans="1:17" x14ac:dyDescent="0.25">
      <c r="A28" s="113" t="s">
        <v>43</v>
      </c>
      <c r="B28" s="107">
        <f>'Pque N Mundo II'!B28</f>
        <v>2</v>
      </c>
      <c r="C28" s="134">
        <f>'Pque N Mundo II'!C28</f>
        <v>1.9</v>
      </c>
      <c r="D28" s="135">
        <f t="shared" si="11"/>
        <v>0.95</v>
      </c>
      <c r="E28" s="134">
        <f>'Pque N Mundo II'!E28</f>
        <v>0</v>
      </c>
      <c r="F28" s="135">
        <f t="shared" si="12"/>
        <v>0</v>
      </c>
      <c r="G28" s="134">
        <f>'Pque N Mundo II'!G28</f>
        <v>0</v>
      </c>
      <c r="H28" s="135">
        <f t="shared" si="13"/>
        <v>0</v>
      </c>
      <c r="I28" s="134">
        <f>'Pque N Mundo II'!K28</f>
        <v>0</v>
      </c>
      <c r="J28" s="135">
        <f t="shared" si="14"/>
        <v>0</v>
      </c>
      <c r="K28" s="134">
        <f>'Pque N Mundo II'!M28</f>
        <v>0</v>
      </c>
      <c r="L28" s="135">
        <f t="shared" si="15"/>
        <v>0</v>
      </c>
      <c r="M28" s="134">
        <f>'Pque N Mundo II'!O28</f>
        <v>0</v>
      </c>
      <c r="N28" s="135">
        <f t="shared" si="16"/>
        <v>0</v>
      </c>
      <c r="O28" s="294">
        <f t="shared" si="17"/>
        <v>0</v>
      </c>
      <c r="P28" s="148">
        <f t="shared" si="18"/>
        <v>0</v>
      </c>
      <c r="Q28" s="284">
        <f t="shared" si="19"/>
        <v>1.9</v>
      </c>
    </row>
    <row r="29" spans="1:17" x14ac:dyDescent="0.25">
      <c r="A29" s="113" t="s">
        <v>23</v>
      </c>
      <c r="B29" s="107">
        <f>'Pque N Mundo II'!B29</f>
        <v>2</v>
      </c>
      <c r="C29" s="134">
        <f>'Pque N Mundo II'!C29</f>
        <v>2</v>
      </c>
      <c r="D29" s="135">
        <f t="shared" si="11"/>
        <v>1</v>
      </c>
      <c r="E29" s="134">
        <f>'Pque N Mundo II'!E29</f>
        <v>0</v>
      </c>
      <c r="F29" s="135">
        <f t="shared" si="12"/>
        <v>0</v>
      </c>
      <c r="G29" s="134">
        <f>'Pque N Mundo II'!G29</f>
        <v>0</v>
      </c>
      <c r="H29" s="135">
        <f t="shared" si="13"/>
        <v>0</v>
      </c>
      <c r="I29" s="134">
        <f>'Pque N Mundo II'!K29</f>
        <v>0</v>
      </c>
      <c r="J29" s="135">
        <f t="shared" si="14"/>
        <v>0</v>
      </c>
      <c r="K29" s="134">
        <f>'Pque N Mundo II'!M29</f>
        <v>0</v>
      </c>
      <c r="L29" s="135">
        <f t="shared" si="15"/>
        <v>0</v>
      </c>
      <c r="M29" s="134">
        <f>'Pque N Mundo II'!O29</f>
        <v>0</v>
      </c>
      <c r="N29" s="135">
        <f t="shared" si="16"/>
        <v>0</v>
      </c>
      <c r="O29" s="294">
        <f t="shared" si="17"/>
        <v>0</v>
      </c>
      <c r="P29" s="148">
        <f t="shared" si="18"/>
        <v>0</v>
      </c>
      <c r="Q29" s="284">
        <f t="shared" si="19"/>
        <v>2</v>
      </c>
    </row>
    <row r="30" spans="1:17" x14ac:dyDescent="0.25">
      <c r="A30" s="113" t="s">
        <v>24</v>
      </c>
      <c r="B30" s="107">
        <f>'Pque N Mundo II'!B30</f>
        <v>2</v>
      </c>
      <c r="C30" s="134">
        <f>'Pque N Mundo II'!C30</f>
        <v>2</v>
      </c>
      <c r="D30" s="135">
        <f t="shared" si="11"/>
        <v>1</v>
      </c>
      <c r="E30" s="134">
        <f>'Pque N Mundo II'!E30</f>
        <v>0</v>
      </c>
      <c r="F30" s="135">
        <f t="shared" si="12"/>
        <v>0</v>
      </c>
      <c r="G30" s="134">
        <f>'Pque N Mundo II'!G30</f>
        <v>0</v>
      </c>
      <c r="H30" s="135">
        <f t="shared" si="13"/>
        <v>0</v>
      </c>
      <c r="I30" s="134">
        <f>'Pque N Mundo II'!K30</f>
        <v>0</v>
      </c>
      <c r="J30" s="135">
        <f t="shared" si="14"/>
        <v>0</v>
      </c>
      <c r="K30" s="134">
        <f>'Pque N Mundo II'!M30</f>
        <v>0</v>
      </c>
      <c r="L30" s="135">
        <f t="shared" si="15"/>
        <v>0</v>
      </c>
      <c r="M30" s="134">
        <f>'Pque N Mundo II'!O30</f>
        <v>0</v>
      </c>
      <c r="N30" s="135">
        <f t="shared" si="16"/>
        <v>0</v>
      </c>
      <c r="O30" s="294">
        <f t="shared" si="17"/>
        <v>0</v>
      </c>
      <c r="P30" s="148">
        <f t="shared" si="18"/>
        <v>0</v>
      </c>
      <c r="Q30" s="284">
        <f t="shared" si="19"/>
        <v>2</v>
      </c>
    </row>
    <row r="31" spans="1:17" x14ac:dyDescent="0.25">
      <c r="A31" s="113" t="s">
        <v>25</v>
      </c>
      <c r="B31" s="107">
        <f>'Pque N Mundo II'!B31</f>
        <v>3</v>
      </c>
      <c r="C31" s="134">
        <f>'Pque N Mundo II'!C31</f>
        <v>3.3330000000000002</v>
      </c>
      <c r="D31" s="135">
        <f t="shared" si="11"/>
        <v>1.111</v>
      </c>
      <c r="E31" s="134">
        <f>'Pque N Mundo II'!E31</f>
        <v>0</v>
      </c>
      <c r="F31" s="135">
        <f t="shared" si="12"/>
        <v>0</v>
      </c>
      <c r="G31" s="134">
        <f>'Pque N Mundo II'!G31</f>
        <v>0</v>
      </c>
      <c r="H31" s="135">
        <f t="shared" si="13"/>
        <v>0</v>
      </c>
      <c r="I31" s="134">
        <f>'Pque N Mundo II'!K31</f>
        <v>0</v>
      </c>
      <c r="J31" s="135">
        <f t="shared" si="14"/>
        <v>0</v>
      </c>
      <c r="K31" s="134">
        <f>'Pque N Mundo II'!M31</f>
        <v>0</v>
      </c>
      <c r="L31" s="135">
        <f t="shared" si="15"/>
        <v>0</v>
      </c>
      <c r="M31" s="134">
        <f>'Pque N Mundo II'!O31</f>
        <v>0</v>
      </c>
      <c r="N31" s="135">
        <f t="shared" si="16"/>
        <v>0</v>
      </c>
      <c r="O31" s="294">
        <f t="shared" si="17"/>
        <v>0</v>
      </c>
      <c r="P31" s="148">
        <f t="shared" si="18"/>
        <v>0</v>
      </c>
      <c r="Q31" s="284">
        <f t="shared" si="19"/>
        <v>3.3330000000000002</v>
      </c>
    </row>
    <row r="32" spans="1:17" x14ac:dyDescent="0.25">
      <c r="A32" s="113" t="s">
        <v>26</v>
      </c>
      <c r="B32" s="107">
        <f>'Pque N Mundo II'!B32</f>
        <v>1</v>
      </c>
      <c r="C32" s="134">
        <f>'Pque N Mundo II'!C32</f>
        <v>1</v>
      </c>
      <c r="D32" s="135">
        <f t="shared" si="11"/>
        <v>1</v>
      </c>
      <c r="E32" s="134">
        <f>'Pque N Mundo II'!E32</f>
        <v>0</v>
      </c>
      <c r="F32" s="135">
        <f t="shared" si="12"/>
        <v>0</v>
      </c>
      <c r="G32" s="134">
        <f>'Pque N Mundo II'!G32</f>
        <v>0</v>
      </c>
      <c r="H32" s="135">
        <f t="shared" si="13"/>
        <v>0</v>
      </c>
      <c r="I32" s="134">
        <f>'Pque N Mundo II'!K32</f>
        <v>0</v>
      </c>
      <c r="J32" s="135">
        <f t="shared" si="14"/>
        <v>0</v>
      </c>
      <c r="K32" s="134">
        <f>'Pque N Mundo II'!M32</f>
        <v>0</v>
      </c>
      <c r="L32" s="135">
        <f t="shared" si="15"/>
        <v>0</v>
      </c>
      <c r="M32" s="134">
        <f>'Pque N Mundo II'!O32</f>
        <v>0</v>
      </c>
      <c r="N32" s="135">
        <f t="shared" si="16"/>
        <v>0</v>
      </c>
      <c r="O32" s="294">
        <f t="shared" si="17"/>
        <v>0</v>
      </c>
      <c r="P32" s="148">
        <f t="shared" si="18"/>
        <v>0</v>
      </c>
      <c r="Q32" s="284">
        <f t="shared" si="19"/>
        <v>1</v>
      </c>
    </row>
    <row r="33" spans="1:17" ht="15.75" thickBot="1" x14ac:dyDescent="0.3">
      <c r="A33" s="83" t="s">
        <v>34</v>
      </c>
      <c r="B33" s="115">
        <f>'Pque N Mundo II'!B33</f>
        <v>1</v>
      </c>
      <c r="C33" s="145">
        <f>'Pque N Mundo II'!C33</f>
        <v>1</v>
      </c>
      <c r="D33" s="160">
        <f t="shared" si="11"/>
        <v>1</v>
      </c>
      <c r="E33" s="145">
        <f>'Pque N Mundo II'!E33</f>
        <v>0</v>
      </c>
      <c r="F33" s="160">
        <f t="shared" si="12"/>
        <v>0</v>
      </c>
      <c r="G33" s="145">
        <f>'Pque N Mundo II'!G33</f>
        <v>0</v>
      </c>
      <c r="H33" s="160">
        <f t="shared" si="13"/>
        <v>0</v>
      </c>
      <c r="I33" s="145">
        <f>'Pque N Mundo II'!K33</f>
        <v>0</v>
      </c>
      <c r="J33" s="160">
        <f t="shared" si="14"/>
        <v>0</v>
      </c>
      <c r="K33" s="145">
        <f>'Pque N Mundo II'!M33</f>
        <v>0</v>
      </c>
      <c r="L33" s="160">
        <f t="shared" si="15"/>
        <v>0</v>
      </c>
      <c r="M33" s="145">
        <f>'Pque N Mundo II'!O33</f>
        <v>0</v>
      </c>
      <c r="N33" s="160">
        <f t="shared" si="16"/>
        <v>0</v>
      </c>
      <c r="O33" s="302">
        <f t="shared" si="17"/>
        <v>0</v>
      </c>
      <c r="P33" s="208">
        <f t="shared" si="18"/>
        <v>0</v>
      </c>
      <c r="Q33" s="311">
        <f t="shared" si="19"/>
        <v>1</v>
      </c>
    </row>
    <row r="34" spans="1:17" ht="15.75" thickBot="1" x14ac:dyDescent="0.3">
      <c r="A34" s="388" t="s">
        <v>7</v>
      </c>
      <c r="B34" s="390">
        <f>SUM(B22:B33)</f>
        <v>49</v>
      </c>
      <c r="C34" s="392">
        <f>SUM(C22:C33)</f>
        <v>51.232999999999997</v>
      </c>
      <c r="D34" s="419">
        <f t="shared" si="11"/>
        <v>1.0455714285714286</v>
      </c>
      <c r="E34" s="392">
        <f>SUM(E22:E33)</f>
        <v>0</v>
      </c>
      <c r="F34" s="419">
        <f t="shared" si="12"/>
        <v>0</v>
      </c>
      <c r="G34" s="392">
        <f>SUM(G22:G33)</f>
        <v>0</v>
      </c>
      <c r="H34" s="419">
        <f t="shared" si="13"/>
        <v>0</v>
      </c>
      <c r="I34" s="392">
        <f>SUM(I22:I33)</f>
        <v>0</v>
      </c>
      <c r="J34" s="419">
        <f t="shared" si="14"/>
        <v>0</v>
      </c>
      <c r="K34" s="392">
        <f t="shared" ref="K34" si="20">SUM(K22:K33)</f>
        <v>0</v>
      </c>
      <c r="L34" s="419">
        <f t="shared" si="15"/>
        <v>0</v>
      </c>
      <c r="M34" s="392">
        <f t="shared" ref="M34" si="21">SUM(M22:M33)</f>
        <v>0</v>
      </c>
      <c r="N34" s="419">
        <f t="shared" si="16"/>
        <v>0</v>
      </c>
      <c r="O34" s="394">
        <f t="shared" si="17"/>
        <v>0</v>
      </c>
      <c r="P34" s="420">
        <f t="shared" si="18"/>
        <v>0</v>
      </c>
      <c r="Q34" s="392">
        <f t="shared" si="19"/>
        <v>51.232999999999997</v>
      </c>
    </row>
    <row r="36" spans="1:17" ht="15.75" x14ac:dyDescent="0.25">
      <c r="A36" s="1290" t="s">
        <v>277</v>
      </c>
      <c r="B36" s="1291"/>
      <c r="C36" s="1291"/>
      <c r="D36" s="1291"/>
      <c r="E36" s="1291"/>
      <c r="F36" s="1291"/>
      <c r="G36" s="1291"/>
      <c r="H36" s="1291"/>
      <c r="I36" s="1291"/>
      <c r="J36" s="1291"/>
      <c r="K36" s="1291"/>
      <c r="L36" s="1291"/>
      <c r="M36" s="1291"/>
      <c r="N36" s="1291"/>
      <c r="O36" s="1291"/>
      <c r="P36" s="1291"/>
      <c r="Q36" s="1291"/>
    </row>
    <row r="37" spans="1:17" ht="36.75" thickBot="1" x14ac:dyDescent="0.3">
      <c r="A37" s="14" t="s">
        <v>14</v>
      </c>
      <c r="B37" s="12" t="s">
        <v>15</v>
      </c>
      <c r="C37" s="262" t="s">
        <v>2</v>
      </c>
      <c r="D37" s="263" t="s">
        <v>1</v>
      </c>
      <c r="E37" s="262" t="s">
        <v>3</v>
      </c>
      <c r="F37" s="263" t="s">
        <v>1</v>
      </c>
      <c r="G37" s="262" t="s">
        <v>4</v>
      </c>
      <c r="H37" s="263" t="s">
        <v>1</v>
      </c>
      <c r="I37" s="262" t="s">
        <v>5</v>
      </c>
      <c r="J37" s="263" t="s">
        <v>1</v>
      </c>
      <c r="K37" s="264" t="s">
        <v>203</v>
      </c>
      <c r="L37" s="265" t="s">
        <v>1</v>
      </c>
      <c r="M37" s="264" t="s">
        <v>204</v>
      </c>
      <c r="N37" s="265" t="s">
        <v>1</v>
      </c>
      <c r="O37" s="292" t="s">
        <v>206</v>
      </c>
      <c r="P37" s="293" t="s">
        <v>205</v>
      </c>
      <c r="Q37" s="264" t="s">
        <v>6</v>
      </c>
    </row>
    <row r="38" spans="1:17" ht="15.75" thickTop="1" x14ac:dyDescent="0.25">
      <c r="A38" s="2" t="s">
        <v>35</v>
      </c>
      <c r="B38" s="5">
        <f>'Pque N Mundo II'!B39</f>
        <v>1</v>
      </c>
      <c r="C38" s="217">
        <f>'Pque N Mundo II'!C39</f>
        <v>1</v>
      </c>
      <c r="D38" s="71">
        <f t="shared" ref="D38:D45" si="22">C38/$B38</f>
        <v>1</v>
      </c>
      <c r="E38" s="134">
        <f>'Pque N Mundo II'!E39</f>
        <v>1</v>
      </c>
      <c r="F38" s="71">
        <f t="shared" ref="F38:F45" si="23">E38/$B38</f>
        <v>1</v>
      </c>
      <c r="G38" s="134">
        <f>'Pque N Mundo II'!G39</f>
        <v>1</v>
      </c>
      <c r="H38" s="71">
        <f t="shared" ref="H38:H44" si="24">G38/$B38</f>
        <v>1</v>
      </c>
      <c r="I38" s="217">
        <f>'Pque N Mundo II'!K39</f>
        <v>1</v>
      </c>
      <c r="J38" s="71">
        <f t="shared" ref="J38:J45" si="25">I38/$B38</f>
        <v>1</v>
      </c>
      <c r="K38" s="217">
        <f>'Pque N Mundo II'!M39</f>
        <v>1</v>
      </c>
      <c r="L38" s="71">
        <f t="shared" ref="L38:L45" si="26">K38/$B38</f>
        <v>1</v>
      </c>
      <c r="M38" s="217">
        <f>'Pque N Mundo II'!O39</f>
        <v>1</v>
      </c>
      <c r="N38" s="71">
        <f t="shared" ref="N38:N45" si="27">M38/$B38</f>
        <v>1</v>
      </c>
      <c r="O38" s="297">
        <f t="shared" ref="O38:O44" si="28">SUM(I38,K38,M38)</f>
        <v>3</v>
      </c>
      <c r="P38" s="218">
        <f t="shared" ref="P38:P44" si="29">O38/($B38*3)</f>
        <v>1</v>
      </c>
      <c r="Q38" s="307">
        <f t="shared" ref="Q38:Q44" si="30">SUM(C38,E38,G38,I38,K38,M38)</f>
        <v>6</v>
      </c>
    </row>
    <row r="39" spans="1:17" x14ac:dyDescent="0.25">
      <c r="A39" s="2" t="s">
        <v>36</v>
      </c>
      <c r="B39" s="5">
        <f>'Pque N Mundo II'!B40</f>
        <v>1</v>
      </c>
      <c r="C39" s="217">
        <f>'Pque N Mundo II'!C40</f>
        <v>1</v>
      </c>
      <c r="D39" s="71">
        <f t="shared" si="22"/>
        <v>1</v>
      </c>
      <c r="E39" s="134">
        <f>'Pque N Mundo II'!E40</f>
        <v>1.5</v>
      </c>
      <c r="F39" s="71">
        <f t="shared" si="23"/>
        <v>1.5</v>
      </c>
      <c r="G39" s="134">
        <f>'Pque N Mundo II'!G40</f>
        <v>1</v>
      </c>
      <c r="H39" s="71">
        <f t="shared" si="24"/>
        <v>1</v>
      </c>
      <c r="I39" s="217">
        <f>'Pque N Mundo II'!K40</f>
        <v>1</v>
      </c>
      <c r="J39" s="71">
        <f t="shared" si="25"/>
        <v>1</v>
      </c>
      <c r="K39" s="217">
        <f>'Pque N Mundo II'!M40</f>
        <v>1</v>
      </c>
      <c r="L39" s="71">
        <f t="shared" si="26"/>
        <v>1</v>
      </c>
      <c r="M39" s="217">
        <f>'Pque N Mundo II'!O40</f>
        <v>1</v>
      </c>
      <c r="N39" s="71">
        <f t="shared" si="27"/>
        <v>1</v>
      </c>
      <c r="O39" s="297">
        <f t="shared" si="28"/>
        <v>3</v>
      </c>
      <c r="P39" s="218">
        <f t="shared" si="29"/>
        <v>1</v>
      </c>
      <c r="Q39" s="307">
        <f t="shared" si="30"/>
        <v>6.5</v>
      </c>
    </row>
    <row r="40" spans="1:17" x14ac:dyDescent="0.25">
      <c r="A40" s="2" t="s">
        <v>37</v>
      </c>
      <c r="B40" s="5">
        <f>'Pque N Mundo II'!B41</f>
        <v>1</v>
      </c>
      <c r="C40" s="217">
        <f>'Pque N Mundo II'!C41</f>
        <v>1</v>
      </c>
      <c r="D40" s="71">
        <f t="shared" si="22"/>
        <v>1</v>
      </c>
      <c r="E40" s="134">
        <f>'Pque N Mundo II'!E41</f>
        <v>1</v>
      </c>
      <c r="F40" s="71">
        <f t="shared" si="23"/>
        <v>1</v>
      </c>
      <c r="G40" s="134">
        <f>'Pque N Mundo II'!G41</f>
        <v>1</v>
      </c>
      <c r="H40" s="71">
        <f t="shared" si="24"/>
        <v>1</v>
      </c>
      <c r="I40" s="217">
        <f>'Pque N Mundo II'!K41</f>
        <v>1</v>
      </c>
      <c r="J40" s="71">
        <f t="shared" si="25"/>
        <v>1</v>
      </c>
      <c r="K40" s="217">
        <f>'Pque N Mundo II'!M41</f>
        <v>1</v>
      </c>
      <c r="L40" s="71">
        <f t="shared" si="26"/>
        <v>1</v>
      </c>
      <c r="M40" s="217">
        <f>'Pque N Mundo II'!O41</f>
        <v>1</v>
      </c>
      <c r="N40" s="71">
        <f t="shared" si="27"/>
        <v>1</v>
      </c>
      <c r="O40" s="297">
        <f t="shared" si="28"/>
        <v>3</v>
      </c>
      <c r="P40" s="218">
        <f t="shared" si="29"/>
        <v>1</v>
      </c>
      <c r="Q40" s="307">
        <f t="shared" si="30"/>
        <v>6</v>
      </c>
    </row>
    <row r="41" spans="1:17" x14ac:dyDescent="0.25">
      <c r="A41" s="2" t="s">
        <v>39</v>
      </c>
      <c r="B41" s="5">
        <f>'Pque N Mundo II'!B42</f>
        <v>1</v>
      </c>
      <c r="C41" s="217">
        <f>'Pque N Mundo II'!C42</f>
        <v>1</v>
      </c>
      <c r="D41" s="71">
        <f t="shared" si="22"/>
        <v>1</v>
      </c>
      <c r="E41" s="134">
        <f>'Pque N Mundo II'!E42</f>
        <v>1</v>
      </c>
      <c r="F41" s="71">
        <f t="shared" si="23"/>
        <v>1</v>
      </c>
      <c r="G41" s="134">
        <f>'Pque N Mundo II'!G42</f>
        <v>1</v>
      </c>
      <c r="H41" s="71">
        <f t="shared" si="24"/>
        <v>1</v>
      </c>
      <c r="I41" s="217">
        <f>'Pque N Mundo II'!K42</f>
        <v>1</v>
      </c>
      <c r="J41" s="71">
        <f t="shared" si="25"/>
        <v>1</v>
      </c>
      <c r="K41" s="217">
        <f>'Pque N Mundo II'!M42</f>
        <v>1</v>
      </c>
      <c r="L41" s="71">
        <f t="shared" si="26"/>
        <v>1</v>
      </c>
      <c r="M41" s="217">
        <f>'Pque N Mundo II'!O42</f>
        <v>1</v>
      </c>
      <c r="N41" s="71">
        <f t="shared" si="27"/>
        <v>1</v>
      </c>
      <c r="O41" s="297">
        <f t="shared" si="28"/>
        <v>3</v>
      </c>
      <c r="P41" s="218">
        <f t="shared" si="29"/>
        <v>1</v>
      </c>
      <c r="Q41" s="307">
        <f t="shared" si="30"/>
        <v>6</v>
      </c>
    </row>
    <row r="42" spans="1:17" x14ac:dyDescent="0.25">
      <c r="A42" s="2" t="s">
        <v>44</v>
      </c>
      <c r="B42" s="5">
        <f>'Pque N Mundo II'!B43</f>
        <v>1</v>
      </c>
      <c r="C42" s="217">
        <f>'Pque N Mundo II'!C43</f>
        <v>1</v>
      </c>
      <c r="D42" s="71">
        <f t="shared" si="22"/>
        <v>1</v>
      </c>
      <c r="E42" s="134">
        <f>'Pque N Mundo II'!E43</f>
        <v>1</v>
      </c>
      <c r="F42" s="71">
        <f t="shared" si="23"/>
        <v>1</v>
      </c>
      <c r="G42" s="134">
        <f>'Pque N Mundo II'!G43</f>
        <v>1</v>
      </c>
      <c r="H42" s="71">
        <f>G42/$B42</f>
        <v>1</v>
      </c>
      <c r="I42" s="217">
        <f>'Pque N Mundo II'!K43</f>
        <v>1</v>
      </c>
      <c r="J42" s="71">
        <f t="shared" si="25"/>
        <v>1</v>
      </c>
      <c r="K42" s="217">
        <f>'Pque N Mundo II'!M43</f>
        <v>1</v>
      </c>
      <c r="L42" s="71">
        <f t="shared" si="26"/>
        <v>1</v>
      </c>
      <c r="M42" s="217">
        <f>'Pque N Mundo II'!O43</f>
        <v>1</v>
      </c>
      <c r="N42" s="71">
        <f t="shared" si="27"/>
        <v>1</v>
      </c>
      <c r="O42" s="297">
        <f t="shared" si="28"/>
        <v>3</v>
      </c>
      <c r="P42" s="218">
        <f t="shared" si="29"/>
        <v>1</v>
      </c>
      <c r="Q42" s="307">
        <f t="shared" si="30"/>
        <v>6</v>
      </c>
    </row>
    <row r="43" spans="1:17" x14ac:dyDescent="0.25">
      <c r="A43" s="2" t="s">
        <v>38</v>
      </c>
      <c r="B43" s="5">
        <f>'Pque N Mundo II'!B44</f>
        <v>2</v>
      </c>
      <c r="C43" s="217">
        <f>'Pque N Mundo II'!C44</f>
        <v>2</v>
      </c>
      <c r="D43" s="71">
        <f t="shared" si="22"/>
        <v>1</v>
      </c>
      <c r="E43" s="134">
        <f>'Pque N Mundo II'!E44</f>
        <v>2</v>
      </c>
      <c r="F43" s="71">
        <f t="shared" si="23"/>
        <v>1</v>
      </c>
      <c r="G43" s="134">
        <f>'Pque N Mundo II'!G44</f>
        <v>1</v>
      </c>
      <c r="H43" s="71">
        <f t="shared" si="24"/>
        <v>0.5</v>
      </c>
      <c r="I43" s="217">
        <f>'Pque N Mundo II'!K44</f>
        <v>1</v>
      </c>
      <c r="J43" s="71">
        <f t="shared" si="25"/>
        <v>0.5</v>
      </c>
      <c r="K43" s="217">
        <f>'Pque N Mundo II'!M44</f>
        <v>2</v>
      </c>
      <c r="L43" s="71">
        <f t="shared" si="26"/>
        <v>1</v>
      </c>
      <c r="M43" s="217">
        <f>'Pque N Mundo II'!O44</f>
        <v>2</v>
      </c>
      <c r="N43" s="71">
        <f t="shared" si="27"/>
        <v>1</v>
      </c>
      <c r="O43" s="297">
        <f t="shared" si="28"/>
        <v>5</v>
      </c>
      <c r="P43" s="218">
        <f t="shared" si="29"/>
        <v>0.83333333333333337</v>
      </c>
      <c r="Q43" s="307">
        <f t="shared" si="30"/>
        <v>10</v>
      </c>
    </row>
    <row r="44" spans="1:17" ht="15.75" thickBot="1" x14ac:dyDescent="0.3">
      <c r="A44" s="83" t="s">
        <v>40</v>
      </c>
      <c r="B44" s="84">
        <f>'Pque N Mundo II'!B45</f>
        <v>1</v>
      </c>
      <c r="C44" s="145">
        <f>'Pque N Mundo II'!C45</f>
        <v>1</v>
      </c>
      <c r="D44" s="160">
        <f t="shared" si="22"/>
        <v>1</v>
      </c>
      <c r="E44" s="145">
        <f>'Pque N Mundo II'!E45</f>
        <v>1</v>
      </c>
      <c r="F44" s="160">
        <f t="shared" si="23"/>
        <v>1</v>
      </c>
      <c r="G44" s="145">
        <f>'Pque N Mundo II'!G45</f>
        <v>1</v>
      </c>
      <c r="H44" s="160">
        <f t="shared" si="24"/>
        <v>1</v>
      </c>
      <c r="I44" s="145">
        <f>'Pque N Mundo II'!K45</f>
        <v>1</v>
      </c>
      <c r="J44" s="160">
        <f t="shared" si="25"/>
        <v>1</v>
      </c>
      <c r="K44" s="145">
        <f>'Pque N Mundo II'!M45</f>
        <v>1</v>
      </c>
      <c r="L44" s="160">
        <f t="shared" si="26"/>
        <v>1</v>
      </c>
      <c r="M44" s="145">
        <f>'Pque N Mundo II'!O45</f>
        <v>1</v>
      </c>
      <c r="N44" s="160">
        <f t="shared" si="27"/>
        <v>1</v>
      </c>
      <c r="O44" s="302">
        <f t="shared" si="28"/>
        <v>3</v>
      </c>
      <c r="P44" s="208">
        <f t="shared" si="29"/>
        <v>1</v>
      </c>
      <c r="Q44" s="311">
        <f t="shared" si="30"/>
        <v>6</v>
      </c>
    </row>
    <row r="45" spans="1:17" ht="15.75" thickBot="1" x14ac:dyDescent="0.3">
      <c r="A45" s="388" t="s">
        <v>7</v>
      </c>
      <c r="B45" s="390">
        <f>SUM(B38:B44)</f>
        <v>8</v>
      </c>
      <c r="C45" s="392">
        <f>SUM(C38:C44)</f>
        <v>8</v>
      </c>
      <c r="D45" s="419">
        <f t="shared" si="22"/>
        <v>1</v>
      </c>
      <c r="E45" s="392">
        <f>SUM(E38:E44)</f>
        <v>8.5</v>
      </c>
      <c r="F45" s="419">
        <f t="shared" si="23"/>
        <v>1.0625</v>
      </c>
      <c r="G45" s="392">
        <f>SUM(G38:G44)</f>
        <v>7</v>
      </c>
      <c r="H45" s="419">
        <f>G45/$B45</f>
        <v>0.875</v>
      </c>
      <c r="I45" s="392">
        <f>SUM(I38:I44)</f>
        <v>7</v>
      </c>
      <c r="J45" s="419">
        <f t="shared" si="25"/>
        <v>0.875</v>
      </c>
      <c r="K45" s="392">
        <f>SUM(K38:K44)</f>
        <v>8</v>
      </c>
      <c r="L45" s="419">
        <f t="shared" si="26"/>
        <v>1</v>
      </c>
      <c r="M45" s="392">
        <f>SUM(M38:M44)</f>
        <v>8</v>
      </c>
      <c r="N45" s="419">
        <f t="shared" si="27"/>
        <v>1</v>
      </c>
      <c r="O45" s="394">
        <f>SUM(O38:O44)</f>
        <v>23</v>
      </c>
      <c r="P45" s="420">
        <f t="shared" ref="P45" si="31">O45/$B45</f>
        <v>2.875</v>
      </c>
      <c r="Q45" s="392">
        <f>SUM(Q38:Q44)</f>
        <v>46.5</v>
      </c>
    </row>
    <row r="47" spans="1:17" ht="15.75" x14ac:dyDescent="0.25">
      <c r="A47" s="1290" t="s">
        <v>279</v>
      </c>
      <c r="B47" s="1291"/>
      <c r="C47" s="1291"/>
      <c r="D47" s="1291"/>
      <c r="E47" s="1291"/>
      <c r="F47" s="1291"/>
      <c r="G47" s="1291"/>
      <c r="H47" s="1291"/>
      <c r="I47" s="1291"/>
      <c r="J47" s="1291"/>
      <c r="K47" s="1291"/>
      <c r="L47" s="1291"/>
      <c r="M47" s="1291"/>
      <c r="N47" s="1291"/>
      <c r="O47" s="1291"/>
      <c r="P47" s="1291"/>
      <c r="Q47" s="1291"/>
    </row>
    <row r="48" spans="1:17" ht="36.75" thickBot="1" x14ac:dyDescent="0.3">
      <c r="A48" s="110" t="s">
        <v>14</v>
      </c>
      <c r="B48" s="132" t="s">
        <v>173</v>
      </c>
      <c r="C48" s="262" t="s">
        <v>2</v>
      </c>
      <c r="D48" s="263" t="s">
        <v>1</v>
      </c>
      <c r="E48" s="262" t="s">
        <v>3</v>
      </c>
      <c r="F48" s="263" t="s">
        <v>1</v>
      </c>
      <c r="G48" s="262" t="s">
        <v>4</v>
      </c>
      <c r="H48" s="263" t="s">
        <v>1</v>
      </c>
      <c r="I48" s="262" t="s">
        <v>5</v>
      </c>
      <c r="J48" s="263" t="s">
        <v>1</v>
      </c>
      <c r="K48" s="264" t="s">
        <v>203</v>
      </c>
      <c r="L48" s="265" t="s">
        <v>1</v>
      </c>
      <c r="M48" s="264" t="s">
        <v>204</v>
      </c>
      <c r="N48" s="265" t="s">
        <v>1</v>
      </c>
      <c r="O48" s="292" t="s">
        <v>206</v>
      </c>
      <c r="P48" s="293" t="s">
        <v>205</v>
      </c>
      <c r="Q48" s="264" t="s">
        <v>6</v>
      </c>
    </row>
    <row r="49" spans="1:17" ht="15.75" thickTop="1" x14ac:dyDescent="0.25">
      <c r="A49" s="113" t="s">
        <v>33</v>
      </c>
      <c r="B49" s="112">
        <f>'AMA_UBS J Brasil'!$B$25</f>
        <v>6</v>
      </c>
      <c r="C49" s="133">
        <f>'AMA_UBS J Brasil'!$C$25</f>
        <v>6</v>
      </c>
      <c r="D49" s="19">
        <f t="shared" ref="D49:D59" si="32">C49/$B49</f>
        <v>1</v>
      </c>
      <c r="E49" s="133">
        <f>'AMA_UBS J Brasil'!$E$25</f>
        <v>0</v>
      </c>
      <c r="F49" s="19">
        <f t="shared" ref="F49:F59" si="33">E49/$B49</f>
        <v>0</v>
      </c>
      <c r="G49" s="133">
        <f>'AMA_UBS J Brasil'!$G$25</f>
        <v>0</v>
      </c>
      <c r="H49" s="19">
        <f t="shared" ref="H49:H59" si="34">G49/$B49</f>
        <v>0</v>
      </c>
      <c r="I49" s="133">
        <f>'AMA_UBS J Brasil'!$K$25</f>
        <v>0</v>
      </c>
      <c r="J49" s="19">
        <f t="shared" ref="J49:J59" si="35">I49/$B49</f>
        <v>0</v>
      </c>
      <c r="K49" s="133">
        <f>'AMA_UBS J Brasil'!$M$25</f>
        <v>0</v>
      </c>
      <c r="L49" s="19">
        <f t="shared" ref="L49:L59" si="36">K49/$B49</f>
        <v>0</v>
      </c>
      <c r="M49" s="133">
        <f>'AMA_UBS J Brasil'!$O$25</f>
        <v>0</v>
      </c>
      <c r="N49" s="19">
        <f t="shared" ref="N49:N59" si="37">M49/$B49</f>
        <v>0</v>
      </c>
      <c r="O49" s="282">
        <f t="shared" ref="O49:O59" si="38">SUM(I49,K49,M49)</f>
        <v>0</v>
      </c>
      <c r="P49" s="146">
        <f t="shared" ref="P49:P59" si="39">O49/($B49*3)</f>
        <v>0</v>
      </c>
      <c r="Q49" s="285">
        <f t="shared" ref="Q49:Q59" si="40">SUM(C49,E49,G49,I49,K49,M49)</f>
        <v>6</v>
      </c>
    </row>
    <row r="50" spans="1:17" x14ac:dyDescent="0.25">
      <c r="A50" s="113" t="s">
        <v>20</v>
      </c>
      <c r="B50" s="114">
        <f>'AMA_UBS J Brasil'!$B$28</f>
        <v>6</v>
      </c>
      <c r="C50" s="137">
        <f>'AMA_UBS J Brasil'!$C$28</f>
        <v>7</v>
      </c>
      <c r="D50" s="147">
        <f t="shared" si="32"/>
        <v>1.1666666666666667</v>
      </c>
      <c r="E50" s="134">
        <f>'AMA_UBS J Brasil'!$E$28</f>
        <v>0</v>
      </c>
      <c r="F50" s="147">
        <f t="shared" si="33"/>
        <v>0</v>
      </c>
      <c r="G50" s="134">
        <f>'AMA_UBS J Brasil'!$G$28</f>
        <v>0</v>
      </c>
      <c r="H50" s="147">
        <f t="shared" si="34"/>
        <v>0</v>
      </c>
      <c r="I50" s="134">
        <f>'AMA_UBS J Brasil'!$K$28</f>
        <v>0</v>
      </c>
      <c r="J50" s="147">
        <f t="shared" si="35"/>
        <v>0</v>
      </c>
      <c r="K50" s="134">
        <f>'AMA_UBS J Brasil'!$M$28</f>
        <v>0</v>
      </c>
      <c r="L50" s="147">
        <f t="shared" si="36"/>
        <v>0</v>
      </c>
      <c r="M50" s="134">
        <f>'AMA_UBS J Brasil'!$O$28</f>
        <v>0</v>
      </c>
      <c r="N50" s="147">
        <f t="shared" si="37"/>
        <v>0</v>
      </c>
      <c r="O50" s="294">
        <f t="shared" si="38"/>
        <v>0</v>
      </c>
      <c r="P50" s="148">
        <f t="shared" si="39"/>
        <v>0</v>
      </c>
      <c r="Q50" s="284">
        <f t="shared" si="40"/>
        <v>7</v>
      </c>
    </row>
    <row r="51" spans="1:17" x14ac:dyDescent="0.25">
      <c r="A51" s="113" t="s">
        <v>43</v>
      </c>
      <c r="B51" s="114">
        <f>'AMA_UBS J Brasil'!B30</f>
        <v>6</v>
      </c>
      <c r="C51" s="137">
        <f>'AMA_UBS J Brasil'!C30</f>
        <v>3</v>
      </c>
      <c r="D51" s="147">
        <f t="shared" si="32"/>
        <v>0.5</v>
      </c>
      <c r="E51" s="134">
        <f>'AMA_UBS J Brasil'!E30</f>
        <v>0</v>
      </c>
      <c r="F51" s="147">
        <f t="shared" si="33"/>
        <v>0</v>
      </c>
      <c r="G51" s="134">
        <f>'AMA_UBS J Brasil'!G30</f>
        <v>0</v>
      </c>
      <c r="H51" s="147">
        <f t="shared" si="34"/>
        <v>0</v>
      </c>
      <c r="I51" s="134">
        <f>'AMA_UBS J Brasil'!K30</f>
        <v>0</v>
      </c>
      <c r="J51" s="147">
        <f t="shared" si="35"/>
        <v>0</v>
      </c>
      <c r="K51" s="134">
        <f>'AMA_UBS J Brasil'!M30</f>
        <v>0</v>
      </c>
      <c r="L51" s="147">
        <f t="shared" si="36"/>
        <v>0</v>
      </c>
      <c r="M51" s="134">
        <f>'AMA_UBS J Brasil'!O30</f>
        <v>0</v>
      </c>
      <c r="N51" s="147">
        <f t="shared" si="37"/>
        <v>0</v>
      </c>
      <c r="O51" s="294">
        <f t="shared" si="38"/>
        <v>0</v>
      </c>
      <c r="P51" s="148">
        <f t="shared" si="39"/>
        <v>0</v>
      </c>
      <c r="Q51" s="284">
        <f t="shared" si="40"/>
        <v>3</v>
      </c>
    </row>
    <row r="52" spans="1:17" x14ac:dyDescent="0.25">
      <c r="A52" s="113" t="s">
        <v>22</v>
      </c>
      <c r="B52" s="114">
        <f>'AMA_UBS J Brasil'!B31</f>
        <v>1</v>
      </c>
      <c r="C52" s="134">
        <f>'AMA_UBS J Brasil'!C31</f>
        <v>1</v>
      </c>
      <c r="D52" s="147">
        <f t="shared" si="32"/>
        <v>1</v>
      </c>
      <c r="E52" s="134">
        <f>'AMA_UBS J Brasil'!E31</f>
        <v>0</v>
      </c>
      <c r="F52" s="147">
        <f t="shared" si="33"/>
        <v>0</v>
      </c>
      <c r="G52" s="134">
        <f>'AMA_UBS J Brasil'!G31</f>
        <v>0</v>
      </c>
      <c r="H52" s="147">
        <f t="shared" si="34"/>
        <v>0</v>
      </c>
      <c r="I52" s="134">
        <f>'AMA_UBS J Brasil'!K31</f>
        <v>0</v>
      </c>
      <c r="J52" s="147">
        <f t="shared" si="35"/>
        <v>0</v>
      </c>
      <c r="K52" s="134">
        <f>'AMA_UBS J Brasil'!M31</f>
        <v>0</v>
      </c>
      <c r="L52" s="147">
        <f t="shared" si="36"/>
        <v>0</v>
      </c>
      <c r="M52" s="134">
        <f>'AMA_UBS J Brasil'!O31</f>
        <v>0</v>
      </c>
      <c r="N52" s="147">
        <f t="shared" si="37"/>
        <v>0</v>
      </c>
      <c r="O52" s="294">
        <f t="shared" si="38"/>
        <v>0</v>
      </c>
      <c r="P52" s="148">
        <f t="shared" si="39"/>
        <v>0</v>
      </c>
      <c r="Q52" s="284">
        <f t="shared" si="40"/>
        <v>1</v>
      </c>
    </row>
    <row r="53" spans="1:17" x14ac:dyDescent="0.25">
      <c r="A53" s="113" t="s">
        <v>23</v>
      </c>
      <c r="B53" s="114">
        <f>'AMA_UBS J Brasil'!B32</f>
        <v>4</v>
      </c>
      <c r="C53" s="134">
        <f>'AMA_UBS J Brasil'!C32</f>
        <v>3</v>
      </c>
      <c r="D53" s="147">
        <f t="shared" si="32"/>
        <v>0.75</v>
      </c>
      <c r="E53" s="134">
        <f>'AMA_UBS J Brasil'!E32</f>
        <v>0</v>
      </c>
      <c r="F53" s="147">
        <f t="shared" si="33"/>
        <v>0</v>
      </c>
      <c r="G53" s="134">
        <f>'AMA_UBS J Brasil'!G32</f>
        <v>0</v>
      </c>
      <c r="H53" s="147">
        <f t="shared" si="34"/>
        <v>0</v>
      </c>
      <c r="I53" s="134">
        <f>'AMA_UBS J Brasil'!K32</f>
        <v>0</v>
      </c>
      <c r="J53" s="147">
        <f t="shared" si="35"/>
        <v>0</v>
      </c>
      <c r="K53" s="134">
        <f>'AMA_UBS J Brasil'!M32</f>
        <v>0</v>
      </c>
      <c r="L53" s="147">
        <f t="shared" si="36"/>
        <v>0</v>
      </c>
      <c r="M53" s="134">
        <f>'AMA_UBS J Brasil'!O32</f>
        <v>0</v>
      </c>
      <c r="N53" s="147">
        <f t="shared" si="37"/>
        <v>0</v>
      </c>
      <c r="O53" s="294">
        <f t="shared" si="38"/>
        <v>0</v>
      </c>
      <c r="P53" s="148">
        <f t="shared" si="39"/>
        <v>0</v>
      </c>
      <c r="Q53" s="284">
        <f t="shared" si="40"/>
        <v>3</v>
      </c>
    </row>
    <row r="54" spans="1:17" x14ac:dyDescent="0.25">
      <c r="A54" s="113" t="s">
        <v>24</v>
      </c>
      <c r="B54" s="114">
        <f>'AMA_UBS J Brasil'!B33</f>
        <v>3</v>
      </c>
      <c r="C54" s="134">
        <f>'AMA_UBS J Brasil'!C33</f>
        <v>3</v>
      </c>
      <c r="D54" s="147">
        <f t="shared" si="32"/>
        <v>1</v>
      </c>
      <c r="E54" s="134">
        <f>'AMA_UBS J Brasil'!E33</f>
        <v>0</v>
      </c>
      <c r="F54" s="147">
        <f t="shared" si="33"/>
        <v>0</v>
      </c>
      <c r="G54" s="134">
        <f>'AMA_UBS J Brasil'!G33</f>
        <v>0</v>
      </c>
      <c r="H54" s="147">
        <f t="shared" si="34"/>
        <v>0</v>
      </c>
      <c r="I54" s="134">
        <f>'AMA_UBS J Brasil'!K33</f>
        <v>0</v>
      </c>
      <c r="J54" s="147">
        <f t="shared" si="35"/>
        <v>0</v>
      </c>
      <c r="K54" s="134">
        <f>'AMA_UBS J Brasil'!M33</f>
        <v>0</v>
      </c>
      <c r="L54" s="147">
        <f t="shared" si="36"/>
        <v>0</v>
      </c>
      <c r="M54" s="134">
        <f>'AMA_UBS J Brasil'!O33</f>
        <v>0</v>
      </c>
      <c r="N54" s="147">
        <f t="shared" si="37"/>
        <v>0</v>
      </c>
      <c r="O54" s="294">
        <f t="shared" si="38"/>
        <v>0</v>
      </c>
      <c r="P54" s="148">
        <f t="shared" si="39"/>
        <v>0</v>
      </c>
      <c r="Q54" s="284">
        <f t="shared" si="40"/>
        <v>3</v>
      </c>
    </row>
    <row r="55" spans="1:17" x14ac:dyDescent="0.25">
      <c r="A55" s="113" t="s">
        <v>25</v>
      </c>
      <c r="B55" s="114">
        <f>'AMA_UBS J Brasil'!B35</f>
        <v>5</v>
      </c>
      <c r="C55" s="134">
        <f>'AMA_UBS J Brasil'!C35</f>
        <v>5</v>
      </c>
      <c r="D55" s="147">
        <f t="shared" si="32"/>
        <v>1</v>
      </c>
      <c r="E55" s="134">
        <f>'AMA_UBS J Brasil'!E35</f>
        <v>0</v>
      </c>
      <c r="F55" s="147">
        <f t="shared" si="33"/>
        <v>0</v>
      </c>
      <c r="G55" s="134">
        <f>'AMA_UBS J Brasil'!G35</f>
        <v>0</v>
      </c>
      <c r="H55" s="147">
        <f t="shared" si="34"/>
        <v>0</v>
      </c>
      <c r="I55" s="134">
        <f>'AMA_UBS J Brasil'!K35</f>
        <v>0</v>
      </c>
      <c r="J55" s="147">
        <f t="shared" si="35"/>
        <v>0</v>
      </c>
      <c r="K55" s="134">
        <f>'AMA_UBS J Brasil'!M35</f>
        <v>0</v>
      </c>
      <c r="L55" s="147">
        <f t="shared" si="36"/>
        <v>0</v>
      </c>
      <c r="M55" s="134">
        <f>'AMA_UBS J Brasil'!O35</f>
        <v>0</v>
      </c>
      <c r="N55" s="147">
        <f t="shared" si="37"/>
        <v>0</v>
      </c>
      <c r="O55" s="294">
        <f t="shared" si="38"/>
        <v>0</v>
      </c>
      <c r="P55" s="148">
        <f t="shared" si="39"/>
        <v>0</v>
      </c>
      <c r="Q55" s="284">
        <f t="shared" si="40"/>
        <v>5</v>
      </c>
    </row>
    <row r="56" spans="1:17" x14ac:dyDescent="0.25">
      <c r="A56" s="90" t="s">
        <v>175</v>
      </c>
      <c r="B56" s="93">
        <v>8</v>
      </c>
      <c r="C56" s="134">
        <f>'AMA_UBS J Brasil'!C34</f>
        <v>8</v>
      </c>
      <c r="D56" s="147">
        <f>C56/$B56</f>
        <v>1</v>
      </c>
      <c r="E56" s="134">
        <f>'AMA_UBS J Brasil'!E34</f>
        <v>0</v>
      </c>
      <c r="F56" s="147">
        <f>E56/$B56</f>
        <v>0</v>
      </c>
      <c r="G56" s="134">
        <f>'AMA_UBS J Brasil'!G34</f>
        <v>0</v>
      </c>
      <c r="H56" s="147">
        <f>G56/$B56</f>
        <v>0</v>
      </c>
      <c r="I56" s="134">
        <f>'AMA_UBS J Brasil'!K34</f>
        <v>0</v>
      </c>
      <c r="J56" s="147">
        <f>I56/$B56</f>
        <v>0</v>
      </c>
      <c r="K56" s="134">
        <f>'AMA_UBS J Brasil'!M34</f>
        <v>0</v>
      </c>
      <c r="L56" s="147">
        <f>K56/$B56</f>
        <v>0</v>
      </c>
      <c r="M56" s="134">
        <f>'AMA_UBS J Brasil'!O34</f>
        <v>0</v>
      </c>
      <c r="N56" s="147">
        <f>M56/$B56</f>
        <v>0</v>
      </c>
      <c r="O56" s="294">
        <f t="shared" ref="O56" si="41">SUM(I56,K56,M56)</f>
        <v>0</v>
      </c>
      <c r="P56" s="148">
        <f>O56/($B56*3)</f>
        <v>0</v>
      </c>
      <c r="Q56" s="284">
        <f t="shared" ref="Q56" si="42">SUM(C56,E56,G56,I56,K56,M56)</f>
        <v>8</v>
      </c>
    </row>
    <row r="57" spans="1:17" hidden="1" x14ac:dyDescent="0.25">
      <c r="A57" s="95" t="s">
        <v>45</v>
      </c>
      <c r="B57" s="93">
        <f>'AMA_UBS J Brasil'!B36</f>
        <v>1</v>
      </c>
      <c r="C57" s="134">
        <f>'AMA_UBS J Brasil'!C36</f>
        <v>1</v>
      </c>
      <c r="D57" s="147">
        <f t="shared" si="32"/>
        <v>1</v>
      </c>
      <c r="E57" s="134">
        <f>'AMA_UBS J Brasil'!E36</f>
        <v>0</v>
      </c>
      <c r="F57" s="147">
        <f t="shared" si="33"/>
        <v>0</v>
      </c>
      <c r="G57" s="134">
        <f>'AMA_UBS J Brasil'!G36</f>
        <v>0</v>
      </c>
      <c r="H57" s="147">
        <f t="shared" si="34"/>
        <v>0</v>
      </c>
      <c r="I57" s="134">
        <f>'AMA_UBS J Brasil'!K36</f>
        <v>0</v>
      </c>
      <c r="J57" s="147">
        <f t="shared" si="35"/>
        <v>0</v>
      </c>
      <c r="K57" s="134">
        <f>'AMA_UBS J Brasil'!M36</f>
        <v>0</v>
      </c>
      <c r="L57" s="147">
        <f t="shared" si="36"/>
        <v>0</v>
      </c>
      <c r="M57" s="134">
        <f>'AMA_UBS J Brasil'!O36</f>
        <v>0</v>
      </c>
      <c r="N57" s="147">
        <f t="shared" si="37"/>
        <v>0</v>
      </c>
      <c r="O57" s="294">
        <f t="shared" si="38"/>
        <v>0</v>
      </c>
      <c r="P57" s="148">
        <f t="shared" si="39"/>
        <v>0</v>
      </c>
      <c r="Q57" s="284">
        <f t="shared" si="40"/>
        <v>1</v>
      </c>
    </row>
    <row r="58" spans="1:17" ht="15.75" thickBot="1" x14ac:dyDescent="0.3">
      <c r="A58" s="83" t="s">
        <v>34</v>
      </c>
      <c r="B58" s="115">
        <f>'AMA_UBS J Brasil'!$B$39</f>
        <v>3</v>
      </c>
      <c r="C58" s="145">
        <f>'AMA_UBS J Brasil'!$C$39</f>
        <v>3</v>
      </c>
      <c r="D58" s="86">
        <f t="shared" si="32"/>
        <v>1</v>
      </c>
      <c r="E58" s="145">
        <f>'AMA_UBS J Brasil'!$E$39</f>
        <v>0</v>
      </c>
      <c r="F58" s="86">
        <f t="shared" si="33"/>
        <v>0</v>
      </c>
      <c r="G58" s="145">
        <f>'AMA_UBS J Brasil'!$G$39</f>
        <v>0</v>
      </c>
      <c r="H58" s="86">
        <f t="shared" si="34"/>
        <v>0</v>
      </c>
      <c r="I58" s="145">
        <f>'AMA_UBS J Brasil'!$K$39</f>
        <v>0</v>
      </c>
      <c r="J58" s="86">
        <f t="shared" si="35"/>
        <v>0</v>
      </c>
      <c r="K58" s="145">
        <f>'AMA_UBS J Brasil'!$M$39</f>
        <v>0</v>
      </c>
      <c r="L58" s="86">
        <f t="shared" si="36"/>
        <v>0</v>
      </c>
      <c r="M58" s="145">
        <f>'AMA_UBS J Brasil'!$O$39</f>
        <v>0</v>
      </c>
      <c r="N58" s="86">
        <f t="shared" si="37"/>
        <v>0</v>
      </c>
      <c r="O58" s="302">
        <f t="shared" si="38"/>
        <v>0</v>
      </c>
      <c r="P58" s="208">
        <f t="shared" si="39"/>
        <v>0</v>
      </c>
      <c r="Q58" s="311">
        <f t="shared" si="40"/>
        <v>3</v>
      </c>
    </row>
    <row r="59" spans="1:17" ht="15.75" thickBot="1" x14ac:dyDescent="0.3">
      <c r="A59" s="388" t="s">
        <v>7</v>
      </c>
      <c r="B59" s="425">
        <f>SUM(B49:B58)</f>
        <v>43</v>
      </c>
      <c r="C59" s="392">
        <f>SUM(C49:C58)</f>
        <v>40</v>
      </c>
      <c r="D59" s="419">
        <f t="shared" si="32"/>
        <v>0.93023255813953487</v>
      </c>
      <c r="E59" s="392">
        <f>SUM(E49:E58)</f>
        <v>0</v>
      </c>
      <c r="F59" s="419">
        <f t="shared" si="33"/>
        <v>0</v>
      </c>
      <c r="G59" s="392">
        <f>SUM(G49:G58)</f>
        <v>0</v>
      </c>
      <c r="H59" s="419">
        <f t="shared" si="34"/>
        <v>0</v>
      </c>
      <c r="I59" s="392">
        <f>SUM(I49:I58)</f>
        <v>0</v>
      </c>
      <c r="J59" s="419">
        <f t="shared" si="35"/>
        <v>0</v>
      </c>
      <c r="K59" s="392">
        <f>SUM(K49:K58)</f>
        <v>0</v>
      </c>
      <c r="L59" s="419">
        <f t="shared" si="36"/>
        <v>0</v>
      </c>
      <c r="M59" s="392">
        <f>SUM(M49:M58)</f>
        <v>0</v>
      </c>
      <c r="N59" s="419">
        <f t="shared" si="37"/>
        <v>0</v>
      </c>
      <c r="O59" s="394">
        <f t="shared" si="38"/>
        <v>0</v>
      </c>
      <c r="P59" s="420">
        <f t="shared" si="39"/>
        <v>0</v>
      </c>
      <c r="Q59" s="392">
        <f t="shared" si="40"/>
        <v>40</v>
      </c>
    </row>
    <row r="61" spans="1:17" ht="15.75" x14ac:dyDescent="0.25">
      <c r="A61" s="1290" t="s">
        <v>281</v>
      </c>
      <c r="B61" s="1291"/>
      <c r="C61" s="1291"/>
      <c r="D61" s="1291"/>
      <c r="E61" s="1291"/>
      <c r="F61" s="1291"/>
      <c r="G61" s="1291"/>
      <c r="H61" s="1291"/>
      <c r="I61" s="1291"/>
      <c r="J61" s="1291"/>
      <c r="K61" s="1291"/>
      <c r="L61" s="1291"/>
      <c r="M61" s="1291"/>
      <c r="N61" s="1291"/>
      <c r="O61" s="1291"/>
      <c r="P61" s="1291"/>
      <c r="Q61" s="1291"/>
    </row>
    <row r="62" spans="1:17" ht="36.75" thickBot="1" x14ac:dyDescent="0.3">
      <c r="A62" s="110" t="s">
        <v>14</v>
      </c>
      <c r="B62" s="132" t="s">
        <v>173</v>
      </c>
      <c r="C62" s="262" t="s">
        <v>2</v>
      </c>
      <c r="D62" s="263" t="s">
        <v>1</v>
      </c>
      <c r="E62" s="262" t="s">
        <v>3</v>
      </c>
      <c r="F62" s="263" t="s">
        <v>1</v>
      </c>
      <c r="G62" s="262" t="s">
        <v>4</v>
      </c>
      <c r="H62" s="263" t="s">
        <v>1</v>
      </c>
      <c r="I62" s="262" t="s">
        <v>5</v>
      </c>
      <c r="J62" s="263" t="s">
        <v>1</v>
      </c>
      <c r="K62" s="264" t="s">
        <v>203</v>
      </c>
      <c r="L62" s="265" t="s">
        <v>1</v>
      </c>
      <c r="M62" s="264" t="s">
        <v>204</v>
      </c>
      <c r="N62" s="265" t="s">
        <v>1</v>
      </c>
      <c r="O62" s="292" t="s">
        <v>206</v>
      </c>
      <c r="P62" s="293" t="s">
        <v>205</v>
      </c>
      <c r="Q62" s="264" t="s">
        <v>6</v>
      </c>
    </row>
    <row r="63" spans="1:17" ht="15.75" thickTop="1" x14ac:dyDescent="0.25">
      <c r="A63" s="113" t="s">
        <v>20</v>
      </c>
      <c r="B63" s="114">
        <f>'AMA_UBS V Guilherme'!$B$21</f>
        <v>8</v>
      </c>
      <c r="C63" s="134">
        <f>'AMA_UBS V Guilherme'!$C$21</f>
        <v>2</v>
      </c>
      <c r="D63" s="147">
        <f t="shared" ref="D63:D72" si="43">C63/$B63</f>
        <v>0.25</v>
      </c>
      <c r="E63" s="134">
        <f>'AMA_UBS V Guilherme'!$E$21</f>
        <v>0</v>
      </c>
      <c r="F63" s="147">
        <f t="shared" ref="F63:F72" si="44">E63/$B63</f>
        <v>0</v>
      </c>
      <c r="G63" s="134">
        <f>'AMA_UBS V Guilherme'!$G$21</f>
        <v>0</v>
      </c>
      <c r="H63" s="147">
        <f t="shared" ref="H63:H72" si="45">G63/$B63</f>
        <v>0</v>
      </c>
      <c r="I63" s="134">
        <f>'AMA_UBS V Guilherme'!$K$21</f>
        <v>0</v>
      </c>
      <c r="J63" s="147">
        <f t="shared" ref="J63:J72" si="46">I63/$B63</f>
        <v>0</v>
      </c>
      <c r="K63" s="134">
        <f>'AMA_UBS V Guilherme'!$M$21</f>
        <v>0</v>
      </c>
      <c r="L63" s="147">
        <f t="shared" ref="L63:L72" si="47">K63/$B63</f>
        <v>0</v>
      </c>
      <c r="M63" s="134">
        <f>'AMA_UBS V Guilherme'!$O$21</f>
        <v>0</v>
      </c>
      <c r="N63" s="147">
        <f t="shared" ref="N63:N72" si="48">M63/$B63</f>
        <v>0</v>
      </c>
      <c r="O63" s="294">
        <f t="shared" ref="O63:O72" si="49">SUM(I63,K63,M63)</f>
        <v>0</v>
      </c>
      <c r="P63" s="148">
        <f t="shared" ref="P63:P72" si="50">O63/($B63*3)</f>
        <v>0</v>
      </c>
      <c r="Q63" s="284">
        <f t="shared" ref="Q63:Q72" si="51">SUM(C63,E63,G63,I63,K63,M63)</f>
        <v>2</v>
      </c>
    </row>
    <row r="64" spans="1:17" x14ac:dyDescent="0.25">
      <c r="A64" s="113" t="s">
        <v>43</v>
      </c>
      <c r="B64" s="114">
        <f>'AMA_UBS V Guilherme'!B23</f>
        <v>3</v>
      </c>
      <c r="C64" s="137">
        <f>'AMA_UBS V Guilherme'!C23</f>
        <v>2</v>
      </c>
      <c r="D64" s="147">
        <f t="shared" si="43"/>
        <v>0.66666666666666663</v>
      </c>
      <c r="E64" s="134">
        <f>'AMA_UBS V Guilherme'!E23</f>
        <v>0</v>
      </c>
      <c r="F64" s="147">
        <f t="shared" si="44"/>
        <v>0</v>
      </c>
      <c r="G64" s="134">
        <f>'AMA_UBS V Guilherme'!G23</f>
        <v>0</v>
      </c>
      <c r="H64" s="147">
        <f t="shared" si="45"/>
        <v>0</v>
      </c>
      <c r="I64" s="134">
        <f>'AMA_UBS V Guilherme'!K23</f>
        <v>0</v>
      </c>
      <c r="J64" s="147">
        <f t="shared" si="46"/>
        <v>0</v>
      </c>
      <c r="K64" s="134">
        <f>'AMA_UBS V Guilherme'!M23</f>
        <v>0</v>
      </c>
      <c r="L64" s="147">
        <f t="shared" si="47"/>
        <v>0</v>
      </c>
      <c r="M64" s="134">
        <f>'AMA_UBS V Guilherme'!O23</f>
        <v>0</v>
      </c>
      <c r="N64" s="147">
        <f t="shared" si="48"/>
        <v>0</v>
      </c>
      <c r="O64" s="294">
        <f t="shared" si="49"/>
        <v>0</v>
      </c>
      <c r="P64" s="148">
        <f t="shared" si="50"/>
        <v>0</v>
      </c>
      <c r="Q64" s="284">
        <f t="shared" si="51"/>
        <v>2</v>
      </c>
    </row>
    <row r="65" spans="1:17" x14ac:dyDescent="0.25">
      <c r="A65" s="113" t="s">
        <v>22</v>
      </c>
      <c r="B65" s="114">
        <f>'AMA_UBS V Guilherme'!B24</f>
        <v>1</v>
      </c>
      <c r="C65" s="134">
        <f>'AMA_UBS V Guilherme'!C24</f>
        <v>2.8</v>
      </c>
      <c r="D65" s="147">
        <f t="shared" si="43"/>
        <v>2.8</v>
      </c>
      <c r="E65" s="134">
        <f>'AMA_UBS V Guilherme'!E24</f>
        <v>0</v>
      </c>
      <c r="F65" s="147">
        <f t="shared" si="44"/>
        <v>0</v>
      </c>
      <c r="G65" s="134">
        <f>'AMA_UBS V Guilherme'!G24</f>
        <v>0</v>
      </c>
      <c r="H65" s="147">
        <f t="shared" si="45"/>
        <v>0</v>
      </c>
      <c r="I65" s="134">
        <f>'AMA_UBS V Guilherme'!K24</f>
        <v>0</v>
      </c>
      <c r="J65" s="147">
        <f t="shared" si="46"/>
        <v>0</v>
      </c>
      <c r="K65" s="134">
        <f>'AMA_UBS V Guilherme'!M24</f>
        <v>0</v>
      </c>
      <c r="L65" s="147">
        <f t="shared" si="47"/>
        <v>0</v>
      </c>
      <c r="M65" s="134">
        <f>'AMA_UBS V Guilherme'!O24</f>
        <v>0</v>
      </c>
      <c r="N65" s="147">
        <f t="shared" si="48"/>
        <v>0</v>
      </c>
      <c r="O65" s="294">
        <f t="shared" si="49"/>
        <v>0</v>
      </c>
      <c r="P65" s="148">
        <f t="shared" si="50"/>
        <v>0</v>
      </c>
      <c r="Q65" s="284">
        <f t="shared" si="51"/>
        <v>2.8</v>
      </c>
    </row>
    <row r="66" spans="1:17" x14ac:dyDescent="0.25">
      <c r="A66" s="113" t="s">
        <v>23</v>
      </c>
      <c r="B66" s="114">
        <f>'AMA_UBS V Guilherme'!B25</f>
        <v>5</v>
      </c>
      <c r="C66" s="134">
        <f>'AMA_UBS V Guilherme'!C25</f>
        <v>2.7</v>
      </c>
      <c r="D66" s="147">
        <f t="shared" si="43"/>
        <v>0.54</v>
      </c>
      <c r="E66" s="137">
        <f>'AMA_UBS V Guilherme'!E25</f>
        <v>0</v>
      </c>
      <c r="F66" s="147">
        <f t="shared" si="44"/>
        <v>0</v>
      </c>
      <c r="G66" s="137">
        <f>'AMA_UBS V Guilherme'!G25</f>
        <v>0</v>
      </c>
      <c r="H66" s="147">
        <f t="shared" si="45"/>
        <v>0</v>
      </c>
      <c r="I66" s="134">
        <f>'AMA_UBS V Guilherme'!K25</f>
        <v>0</v>
      </c>
      <c r="J66" s="147">
        <f t="shared" si="46"/>
        <v>0</v>
      </c>
      <c r="K66" s="134">
        <f>'AMA_UBS V Guilherme'!M25</f>
        <v>0</v>
      </c>
      <c r="L66" s="147">
        <f t="shared" si="47"/>
        <v>0</v>
      </c>
      <c r="M66" s="134">
        <f>'AMA_UBS V Guilherme'!O25</f>
        <v>0</v>
      </c>
      <c r="N66" s="147">
        <f t="shared" si="48"/>
        <v>0</v>
      </c>
      <c r="O66" s="294">
        <f t="shared" si="49"/>
        <v>0</v>
      </c>
      <c r="P66" s="148">
        <f t="shared" si="50"/>
        <v>0</v>
      </c>
      <c r="Q66" s="284">
        <f t="shared" si="51"/>
        <v>2.7</v>
      </c>
    </row>
    <row r="67" spans="1:17" x14ac:dyDescent="0.25">
      <c r="A67" s="113" t="s">
        <v>24</v>
      </c>
      <c r="B67" s="114">
        <f>'AMA_UBS V Guilherme'!B30</f>
        <v>3</v>
      </c>
      <c r="C67" s="134">
        <f>'AMA_UBS V Guilherme'!C30</f>
        <v>3</v>
      </c>
      <c r="D67" s="147">
        <f t="shared" si="43"/>
        <v>1</v>
      </c>
      <c r="E67" s="134">
        <f>'AMA_UBS V Guilherme'!E30</f>
        <v>0</v>
      </c>
      <c r="F67" s="147">
        <f t="shared" si="44"/>
        <v>0</v>
      </c>
      <c r="G67" s="134">
        <f>'AMA_UBS V Guilherme'!G30</f>
        <v>0</v>
      </c>
      <c r="H67" s="147">
        <f t="shared" si="45"/>
        <v>0</v>
      </c>
      <c r="I67" s="134">
        <f>'AMA_UBS V Guilherme'!K30</f>
        <v>0</v>
      </c>
      <c r="J67" s="147">
        <f t="shared" si="46"/>
        <v>0</v>
      </c>
      <c r="K67" s="134">
        <f>'AMA_UBS V Guilherme'!M30</f>
        <v>0</v>
      </c>
      <c r="L67" s="147">
        <f t="shared" si="47"/>
        <v>0</v>
      </c>
      <c r="M67" s="134">
        <f>'AMA_UBS V Guilherme'!O30</f>
        <v>0</v>
      </c>
      <c r="N67" s="147">
        <f t="shared" si="48"/>
        <v>0</v>
      </c>
      <c r="O67" s="294">
        <f t="shared" si="49"/>
        <v>0</v>
      </c>
      <c r="P67" s="148">
        <f t="shared" si="50"/>
        <v>0</v>
      </c>
      <c r="Q67" s="284">
        <f t="shared" si="51"/>
        <v>3</v>
      </c>
    </row>
    <row r="68" spans="1:17" x14ac:dyDescent="0.25">
      <c r="A68" s="113" t="s">
        <v>25</v>
      </c>
      <c r="B68" s="114">
        <f>'AMA_UBS V Guilherme'!B31</f>
        <v>5</v>
      </c>
      <c r="C68" s="134">
        <f>'AMA_UBS V Guilherme'!C31</f>
        <v>1</v>
      </c>
      <c r="D68" s="147">
        <f t="shared" si="43"/>
        <v>0.2</v>
      </c>
      <c r="E68" s="134">
        <f>'AMA_UBS V Guilherme'!E31</f>
        <v>0</v>
      </c>
      <c r="F68" s="147">
        <f t="shared" si="44"/>
        <v>0</v>
      </c>
      <c r="G68" s="134">
        <f>'AMA_UBS V Guilherme'!G31</f>
        <v>0</v>
      </c>
      <c r="H68" s="147">
        <f t="shared" si="45"/>
        <v>0</v>
      </c>
      <c r="I68" s="134">
        <f>'AMA_UBS V Guilherme'!K31</f>
        <v>0</v>
      </c>
      <c r="J68" s="147">
        <f t="shared" si="46"/>
        <v>0</v>
      </c>
      <c r="K68" s="134">
        <f>'AMA_UBS V Guilherme'!M31</f>
        <v>0</v>
      </c>
      <c r="L68" s="147">
        <f t="shared" si="47"/>
        <v>0</v>
      </c>
      <c r="M68" s="134">
        <f>'AMA_UBS V Guilherme'!O31</f>
        <v>0</v>
      </c>
      <c r="N68" s="147">
        <f t="shared" si="48"/>
        <v>0</v>
      </c>
      <c r="O68" s="294">
        <f t="shared" si="49"/>
        <v>0</v>
      </c>
      <c r="P68" s="148">
        <f t="shared" si="50"/>
        <v>0</v>
      </c>
      <c r="Q68" s="284">
        <f t="shared" si="51"/>
        <v>1</v>
      </c>
    </row>
    <row r="69" spans="1:17" x14ac:dyDescent="0.25">
      <c r="A69" s="90" t="s">
        <v>175</v>
      </c>
      <c r="B69" s="93">
        <v>3</v>
      </c>
      <c r="C69" s="134">
        <f>'AMA_UBS V Guilherme'!C32</f>
        <v>7</v>
      </c>
      <c r="D69" s="20">
        <f t="shared" si="43"/>
        <v>2.3333333333333335</v>
      </c>
      <c r="E69" s="134">
        <f>'AMA_UBS V Guilherme'!E32</f>
        <v>0</v>
      </c>
      <c r="F69" s="20">
        <f t="shared" si="44"/>
        <v>0</v>
      </c>
      <c r="G69" s="134">
        <f>'AMA_UBS V Guilherme'!G32</f>
        <v>0</v>
      </c>
      <c r="H69" s="20">
        <f t="shared" si="45"/>
        <v>0</v>
      </c>
      <c r="I69" s="134">
        <f>'AMA_UBS V Guilherme'!K32</f>
        <v>0</v>
      </c>
      <c r="J69" s="20">
        <f t="shared" si="46"/>
        <v>0</v>
      </c>
      <c r="K69" s="134">
        <f>'AMA_UBS V Guilherme'!M32</f>
        <v>0</v>
      </c>
      <c r="L69" s="20">
        <f t="shared" si="47"/>
        <v>0</v>
      </c>
      <c r="M69" s="134">
        <f>'AMA_UBS V Guilherme'!O32</f>
        <v>0</v>
      </c>
      <c r="N69" s="20">
        <f t="shared" si="48"/>
        <v>0</v>
      </c>
      <c r="O69" s="100">
        <f t="shared" si="49"/>
        <v>0</v>
      </c>
      <c r="P69" s="218">
        <f t="shared" si="50"/>
        <v>0</v>
      </c>
      <c r="Q69" s="217">
        <f t="shared" si="51"/>
        <v>7</v>
      </c>
    </row>
    <row r="70" spans="1:17" x14ac:dyDescent="0.25">
      <c r="A70" s="95" t="s">
        <v>45</v>
      </c>
      <c r="B70" s="93">
        <v>1</v>
      </c>
      <c r="C70" s="134">
        <f>'AMA_UBS V Guilherme'!C33</f>
        <v>2</v>
      </c>
      <c r="D70" s="20">
        <f t="shared" si="43"/>
        <v>2</v>
      </c>
      <c r="E70" s="134">
        <f>'AMA_UBS V Guilherme'!E33</f>
        <v>0</v>
      </c>
      <c r="F70" s="20">
        <f t="shared" si="44"/>
        <v>0</v>
      </c>
      <c r="G70" s="134">
        <f>'AMA_UBS V Guilherme'!G33</f>
        <v>0</v>
      </c>
      <c r="H70" s="20">
        <f t="shared" si="45"/>
        <v>0</v>
      </c>
      <c r="I70" s="134">
        <f>'AMA_UBS V Guilherme'!K33</f>
        <v>0</v>
      </c>
      <c r="J70" s="20">
        <f t="shared" si="46"/>
        <v>0</v>
      </c>
      <c r="K70" s="134">
        <f>'AMA_UBS V Guilherme'!M33</f>
        <v>0</v>
      </c>
      <c r="L70" s="20">
        <f t="shared" si="47"/>
        <v>0</v>
      </c>
      <c r="M70" s="134">
        <f>'AMA_UBS V Guilherme'!O33</f>
        <v>0</v>
      </c>
      <c r="N70" s="20">
        <f t="shared" si="48"/>
        <v>0</v>
      </c>
      <c r="O70" s="100">
        <f t="shared" si="49"/>
        <v>0</v>
      </c>
      <c r="P70" s="218">
        <f t="shared" si="50"/>
        <v>0</v>
      </c>
      <c r="Q70" s="217">
        <f t="shared" si="51"/>
        <v>2</v>
      </c>
    </row>
    <row r="71" spans="1:17" ht="15.75" thickBot="1" x14ac:dyDescent="0.3">
      <c r="A71" s="83" t="s">
        <v>34</v>
      </c>
      <c r="B71" s="115">
        <f>'AMA_UBS V Guilherme'!$B$34</f>
        <v>2</v>
      </c>
      <c r="C71" s="145">
        <f>'AMA_UBS V Guilherme'!$C$34</f>
        <v>2</v>
      </c>
      <c r="D71" s="86">
        <f t="shared" si="43"/>
        <v>1</v>
      </c>
      <c r="E71" s="145">
        <f>'AMA_UBS V Guilherme'!$E$34</f>
        <v>0</v>
      </c>
      <c r="F71" s="86">
        <f t="shared" si="44"/>
        <v>0</v>
      </c>
      <c r="G71" s="145">
        <f>'AMA_UBS V Guilherme'!$G$34</f>
        <v>0</v>
      </c>
      <c r="H71" s="86">
        <f t="shared" si="45"/>
        <v>0</v>
      </c>
      <c r="I71" s="145">
        <f>'AMA_UBS V Guilherme'!$K$34</f>
        <v>0</v>
      </c>
      <c r="J71" s="86">
        <f t="shared" si="46"/>
        <v>0</v>
      </c>
      <c r="K71" s="145">
        <f>'AMA_UBS V Guilherme'!$M$34</f>
        <v>0</v>
      </c>
      <c r="L71" s="86">
        <f t="shared" si="47"/>
        <v>0</v>
      </c>
      <c r="M71" s="145">
        <f>'AMA_UBS V Guilherme'!$O$34</f>
        <v>0</v>
      </c>
      <c r="N71" s="86">
        <f t="shared" si="48"/>
        <v>0</v>
      </c>
      <c r="O71" s="302">
        <f t="shared" si="49"/>
        <v>0</v>
      </c>
      <c r="P71" s="208">
        <f t="shared" si="50"/>
        <v>0</v>
      </c>
      <c r="Q71" s="311">
        <f t="shared" si="51"/>
        <v>2</v>
      </c>
    </row>
    <row r="72" spans="1:17" ht="15.75" thickBot="1" x14ac:dyDescent="0.3">
      <c r="A72" s="388" t="s">
        <v>7</v>
      </c>
      <c r="B72" s="390">
        <f>SUM(B63:B71)</f>
        <v>31</v>
      </c>
      <c r="C72" s="392">
        <f>SUM(C63:C71)</f>
        <v>24.5</v>
      </c>
      <c r="D72" s="419">
        <f t="shared" si="43"/>
        <v>0.79032258064516125</v>
      </c>
      <c r="E72" s="392">
        <f>SUM(E63:E71)</f>
        <v>0</v>
      </c>
      <c r="F72" s="419">
        <f t="shared" si="44"/>
        <v>0</v>
      </c>
      <c r="G72" s="392">
        <f>SUM(G63:G71)</f>
        <v>0</v>
      </c>
      <c r="H72" s="419">
        <f t="shared" si="45"/>
        <v>0</v>
      </c>
      <c r="I72" s="392">
        <f>SUM(I63:I71)</f>
        <v>0</v>
      </c>
      <c r="J72" s="419">
        <f t="shared" si="46"/>
        <v>0</v>
      </c>
      <c r="K72" s="392">
        <f t="shared" ref="K72" si="52">SUM(K63:K71)</f>
        <v>0</v>
      </c>
      <c r="L72" s="419">
        <f t="shared" si="47"/>
        <v>0</v>
      </c>
      <c r="M72" s="392">
        <f t="shared" ref="M72" si="53">SUM(M63:M71)</f>
        <v>0</v>
      </c>
      <c r="N72" s="419">
        <f t="shared" si="48"/>
        <v>0</v>
      </c>
      <c r="O72" s="394">
        <f t="shared" si="49"/>
        <v>0</v>
      </c>
      <c r="P72" s="420">
        <f t="shared" si="50"/>
        <v>0</v>
      </c>
      <c r="Q72" s="392">
        <f t="shared" si="51"/>
        <v>24.5</v>
      </c>
    </row>
    <row r="74" spans="1:17" ht="15.75" x14ac:dyDescent="0.25">
      <c r="A74" s="1290" t="s">
        <v>283</v>
      </c>
      <c r="B74" s="1291"/>
      <c r="C74" s="1291"/>
      <c r="D74" s="1291"/>
      <c r="E74" s="1291"/>
      <c r="F74" s="1291"/>
      <c r="G74" s="1291"/>
      <c r="H74" s="1291"/>
      <c r="I74" s="1291"/>
      <c r="J74" s="1291"/>
      <c r="K74" s="1291"/>
      <c r="L74" s="1291"/>
      <c r="M74" s="1291"/>
      <c r="N74" s="1291"/>
      <c r="O74" s="1291"/>
      <c r="P74" s="1291"/>
      <c r="Q74" s="1291"/>
    </row>
    <row r="75" spans="1:17" ht="36.75" thickBot="1" x14ac:dyDescent="0.3">
      <c r="A75" s="110" t="s">
        <v>14</v>
      </c>
      <c r="B75" s="132" t="s">
        <v>173</v>
      </c>
      <c r="C75" s="262" t="s">
        <v>2</v>
      </c>
      <c r="D75" s="263" t="s">
        <v>1</v>
      </c>
      <c r="E75" s="262" t="s">
        <v>3</v>
      </c>
      <c r="F75" s="263" t="s">
        <v>1</v>
      </c>
      <c r="G75" s="262" t="s">
        <v>4</v>
      </c>
      <c r="H75" s="263" t="s">
        <v>1</v>
      </c>
      <c r="I75" s="262" t="s">
        <v>5</v>
      </c>
      <c r="J75" s="263" t="s">
        <v>1</v>
      </c>
      <c r="K75" s="264" t="s">
        <v>203</v>
      </c>
      <c r="L75" s="265" t="s">
        <v>1</v>
      </c>
      <c r="M75" s="264" t="s">
        <v>204</v>
      </c>
      <c r="N75" s="265" t="s">
        <v>1</v>
      </c>
      <c r="O75" s="292" t="s">
        <v>206</v>
      </c>
      <c r="P75" s="293" t="s">
        <v>205</v>
      </c>
      <c r="Q75" s="264" t="s">
        <v>6</v>
      </c>
    </row>
    <row r="76" spans="1:17" ht="15.75" thickTop="1" x14ac:dyDescent="0.25">
      <c r="A76" s="33" t="s">
        <v>99</v>
      </c>
      <c r="B76" s="112">
        <f>'CEO II V EDE'!B21</f>
        <v>2</v>
      </c>
      <c r="C76" s="133">
        <f>'CEO II V EDE'!C21</f>
        <v>2</v>
      </c>
      <c r="D76" s="19">
        <f>C76/$B76</f>
        <v>1</v>
      </c>
      <c r="E76" s="133">
        <f>'CEO II V EDE'!E21</f>
        <v>0</v>
      </c>
      <c r="F76" s="19">
        <f>E76/$B76</f>
        <v>0</v>
      </c>
      <c r="G76" s="133">
        <f>'CEO II V EDE'!G21</f>
        <v>0</v>
      </c>
      <c r="H76" s="19">
        <f t="shared" ref="H76:H84" si="54">G76/$B76</f>
        <v>0</v>
      </c>
      <c r="I76" s="133">
        <f>'CEO II V EDE'!K21</f>
        <v>0</v>
      </c>
      <c r="J76" s="19">
        <f t="shared" ref="J76:J84" si="55">I76/$B76</f>
        <v>0</v>
      </c>
      <c r="K76" s="133">
        <f>'CEO II V EDE'!M21</f>
        <v>0</v>
      </c>
      <c r="L76" s="19">
        <f t="shared" ref="L76:L84" si="56">K76/$B76</f>
        <v>0</v>
      </c>
      <c r="M76" s="133">
        <f>'CEO II V EDE'!O21</f>
        <v>0</v>
      </c>
      <c r="N76" s="19">
        <f t="shared" ref="N76:N84" si="57">M76/$B76</f>
        <v>0</v>
      </c>
      <c r="O76" s="282">
        <f t="shared" ref="O76:O84" si="58">SUM(I76,K76,M76)</f>
        <v>0</v>
      </c>
      <c r="P76" s="146">
        <f t="shared" ref="P76:P84" si="59">O76/($B76*3)</f>
        <v>0</v>
      </c>
      <c r="Q76" s="285">
        <f t="shared" ref="Q76:Q84" si="60">SUM(C76,E76,G76,I76,K76,M76)</f>
        <v>2</v>
      </c>
    </row>
    <row r="77" spans="1:17" ht="24" x14ac:dyDescent="0.25">
      <c r="A77" s="149" t="s">
        <v>171</v>
      </c>
      <c r="B77" s="114">
        <f>'CEO II V EDE'!B22</f>
        <v>1</v>
      </c>
      <c r="C77" s="134">
        <f>'CEO II V EDE'!C22</f>
        <v>1</v>
      </c>
      <c r="D77" s="147">
        <f t="shared" ref="D77:D84" si="61">C77/$B77</f>
        <v>1</v>
      </c>
      <c r="E77" s="134">
        <f>'CEO II V EDE'!E22</f>
        <v>0</v>
      </c>
      <c r="F77" s="147">
        <f t="shared" ref="F77:F84" si="62">E77/$B77</f>
        <v>0</v>
      </c>
      <c r="G77" s="134">
        <f>'CEO II V EDE'!G22</f>
        <v>0</v>
      </c>
      <c r="H77" s="147">
        <f t="shared" si="54"/>
        <v>0</v>
      </c>
      <c r="I77" s="134">
        <f>'CEO II V EDE'!K22</f>
        <v>0</v>
      </c>
      <c r="J77" s="147">
        <f t="shared" si="55"/>
        <v>0</v>
      </c>
      <c r="K77" s="134">
        <f>'CEO II V EDE'!M22</f>
        <v>0</v>
      </c>
      <c r="L77" s="147">
        <f t="shared" si="56"/>
        <v>0</v>
      </c>
      <c r="M77" s="134">
        <f>'CEO II V EDE'!O22</f>
        <v>0</v>
      </c>
      <c r="N77" s="147">
        <f t="shared" si="57"/>
        <v>0</v>
      </c>
      <c r="O77" s="294">
        <f t="shared" si="58"/>
        <v>0</v>
      </c>
      <c r="P77" s="148">
        <f t="shared" si="59"/>
        <v>0</v>
      </c>
      <c r="Q77" s="284">
        <f t="shared" si="60"/>
        <v>1</v>
      </c>
    </row>
    <row r="78" spans="1:17" x14ac:dyDescent="0.25">
      <c r="A78" s="149" t="s">
        <v>100</v>
      </c>
      <c r="B78" s="114">
        <f>'CEO II V EDE'!B23</f>
        <v>1</v>
      </c>
      <c r="C78" s="134">
        <f>'CEO II V EDE'!C23</f>
        <v>1</v>
      </c>
      <c r="D78" s="147">
        <f t="shared" si="61"/>
        <v>1</v>
      </c>
      <c r="E78" s="134">
        <f>'CEO II V EDE'!E23</f>
        <v>0</v>
      </c>
      <c r="F78" s="147">
        <f t="shared" si="62"/>
        <v>0</v>
      </c>
      <c r="G78" s="134">
        <f>'CEO II V EDE'!G23</f>
        <v>0</v>
      </c>
      <c r="H78" s="147">
        <f t="shared" si="54"/>
        <v>0</v>
      </c>
      <c r="I78" s="134">
        <f>'CEO II V EDE'!K23</f>
        <v>0</v>
      </c>
      <c r="J78" s="147">
        <f t="shared" si="55"/>
        <v>0</v>
      </c>
      <c r="K78" s="134">
        <f>'CEO II V EDE'!M23</f>
        <v>0</v>
      </c>
      <c r="L78" s="147">
        <f t="shared" si="56"/>
        <v>0</v>
      </c>
      <c r="M78" s="134">
        <f>'CEO II V EDE'!O23</f>
        <v>0</v>
      </c>
      <c r="N78" s="147">
        <f t="shared" si="57"/>
        <v>0</v>
      </c>
      <c r="O78" s="294">
        <f t="shared" si="58"/>
        <v>0</v>
      </c>
      <c r="P78" s="148">
        <f t="shared" si="59"/>
        <v>0</v>
      </c>
      <c r="Q78" s="284">
        <f t="shared" si="60"/>
        <v>1</v>
      </c>
    </row>
    <row r="79" spans="1:17" x14ac:dyDescent="0.25">
      <c r="A79" s="149" t="s">
        <v>101</v>
      </c>
      <c r="B79" s="114">
        <f>'CEO II V EDE'!B24</f>
        <v>3</v>
      </c>
      <c r="C79" s="134">
        <f>'CEO II V EDE'!C24</f>
        <v>3</v>
      </c>
      <c r="D79" s="147">
        <f t="shared" si="61"/>
        <v>1</v>
      </c>
      <c r="E79" s="134">
        <f>'CEO II V EDE'!E24</f>
        <v>0</v>
      </c>
      <c r="F79" s="147">
        <f t="shared" si="62"/>
        <v>0</v>
      </c>
      <c r="G79" s="134">
        <f>'CEO II V EDE'!G24</f>
        <v>0</v>
      </c>
      <c r="H79" s="147">
        <f t="shared" si="54"/>
        <v>0</v>
      </c>
      <c r="I79" s="134">
        <f>'CEO II V EDE'!K24</f>
        <v>0</v>
      </c>
      <c r="J79" s="147">
        <f t="shared" si="55"/>
        <v>0</v>
      </c>
      <c r="K79" s="134">
        <f>'CEO II V EDE'!M24</f>
        <v>0</v>
      </c>
      <c r="L79" s="147">
        <f t="shared" si="56"/>
        <v>0</v>
      </c>
      <c r="M79" s="134">
        <f>'CEO II V EDE'!O24</f>
        <v>0</v>
      </c>
      <c r="N79" s="147">
        <f t="shared" si="57"/>
        <v>0</v>
      </c>
      <c r="O79" s="294">
        <f t="shared" si="58"/>
        <v>0</v>
      </c>
      <c r="P79" s="148">
        <f t="shared" si="59"/>
        <v>0</v>
      </c>
      <c r="Q79" s="284">
        <f t="shared" si="60"/>
        <v>3</v>
      </c>
    </row>
    <row r="80" spans="1:17" x14ac:dyDescent="0.25">
      <c r="A80" s="149" t="s">
        <v>60</v>
      </c>
      <c r="B80" s="114">
        <f>'CEO II V EDE'!B25</f>
        <v>2</v>
      </c>
      <c r="C80" s="134">
        <f>'CEO II V EDE'!C25</f>
        <v>2</v>
      </c>
      <c r="D80" s="147">
        <f t="shared" si="61"/>
        <v>1</v>
      </c>
      <c r="E80" s="134">
        <f>'CEO II V EDE'!E25</f>
        <v>0</v>
      </c>
      <c r="F80" s="147">
        <f t="shared" si="62"/>
        <v>0</v>
      </c>
      <c r="G80" s="134">
        <f>'CEO II V EDE'!G25</f>
        <v>0</v>
      </c>
      <c r="H80" s="147">
        <f t="shared" si="54"/>
        <v>0</v>
      </c>
      <c r="I80" s="134">
        <f>'CEO II V EDE'!K25</f>
        <v>0</v>
      </c>
      <c r="J80" s="147">
        <f t="shared" si="55"/>
        <v>0</v>
      </c>
      <c r="K80" s="134">
        <f>'CEO II V EDE'!M25</f>
        <v>0</v>
      </c>
      <c r="L80" s="147">
        <f t="shared" si="56"/>
        <v>0</v>
      </c>
      <c r="M80" s="134">
        <f>'CEO II V EDE'!O25</f>
        <v>0</v>
      </c>
      <c r="N80" s="147">
        <f t="shared" si="57"/>
        <v>0</v>
      </c>
      <c r="O80" s="294">
        <f t="shared" si="58"/>
        <v>0</v>
      </c>
      <c r="P80" s="148">
        <f t="shared" si="59"/>
        <v>0</v>
      </c>
      <c r="Q80" s="284">
        <f t="shared" si="60"/>
        <v>2</v>
      </c>
    </row>
    <row r="81" spans="1:17" x14ac:dyDescent="0.25">
      <c r="A81" s="149" t="s">
        <v>102</v>
      </c>
      <c r="B81" s="114">
        <f>'CEO II V EDE'!B26</f>
        <v>2</v>
      </c>
      <c r="C81" s="134">
        <f>'CEO II V EDE'!C26</f>
        <v>3</v>
      </c>
      <c r="D81" s="147">
        <f t="shared" si="61"/>
        <v>1.5</v>
      </c>
      <c r="E81" s="134">
        <f>'CEO II V EDE'!E26</f>
        <v>0</v>
      </c>
      <c r="F81" s="147">
        <f t="shared" si="62"/>
        <v>0</v>
      </c>
      <c r="G81" s="134">
        <f>'CEO II V EDE'!G26</f>
        <v>0</v>
      </c>
      <c r="H81" s="147">
        <f t="shared" si="54"/>
        <v>0</v>
      </c>
      <c r="I81" s="134">
        <f>'CEO II V EDE'!K26</f>
        <v>0</v>
      </c>
      <c r="J81" s="147">
        <f t="shared" si="55"/>
        <v>0</v>
      </c>
      <c r="K81" s="134">
        <f>'CEO II V EDE'!M26</f>
        <v>0</v>
      </c>
      <c r="L81" s="147">
        <f t="shared" si="56"/>
        <v>0</v>
      </c>
      <c r="M81" s="134">
        <f>'CEO II V EDE'!O26</f>
        <v>0</v>
      </c>
      <c r="N81" s="147">
        <f t="shared" si="57"/>
        <v>0</v>
      </c>
      <c r="O81" s="294">
        <f t="shared" si="58"/>
        <v>0</v>
      </c>
      <c r="P81" s="148">
        <f t="shared" si="59"/>
        <v>0</v>
      </c>
      <c r="Q81" s="284">
        <f t="shared" si="60"/>
        <v>3</v>
      </c>
    </row>
    <row r="82" spans="1:17" ht="24" x14ac:dyDescent="0.25">
      <c r="A82" s="149" t="s">
        <v>103</v>
      </c>
      <c r="B82" s="114">
        <f>'CEO II V EDE'!B27</f>
        <v>1</v>
      </c>
      <c r="C82" s="134">
        <f>'CEO II V EDE'!C27</f>
        <v>1</v>
      </c>
      <c r="D82" s="147">
        <f t="shared" si="61"/>
        <v>1</v>
      </c>
      <c r="E82" s="134">
        <f>'CEO II V EDE'!E27</f>
        <v>0</v>
      </c>
      <c r="F82" s="147">
        <f t="shared" si="62"/>
        <v>0</v>
      </c>
      <c r="G82" s="134">
        <f>'CEO II V EDE'!G27</f>
        <v>0</v>
      </c>
      <c r="H82" s="147">
        <f t="shared" si="54"/>
        <v>0</v>
      </c>
      <c r="I82" s="134">
        <f>'CEO II V EDE'!K27</f>
        <v>0</v>
      </c>
      <c r="J82" s="147">
        <f t="shared" si="55"/>
        <v>0</v>
      </c>
      <c r="K82" s="134">
        <f>'CEO II V EDE'!M27</f>
        <v>0</v>
      </c>
      <c r="L82" s="147">
        <f t="shared" si="56"/>
        <v>0</v>
      </c>
      <c r="M82" s="134">
        <f>'CEO II V EDE'!O27</f>
        <v>0</v>
      </c>
      <c r="N82" s="147">
        <f t="shared" si="57"/>
        <v>0</v>
      </c>
      <c r="O82" s="294">
        <f t="shared" si="58"/>
        <v>0</v>
      </c>
      <c r="P82" s="148">
        <f t="shared" si="59"/>
        <v>0</v>
      </c>
      <c r="Q82" s="284">
        <f t="shared" si="60"/>
        <v>1</v>
      </c>
    </row>
    <row r="83" spans="1:17" ht="24.75" thickBot="1" x14ac:dyDescent="0.3">
      <c r="A83" s="150" t="s">
        <v>59</v>
      </c>
      <c r="B83" s="190">
        <f>'CEO II V EDE'!B28</f>
        <v>80</v>
      </c>
      <c r="C83" s="139">
        <f>'CEO II V EDE'!C28</f>
        <v>77</v>
      </c>
      <c r="D83" s="151">
        <f t="shared" si="61"/>
        <v>0.96250000000000002</v>
      </c>
      <c r="E83" s="139">
        <f>'CEO II V EDE'!E28</f>
        <v>0</v>
      </c>
      <c r="F83" s="151">
        <f t="shared" si="62"/>
        <v>0</v>
      </c>
      <c r="G83" s="139">
        <f>'CEO II V EDE'!G28</f>
        <v>0</v>
      </c>
      <c r="H83" s="151">
        <f t="shared" si="54"/>
        <v>0</v>
      </c>
      <c r="I83" s="139">
        <f>'CEO II V EDE'!K28</f>
        <v>0</v>
      </c>
      <c r="J83" s="151">
        <f t="shared" si="55"/>
        <v>0</v>
      </c>
      <c r="K83" s="139">
        <f>'CEO II V EDE'!M28</f>
        <v>0</v>
      </c>
      <c r="L83" s="151">
        <f t="shared" si="56"/>
        <v>0</v>
      </c>
      <c r="M83" s="139">
        <f>'CEO II V EDE'!O28</f>
        <v>0</v>
      </c>
      <c r="N83" s="151">
        <f t="shared" si="57"/>
        <v>0</v>
      </c>
      <c r="O83" s="295">
        <f t="shared" si="58"/>
        <v>0</v>
      </c>
      <c r="P83" s="152">
        <f t="shared" si="59"/>
        <v>0</v>
      </c>
      <c r="Q83" s="286">
        <f t="shared" si="60"/>
        <v>77</v>
      </c>
    </row>
    <row r="84" spans="1:17" ht="15.75" thickBot="1" x14ac:dyDescent="0.3">
      <c r="A84" s="6" t="s">
        <v>7</v>
      </c>
      <c r="B84" s="7">
        <f>SUM(B76:B83)</f>
        <v>92</v>
      </c>
      <c r="C84" s="8">
        <f>SUM(C76:C83)</f>
        <v>90</v>
      </c>
      <c r="D84" s="22">
        <f t="shared" si="61"/>
        <v>0.97826086956521741</v>
      </c>
      <c r="E84" s="8">
        <f>SUM(E76:E83)</f>
        <v>0</v>
      </c>
      <c r="F84" s="22">
        <f t="shared" si="62"/>
        <v>0</v>
      </c>
      <c r="G84" s="8">
        <f>SUM(G76:G83)</f>
        <v>0</v>
      </c>
      <c r="H84" s="22">
        <f t="shared" si="54"/>
        <v>0</v>
      </c>
      <c r="I84" s="8">
        <f>SUM(I76:I83)</f>
        <v>0</v>
      </c>
      <c r="J84" s="22">
        <f t="shared" si="55"/>
        <v>0</v>
      </c>
      <c r="K84" s="8">
        <f t="shared" ref="K84" si="63">SUM(K76:K83)</f>
        <v>0</v>
      </c>
      <c r="L84" s="22">
        <f t="shared" si="56"/>
        <v>0</v>
      </c>
      <c r="M84" s="8">
        <f t="shared" ref="M84" si="64">SUM(M76:M83)</f>
        <v>0</v>
      </c>
      <c r="N84" s="22">
        <f t="shared" si="57"/>
        <v>0</v>
      </c>
      <c r="O84" s="103">
        <f t="shared" si="58"/>
        <v>0</v>
      </c>
      <c r="P84" s="104">
        <f t="shared" si="59"/>
        <v>0</v>
      </c>
      <c r="Q84" s="8">
        <f t="shared" si="60"/>
        <v>90</v>
      </c>
    </row>
    <row r="86" spans="1:17" ht="15.75" x14ac:dyDescent="0.25">
      <c r="A86" s="1290" t="s">
        <v>285</v>
      </c>
      <c r="B86" s="1291"/>
      <c r="C86" s="1291"/>
      <c r="D86" s="1291"/>
      <c r="E86" s="1291"/>
      <c r="F86" s="1291"/>
      <c r="G86" s="1291"/>
      <c r="H86" s="1291"/>
      <c r="I86" s="1291"/>
      <c r="J86" s="1291"/>
      <c r="K86" s="1291"/>
      <c r="L86" s="1291"/>
      <c r="M86" s="1291"/>
      <c r="N86" s="1291"/>
      <c r="O86" s="1291"/>
      <c r="P86" s="1291"/>
      <c r="Q86" s="1291"/>
    </row>
    <row r="87" spans="1:17" ht="36.75" thickBot="1" x14ac:dyDescent="0.3">
      <c r="A87" s="110" t="s">
        <v>14</v>
      </c>
      <c r="B87" s="132" t="s">
        <v>173</v>
      </c>
      <c r="C87" s="262" t="s">
        <v>2</v>
      </c>
      <c r="D87" s="263" t="s">
        <v>1</v>
      </c>
      <c r="E87" s="262" t="s">
        <v>3</v>
      </c>
      <c r="F87" s="263" t="s">
        <v>1</v>
      </c>
      <c r="G87" s="262" t="s">
        <v>4</v>
      </c>
      <c r="H87" s="263" t="s">
        <v>1</v>
      </c>
      <c r="I87" s="262" t="s">
        <v>5</v>
      </c>
      <c r="J87" s="263" t="s">
        <v>1</v>
      </c>
      <c r="K87" s="264" t="s">
        <v>203</v>
      </c>
      <c r="L87" s="265" t="s">
        <v>1</v>
      </c>
      <c r="M87" s="264" t="s">
        <v>204</v>
      </c>
      <c r="N87" s="265" t="s">
        <v>1</v>
      </c>
      <c r="O87" s="292" t="s">
        <v>206</v>
      </c>
      <c r="P87" s="293" t="s">
        <v>205</v>
      </c>
      <c r="Q87" s="264" t="s">
        <v>6</v>
      </c>
    </row>
    <row r="88" spans="1:17" ht="15.75" thickTop="1" x14ac:dyDescent="0.25">
      <c r="A88" s="113" t="s">
        <v>33</v>
      </c>
      <c r="B88" s="92">
        <f>'AMA_UBS V Medeiros'!B20</f>
        <v>6</v>
      </c>
      <c r="C88" s="133">
        <f>'AMA_UBS V Medeiros'!C20</f>
        <v>6</v>
      </c>
      <c r="D88" s="19">
        <f t="shared" ref="D88:D99" si="65">C88/$B88</f>
        <v>1</v>
      </c>
      <c r="E88" s="133">
        <f>'AMA_UBS V Medeiros'!E20</f>
        <v>0</v>
      </c>
      <c r="F88" s="19">
        <f t="shared" ref="F88:F99" si="66">E88/$B88</f>
        <v>0</v>
      </c>
      <c r="G88" s="133">
        <f>'AMA_UBS V Medeiros'!G20</f>
        <v>0</v>
      </c>
      <c r="H88" s="19">
        <f t="shared" ref="H88:H99" si="67">G88/$B88</f>
        <v>0</v>
      </c>
      <c r="I88" s="133">
        <f>'AMA_UBS V Medeiros'!K20</f>
        <v>0</v>
      </c>
      <c r="J88" s="19">
        <f t="shared" ref="J88:J99" si="68">I88/$B88</f>
        <v>0</v>
      </c>
      <c r="K88" s="133">
        <f>'AMA_UBS V Medeiros'!M20</f>
        <v>0</v>
      </c>
      <c r="L88" s="19">
        <f t="shared" ref="L88:L99" si="69">K88/$B88</f>
        <v>0</v>
      </c>
      <c r="M88" s="133">
        <f>'AMA_UBS V Medeiros'!O20</f>
        <v>0</v>
      </c>
      <c r="N88" s="19">
        <f t="shared" ref="N88:N99" si="70">M88/$B88</f>
        <v>0</v>
      </c>
      <c r="O88" s="282">
        <f t="shared" ref="O88:O99" si="71">SUM(I88,K88,M88)</f>
        <v>0</v>
      </c>
      <c r="P88" s="146">
        <f t="shared" ref="P88:P99" si="72">O88/($B88*3)</f>
        <v>0</v>
      </c>
      <c r="Q88" s="285">
        <f t="shared" ref="Q88:Q99" si="73">SUM(C88,E88,G88,I88,K88,M88)</f>
        <v>6</v>
      </c>
    </row>
    <row r="89" spans="1:17" x14ac:dyDescent="0.25">
      <c r="A89" s="113" t="s">
        <v>20</v>
      </c>
      <c r="B89" s="153">
        <f>'AMA_UBS V Medeiros'!B23</f>
        <v>4</v>
      </c>
      <c r="C89" s="134">
        <f>'AMA_UBS V Medeiros'!C23</f>
        <v>3.5</v>
      </c>
      <c r="D89" s="147">
        <f t="shared" si="65"/>
        <v>0.875</v>
      </c>
      <c r="E89" s="134">
        <f>'AMA_UBS V Medeiros'!E23</f>
        <v>0</v>
      </c>
      <c r="F89" s="147">
        <f t="shared" si="66"/>
        <v>0</v>
      </c>
      <c r="G89" s="134">
        <f>'AMA_UBS V Medeiros'!G23</f>
        <v>0</v>
      </c>
      <c r="H89" s="147">
        <f t="shared" si="67"/>
        <v>0</v>
      </c>
      <c r="I89" s="134">
        <f>'AMA_UBS V Medeiros'!K23</f>
        <v>0</v>
      </c>
      <c r="J89" s="147">
        <f t="shared" si="68"/>
        <v>0</v>
      </c>
      <c r="K89" s="134">
        <f>'AMA_UBS V Medeiros'!M23</f>
        <v>0</v>
      </c>
      <c r="L89" s="147">
        <f t="shared" si="69"/>
        <v>0</v>
      </c>
      <c r="M89" s="134">
        <f>'AMA_UBS V Medeiros'!O23</f>
        <v>0</v>
      </c>
      <c r="N89" s="147">
        <f t="shared" si="70"/>
        <v>0</v>
      </c>
      <c r="O89" s="294">
        <f t="shared" si="71"/>
        <v>0</v>
      </c>
      <c r="P89" s="148">
        <f t="shared" si="72"/>
        <v>0</v>
      </c>
      <c r="Q89" s="284">
        <f t="shared" si="73"/>
        <v>3.5</v>
      </c>
    </row>
    <row r="90" spans="1:17" x14ac:dyDescent="0.25">
      <c r="A90" s="113" t="s">
        <v>21</v>
      </c>
      <c r="B90" s="93">
        <f>'AMA_UBS V Medeiros'!B25</f>
        <v>2</v>
      </c>
      <c r="C90" s="134">
        <f>'AMA_UBS V Medeiros'!C25</f>
        <v>2</v>
      </c>
      <c r="D90" s="147">
        <f t="shared" si="65"/>
        <v>1</v>
      </c>
      <c r="E90" s="134">
        <f>'AMA_UBS V Medeiros'!E25</f>
        <v>0</v>
      </c>
      <c r="F90" s="147">
        <f t="shared" si="66"/>
        <v>0</v>
      </c>
      <c r="G90" s="134">
        <f>'AMA_UBS V Medeiros'!G25</f>
        <v>0</v>
      </c>
      <c r="H90" s="147">
        <f t="shared" si="67"/>
        <v>0</v>
      </c>
      <c r="I90" s="134">
        <f>'AMA_UBS V Medeiros'!K25</f>
        <v>0</v>
      </c>
      <c r="J90" s="147">
        <f t="shared" si="68"/>
        <v>0</v>
      </c>
      <c r="K90" s="134">
        <f>'AMA_UBS V Medeiros'!M25</f>
        <v>0</v>
      </c>
      <c r="L90" s="147">
        <f t="shared" si="69"/>
        <v>0</v>
      </c>
      <c r="M90" s="134">
        <f>'AMA_UBS V Medeiros'!O25</f>
        <v>0</v>
      </c>
      <c r="N90" s="147">
        <f t="shared" si="70"/>
        <v>0</v>
      </c>
      <c r="O90" s="294">
        <f t="shared" si="71"/>
        <v>0</v>
      </c>
      <c r="P90" s="148">
        <f t="shared" si="72"/>
        <v>0</v>
      </c>
      <c r="Q90" s="284">
        <f t="shared" si="73"/>
        <v>2</v>
      </c>
    </row>
    <row r="91" spans="1:17" x14ac:dyDescent="0.25">
      <c r="A91" s="113" t="s">
        <v>22</v>
      </c>
      <c r="B91" s="107">
        <f>'AMA_UBS V Medeiros'!B26</f>
        <v>2</v>
      </c>
      <c r="C91" s="134">
        <f>'AMA_UBS V Medeiros'!C26</f>
        <v>1.75</v>
      </c>
      <c r="D91" s="147">
        <f t="shared" si="65"/>
        <v>0.875</v>
      </c>
      <c r="E91" s="134">
        <f>'AMA_UBS V Medeiros'!E26</f>
        <v>0</v>
      </c>
      <c r="F91" s="147">
        <f t="shared" si="66"/>
        <v>0</v>
      </c>
      <c r="G91" s="134">
        <f>'AMA_UBS V Medeiros'!G26</f>
        <v>0</v>
      </c>
      <c r="H91" s="147">
        <f t="shared" si="67"/>
        <v>0</v>
      </c>
      <c r="I91" s="134">
        <f>'AMA_UBS V Medeiros'!K26</f>
        <v>0</v>
      </c>
      <c r="J91" s="147">
        <f t="shared" si="68"/>
        <v>0</v>
      </c>
      <c r="K91" s="134">
        <f>'AMA_UBS V Medeiros'!M26</f>
        <v>0</v>
      </c>
      <c r="L91" s="147">
        <f t="shared" si="69"/>
        <v>0</v>
      </c>
      <c r="M91" s="134">
        <f>'AMA_UBS V Medeiros'!O26</f>
        <v>0</v>
      </c>
      <c r="N91" s="147">
        <f t="shared" si="70"/>
        <v>0</v>
      </c>
      <c r="O91" s="294">
        <f t="shared" si="71"/>
        <v>0</v>
      </c>
      <c r="P91" s="148">
        <f t="shared" si="72"/>
        <v>0</v>
      </c>
      <c r="Q91" s="284">
        <f t="shared" si="73"/>
        <v>1.75</v>
      </c>
    </row>
    <row r="92" spans="1:17" x14ac:dyDescent="0.25">
      <c r="A92" s="113" t="s">
        <v>23</v>
      </c>
      <c r="B92" s="93">
        <f>'AMA_UBS V Medeiros'!B27</f>
        <v>3</v>
      </c>
      <c r="C92" s="134">
        <f>'AMA_UBS V Medeiros'!C27</f>
        <v>3</v>
      </c>
      <c r="D92" s="147">
        <f t="shared" si="65"/>
        <v>1</v>
      </c>
      <c r="E92" s="134">
        <f>'AMA_UBS V Medeiros'!E27</f>
        <v>0</v>
      </c>
      <c r="F92" s="147">
        <f t="shared" si="66"/>
        <v>0</v>
      </c>
      <c r="G92" s="134">
        <f>'AMA_UBS V Medeiros'!G27</f>
        <v>0</v>
      </c>
      <c r="H92" s="147">
        <f t="shared" si="67"/>
        <v>0</v>
      </c>
      <c r="I92" s="134">
        <f>'AMA_UBS V Medeiros'!K27</f>
        <v>0</v>
      </c>
      <c r="J92" s="147">
        <f t="shared" si="68"/>
        <v>0</v>
      </c>
      <c r="K92" s="134">
        <f>'AMA_UBS V Medeiros'!M27</f>
        <v>0</v>
      </c>
      <c r="L92" s="147">
        <f t="shared" si="69"/>
        <v>0</v>
      </c>
      <c r="M92" s="134">
        <f>'AMA_UBS V Medeiros'!O27</f>
        <v>0</v>
      </c>
      <c r="N92" s="147">
        <f t="shared" si="70"/>
        <v>0</v>
      </c>
      <c r="O92" s="294">
        <f t="shared" si="71"/>
        <v>0</v>
      </c>
      <c r="P92" s="148">
        <f t="shared" si="72"/>
        <v>0</v>
      </c>
      <c r="Q92" s="284">
        <f t="shared" si="73"/>
        <v>3</v>
      </c>
    </row>
    <row r="93" spans="1:17" x14ac:dyDescent="0.25">
      <c r="A93" s="113" t="s">
        <v>24</v>
      </c>
      <c r="B93" s="107">
        <f>'AMA_UBS V Medeiros'!B28</f>
        <v>2</v>
      </c>
      <c r="C93" s="134">
        <f>'AMA_UBS V Medeiros'!C28</f>
        <v>2</v>
      </c>
      <c r="D93" s="147">
        <f t="shared" si="65"/>
        <v>1</v>
      </c>
      <c r="E93" s="134">
        <f>'AMA_UBS V Medeiros'!E28</f>
        <v>0</v>
      </c>
      <c r="F93" s="147">
        <f t="shared" si="66"/>
        <v>0</v>
      </c>
      <c r="G93" s="134">
        <f>'AMA_UBS V Medeiros'!G28</f>
        <v>0</v>
      </c>
      <c r="H93" s="147">
        <f t="shared" si="67"/>
        <v>0</v>
      </c>
      <c r="I93" s="134">
        <f>'AMA_UBS V Medeiros'!K28</f>
        <v>0</v>
      </c>
      <c r="J93" s="147">
        <f t="shared" si="68"/>
        <v>0</v>
      </c>
      <c r="K93" s="134">
        <f>'AMA_UBS V Medeiros'!M28</f>
        <v>0</v>
      </c>
      <c r="L93" s="147">
        <f t="shared" si="69"/>
        <v>0</v>
      </c>
      <c r="M93" s="134">
        <f>'AMA_UBS V Medeiros'!O28</f>
        <v>0</v>
      </c>
      <c r="N93" s="147">
        <f t="shared" si="70"/>
        <v>0</v>
      </c>
      <c r="O93" s="294">
        <f t="shared" si="71"/>
        <v>0</v>
      </c>
      <c r="P93" s="148">
        <f t="shared" si="72"/>
        <v>0</v>
      </c>
      <c r="Q93" s="284">
        <f t="shared" si="73"/>
        <v>2</v>
      </c>
    </row>
    <row r="94" spans="1:17" x14ac:dyDescent="0.25">
      <c r="A94" s="95" t="s">
        <v>45</v>
      </c>
      <c r="B94" s="93">
        <f>'AMA_UBS V Medeiros'!B29</f>
        <v>1</v>
      </c>
      <c r="C94" s="133">
        <f>'AMA_UBS V Medeiros'!C29</f>
        <v>1</v>
      </c>
      <c r="D94" s="19">
        <f t="shared" si="65"/>
        <v>1</v>
      </c>
      <c r="E94" s="133">
        <f>'AMA_UBS V Medeiros'!E29</f>
        <v>0</v>
      </c>
      <c r="F94" s="19">
        <f t="shared" si="66"/>
        <v>0</v>
      </c>
      <c r="G94" s="133">
        <f>'AMA_UBS V Medeiros'!G29</f>
        <v>0</v>
      </c>
      <c r="H94" s="19">
        <f t="shared" si="67"/>
        <v>0</v>
      </c>
      <c r="I94" s="133">
        <f>'AMA_UBS V Medeiros'!K29</f>
        <v>0</v>
      </c>
      <c r="J94" s="19">
        <f t="shared" si="68"/>
        <v>0</v>
      </c>
      <c r="K94" s="133">
        <f>'AMA_UBS V Medeiros'!M29</f>
        <v>0</v>
      </c>
      <c r="L94" s="19">
        <f t="shared" si="69"/>
        <v>0</v>
      </c>
      <c r="M94" s="133">
        <f>'AMA_UBS V Medeiros'!O29</f>
        <v>0</v>
      </c>
      <c r="N94" s="19">
        <f t="shared" si="70"/>
        <v>0</v>
      </c>
      <c r="O94" s="282">
        <f t="shared" si="71"/>
        <v>0</v>
      </c>
      <c r="P94" s="146">
        <f t="shared" si="72"/>
        <v>0</v>
      </c>
      <c r="Q94" s="285">
        <f t="shared" si="73"/>
        <v>1</v>
      </c>
    </row>
    <row r="95" spans="1:17" x14ac:dyDescent="0.25">
      <c r="A95" s="95" t="s">
        <v>175</v>
      </c>
      <c r="B95" s="93">
        <f>'AMA_UBS V Medeiros'!B30</f>
        <v>6</v>
      </c>
      <c r="C95" s="133">
        <f>'AMA_UBS V Medeiros'!C30</f>
        <v>5</v>
      </c>
      <c r="D95" s="19">
        <f t="shared" si="65"/>
        <v>0.83333333333333337</v>
      </c>
      <c r="E95" s="133">
        <f>'AMA_UBS V Medeiros'!E30</f>
        <v>0</v>
      </c>
      <c r="F95" s="19">
        <f t="shared" si="66"/>
        <v>0</v>
      </c>
      <c r="G95" s="133">
        <f>'AMA_UBS V Medeiros'!G30</f>
        <v>0</v>
      </c>
      <c r="H95" s="19">
        <f t="shared" si="67"/>
        <v>0</v>
      </c>
      <c r="I95" s="133">
        <f>'AMA_UBS V Medeiros'!K30</f>
        <v>0</v>
      </c>
      <c r="J95" s="19">
        <f t="shared" si="68"/>
        <v>0</v>
      </c>
      <c r="K95" s="133">
        <f>'AMA_UBS V Medeiros'!M30</f>
        <v>0</v>
      </c>
      <c r="L95" s="19">
        <f t="shared" si="69"/>
        <v>0</v>
      </c>
      <c r="M95" s="133">
        <f>'AMA_UBS V Medeiros'!O30</f>
        <v>0</v>
      </c>
      <c r="N95" s="19">
        <f t="shared" si="70"/>
        <v>0</v>
      </c>
      <c r="O95" s="282">
        <f t="shared" si="71"/>
        <v>0</v>
      </c>
      <c r="P95" s="146">
        <f t="shared" si="72"/>
        <v>0</v>
      </c>
      <c r="Q95" s="285">
        <f t="shared" si="73"/>
        <v>5</v>
      </c>
    </row>
    <row r="96" spans="1:17" x14ac:dyDescent="0.25">
      <c r="A96" s="113" t="s">
        <v>25</v>
      </c>
      <c r="B96" s="107">
        <f>'AMA_UBS V Medeiros'!B31</f>
        <v>4</v>
      </c>
      <c r="C96" s="134">
        <f>'AMA_UBS V Medeiros'!C31</f>
        <v>4</v>
      </c>
      <c r="D96" s="147">
        <f t="shared" si="65"/>
        <v>1</v>
      </c>
      <c r="E96" s="134">
        <f>'AMA_UBS V Medeiros'!E31</f>
        <v>0</v>
      </c>
      <c r="F96" s="147">
        <f t="shared" si="66"/>
        <v>0</v>
      </c>
      <c r="G96" s="134">
        <f>'AMA_UBS V Medeiros'!G31</f>
        <v>0</v>
      </c>
      <c r="H96" s="147">
        <f t="shared" si="67"/>
        <v>0</v>
      </c>
      <c r="I96" s="134">
        <f>'AMA_UBS V Medeiros'!K31</f>
        <v>0</v>
      </c>
      <c r="J96" s="147">
        <f t="shared" si="68"/>
        <v>0</v>
      </c>
      <c r="K96" s="134">
        <f>'AMA_UBS V Medeiros'!M31</f>
        <v>0</v>
      </c>
      <c r="L96" s="147">
        <f t="shared" si="69"/>
        <v>0</v>
      </c>
      <c r="M96" s="134">
        <f>'AMA_UBS V Medeiros'!O31</f>
        <v>0</v>
      </c>
      <c r="N96" s="147">
        <f t="shared" si="70"/>
        <v>0</v>
      </c>
      <c r="O96" s="294">
        <f t="shared" si="71"/>
        <v>0</v>
      </c>
      <c r="P96" s="148">
        <f t="shared" si="72"/>
        <v>0</v>
      </c>
      <c r="Q96" s="284">
        <f t="shared" si="73"/>
        <v>4</v>
      </c>
    </row>
    <row r="97" spans="1:17" x14ac:dyDescent="0.25">
      <c r="A97" s="113" t="s">
        <v>26</v>
      </c>
      <c r="B97" s="107">
        <f>'AMA_UBS V Medeiros'!B32</f>
        <v>1</v>
      </c>
      <c r="C97" s="134">
        <f>'AMA_UBS V Medeiros'!C32</f>
        <v>1</v>
      </c>
      <c r="D97" s="147">
        <f t="shared" si="65"/>
        <v>1</v>
      </c>
      <c r="E97" s="134">
        <f>'AMA_UBS V Medeiros'!E32</f>
        <v>0</v>
      </c>
      <c r="F97" s="147">
        <f t="shared" si="66"/>
        <v>0</v>
      </c>
      <c r="G97" s="134">
        <f>'AMA_UBS V Medeiros'!G32</f>
        <v>0</v>
      </c>
      <c r="H97" s="147">
        <f t="shared" si="67"/>
        <v>0</v>
      </c>
      <c r="I97" s="134">
        <f>'AMA_UBS V Medeiros'!K32</f>
        <v>0</v>
      </c>
      <c r="J97" s="147">
        <f t="shared" si="68"/>
        <v>0</v>
      </c>
      <c r="K97" s="134">
        <f>'AMA_UBS V Medeiros'!M32</f>
        <v>0</v>
      </c>
      <c r="L97" s="147">
        <f t="shared" si="69"/>
        <v>0</v>
      </c>
      <c r="M97" s="134">
        <f>'AMA_UBS V Medeiros'!O32</f>
        <v>0</v>
      </c>
      <c r="N97" s="147">
        <f t="shared" si="70"/>
        <v>0</v>
      </c>
      <c r="O97" s="294">
        <f t="shared" si="71"/>
        <v>0</v>
      </c>
      <c r="P97" s="148">
        <f t="shared" si="72"/>
        <v>0</v>
      </c>
      <c r="Q97" s="284">
        <f t="shared" si="73"/>
        <v>1</v>
      </c>
    </row>
    <row r="98" spans="1:17" x14ac:dyDescent="0.25">
      <c r="A98" s="113" t="s">
        <v>34</v>
      </c>
      <c r="B98" s="107">
        <f>'AMA_UBS V Medeiros'!B35</f>
        <v>1</v>
      </c>
      <c r="C98" s="134">
        <f>'AMA_UBS V Medeiros'!C35</f>
        <v>1</v>
      </c>
      <c r="D98" s="147">
        <f t="shared" si="65"/>
        <v>1</v>
      </c>
      <c r="E98" s="134">
        <f>'AMA_UBS V Medeiros'!E35</f>
        <v>0</v>
      </c>
      <c r="F98" s="147">
        <f t="shared" si="66"/>
        <v>0</v>
      </c>
      <c r="G98" s="134">
        <f>'AMA_UBS V Medeiros'!G35</f>
        <v>0</v>
      </c>
      <c r="H98" s="147">
        <f t="shared" si="67"/>
        <v>0</v>
      </c>
      <c r="I98" s="134">
        <f>'AMA_UBS V Medeiros'!K35</f>
        <v>0</v>
      </c>
      <c r="J98" s="147">
        <f t="shared" si="68"/>
        <v>0</v>
      </c>
      <c r="K98" s="134">
        <f>'AMA_UBS V Medeiros'!M35</f>
        <v>0</v>
      </c>
      <c r="L98" s="147">
        <f t="shared" si="69"/>
        <v>0</v>
      </c>
      <c r="M98" s="134">
        <f>'AMA_UBS V Medeiros'!O35</f>
        <v>0</v>
      </c>
      <c r="N98" s="147">
        <f t="shared" si="70"/>
        <v>0</v>
      </c>
      <c r="O98" s="294">
        <f t="shared" si="71"/>
        <v>0</v>
      </c>
      <c r="P98" s="148">
        <f t="shared" si="72"/>
        <v>0</v>
      </c>
      <c r="Q98" s="284">
        <f t="shared" si="73"/>
        <v>1</v>
      </c>
    </row>
    <row r="99" spans="1:17" ht="15.75" thickBot="1" x14ac:dyDescent="0.3">
      <c r="A99" s="6" t="s">
        <v>7</v>
      </c>
      <c r="B99" s="7">
        <f>SUM(B88:B98)</f>
        <v>32</v>
      </c>
      <c r="C99" s="8">
        <f>SUM(C88:C98)</f>
        <v>30.25</v>
      </c>
      <c r="D99" s="22">
        <f t="shared" si="65"/>
        <v>0.9453125</v>
      </c>
      <c r="E99" s="8">
        <f>SUM(E88:E98)</f>
        <v>0</v>
      </c>
      <c r="F99" s="22">
        <f t="shared" si="66"/>
        <v>0</v>
      </c>
      <c r="G99" s="8">
        <f>SUM(G88:G98)</f>
        <v>0</v>
      </c>
      <c r="H99" s="22">
        <f t="shared" si="67"/>
        <v>0</v>
      </c>
      <c r="I99" s="8">
        <f>SUM(I88:I98)</f>
        <v>0</v>
      </c>
      <c r="J99" s="22">
        <f t="shared" si="68"/>
        <v>0</v>
      </c>
      <c r="K99" s="8">
        <f>SUM(K88:K98)</f>
        <v>0</v>
      </c>
      <c r="L99" s="22">
        <f t="shared" si="69"/>
        <v>0</v>
      </c>
      <c r="M99" s="8">
        <f>SUM(M88:M98)</f>
        <v>0</v>
      </c>
      <c r="N99" s="22">
        <f t="shared" si="70"/>
        <v>0</v>
      </c>
      <c r="O99" s="103">
        <f t="shared" si="71"/>
        <v>0</v>
      </c>
      <c r="P99" s="104">
        <f t="shared" si="72"/>
        <v>0</v>
      </c>
      <c r="Q99" s="8">
        <f t="shared" si="73"/>
        <v>30.25</v>
      </c>
    </row>
    <row r="101" spans="1:17" ht="15.75" x14ac:dyDescent="0.25">
      <c r="A101" s="1290" t="s">
        <v>287</v>
      </c>
      <c r="B101" s="1291"/>
      <c r="C101" s="1291"/>
      <c r="D101" s="1291"/>
      <c r="E101" s="1291"/>
      <c r="F101" s="1291"/>
      <c r="G101" s="1291"/>
      <c r="H101" s="1291"/>
      <c r="I101" s="1291"/>
      <c r="J101" s="1291"/>
      <c r="K101" s="1291"/>
      <c r="L101" s="1291"/>
      <c r="M101" s="1291"/>
      <c r="N101" s="1291"/>
      <c r="O101" s="1291"/>
      <c r="P101" s="1291"/>
      <c r="Q101" s="1291"/>
    </row>
    <row r="102" spans="1:17" ht="36.75" thickBot="1" x14ac:dyDescent="0.3">
      <c r="A102" s="110" t="s">
        <v>14</v>
      </c>
      <c r="B102" s="132" t="s">
        <v>173</v>
      </c>
      <c r="C102" s="262" t="s">
        <v>2</v>
      </c>
      <c r="D102" s="263" t="s">
        <v>1</v>
      </c>
      <c r="E102" s="262" t="s">
        <v>3</v>
      </c>
      <c r="F102" s="263" t="s">
        <v>1</v>
      </c>
      <c r="G102" s="262" t="s">
        <v>4</v>
      </c>
      <c r="H102" s="263" t="s">
        <v>1</v>
      </c>
      <c r="I102" s="262" t="s">
        <v>5</v>
      </c>
      <c r="J102" s="263" t="s">
        <v>1</v>
      </c>
      <c r="K102" s="264" t="s">
        <v>203</v>
      </c>
      <c r="L102" s="265" t="s">
        <v>1</v>
      </c>
      <c r="M102" s="264" t="s">
        <v>204</v>
      </c>
      <c r="N102" s="265" t="s">
        <v>1</v>
      </c>
      <c r="O102" s="292" t="s">
        <v>206</v>
      </c>
      <c r="P102" s="293" t="s">
        <v>205</v>
      </c>
      <c r="Q102" s="264" t="s">
        <v>6</v>
      </c>
    </row>
    <row r="103" spans="1:17" ht="15.75" thickTop="1" x14ac:dyDescent="0.25">
      <c r="A103" s="113" t="s">
        <v>33</v>
      </c>
      <c r="B103" s="10">
        <f>'UBS Izolina Mazzei'!B32</f>
        <v>9</v>
      </c>
      <c r="C103" s="133">
        <f>'UBS Izolina Mazzei'!C32</f>
        <v>9</v>
      </c>
      <c r="D103" s="19">
        <f t="shared" ref="D103:D114" si="74">C103/$B103</f>
        <v>1</v>
      </c>
      <c r="E103" s="133">
        <f>'UBS Izolina Mazzei'!E32</f>
        <v>0</v>
      </c>
      <c r="F103" s="19">
        <f t="shared" ref="F103:F114" si="75">E103/$B103</f>
        <v>0</v>
      </c>
      <c r="G103" s="133">
        <f>'UBS Izolina Mazzei'!G32</f>
        <v>0</v>
      </c>
      <c r="H103" s="19">
        <f t="shared" ref="H103:H114" si="76">G103/$B103</f>
        <v>0</v>
      </c>
      <c r="I103" s="133">
        <f>'UBS Izolina Mazzei'!K32</f>
        <v>0</v>
      </c>
      <c r="J103" s="19">
        <f t="shared" ref="J103:J114" si="77">I103/$B103</f>
        <v>0</v>
      </c>
      <c r="K103" s="133">
        <f>'UBS Izolina Mazzei'!M32</f>
        <v>0</v>
      </c>
      <c r="L103" s="19">
        <f t="shared" ref="L103:L114" si="78">K103/$B103</f>
        <v>0</v>
      </c>
      <c r="M103" s="133">
        <f>'UBS Izolina Mazzei'!O32</f>
        <v>0</v>
      </c>
      <c r="N103" s="19">
        <f t="shared" ref="N103:N114" si="79">M103/$B103</f>
        <v>0</v>
      </c>
      <c r="O103" s="282">
        <f t="shared" ref="O103:O114" si="80">SUM(I103,K103,M103)</f>
        <v>0</v>
      </c>
      <c r="P103" s="146">
        <f t="shared" ref="P103:P114" si="81">O103/($B103*3)</f>
        <v>0</v>
      </c>
      <c r="Q103" s="285">
        <f t="shared" ref="Q103:Q114" si="82">SUM(C103,E103,G103,I103,K103,M103)</f>
        <v>9</v>
      </c>
    </row>
    <row r="104" spans="1:17" x14ac:dyDescent="0.25">
      <c r="A104" s="113" t="s">
        <v>20</v>
      </c>
      <c r="B104" s="107">
        <f>'UBS Izolina Mazzei'!B34</f>
        <v>3</v>
      </c>
      <c r="C104" s="134">
        <f>'UBS Izolina Mazzei'!C34</f>
        <v>3</v>
      </c>
      <c r="D104" s="147">
        <f t="shared" si="74"/>
        <v>1</v>
      </c>
      <c r="E104" s="134">
        <f>'UBS Izolina Mazzei'!E34</f>
        <v>0</v>
      </c>
      <c r="F104" s="147">
        <f>E104/$B104</f>
        <v>0</v>
      </c>
      <c r="G104" s="134">
        <f>'UBS Izolina Mazzei'!G34</f>
        <v>0</v>
      </c>
      <c r="H104" s="147">
        <f t="shared" si="76"/>
        <v>0</v>
      </c>
      <c r="I104" s="134">
        <f>'UBS Izolina Mazzei'!K34</f>
        <v>0</v>
      </c>
      <c r="J104" s="147">
        <f t="shared" si="77"/>
        <v>0</v>
      </c>
      <c r="K104" s="134">
        <f>'UBS Izolina Mazzei'!M34</f>
        <v>0</v>
      </c>
      <c r="L104" s="147">
        <f t="shared" si="78"/>
        <v>0</v>
      </c>
      <c r="M104" s="134">
        <f>'UBS Izolina Mazzei'!O34</f>
        <v>0</v>
      </c>
      <c r="N104" s="147">
        <f t="shared" si="79"/>
        <v>0</v>
      </c>
      <c r="O104" s="294">
        <f t="shared" si="80"/>
        <v>0</v>
      </c>
      <c r="P104" s="148">
        <f t="shared" si="81"/>
        <v>0</v>
      </c>
      <c r="Q104" s="284">
        <f t="shared" si="82"/>
        <v>3</v>
      </c>
    </row>
    <row r="105" spans="1:17" x14ac:dyDescent="0.25">
      <c r="A105" s="113" t="s">
        <v>43</v>
      </c>
      <c r="B105" s="107">
        <f>'UBS Izolina Mazzei'!B35</f>
        <v>2</v>
      </c>
      <c r="C105" s="134">
        <f>'UBS Izolina Mazzei'!C35</f>
        <v>2</v>
      </c>
      <c r="D105" s="147">
        <f t="shared" si="74"/>
        <v>1</v>
      </c>
      <c r="E105" s="134">
        <f>'UBS Izolina Mazzei'!E35</f>
        <v>0</v>
      </c>
      <c r="F105" s="147">
        <f t="shared" si="75"/>
        <v>0</v>
      </c>
      <c r="G105" s="134">
        <f>'UBS Izolina Mazzei'!G35</f>
        <v>0</v>
      </c>
      <c r="H105" s="147">
        <f t="shared" si="76"/>
        <v>0</v>
      </c>
      <c r="I105" s="134">
        <f>'UBS Izolina Mazzei'!K35</f>
        <v>0</v>
      </c>
      <c r="J105" s="147">
        <f t="shared" si="77"/>
        <v>0</v>
      </c>
      <c r="K105" s="134">
        <f>'UBS Izolina Mazzei'!M35</f>
        <v>0</v>
      </c>
      <c r="L105" s="147">
        <f t="shared" si="78"/>
        <v>0</v>
      </c>
      <c r="M105" s="134">
        <f>'UBS Izolina Mazzei'!O35</f>
        <v>0</v>
      </c>
      <c r="N105" s="147">
        <f t="shared" si="79"/>
        <v>0</v>
      </c>
      <c r="O105" s="294">
        <f t="shared" si="80"/>
        <v>0</v>
      </c>
      <c r="P105" s="148">
        <f t="shared" si="81"/>
        <v>0</v>
      </c>
      <c r="Q105" s="284">
        <f t="shared" si="82"/>
        <v>2</v>
      </c>
    </row>
    <row r="106" spans="1:17" x14ac:dyDescent="0.25">
      <c r="A106" s="113" t="s">
        <v>193</v>
      </c>
      <c r="B106" s="107">
        <f>'UBS Izolina Mazzei'!B36</f>
        <v>1</v>
      </c>
      <c r="C106" s="134">
        <f>'UBS Izolina Mazzei'!C36</f>
        <v>1</v>
      </c>
      <c r="D106" s="147">
        <f t="shared" si="74"/>
        <v>1</v>
      </c>
      <c r="E106" s="134">
        <f>'UBS Izolina Mazzei'!E36</f>
        <v>0</v>
      </c>
      <c r="F106" s="147">
        <f t="shared" si="75"/>
        <v>0</v>
      </c>
      <c r="G106" s="134">
        <f>'UBS Izolina Mazzei'!G36</f>
        <v>0</v>
      </c>
      <c r="H106" s="147">
        <f t="shared" si="76"/>
        <v>0</v>
      </c>
      <c r="I106" s="134">
        <f>'UBS Izolina Mazzei'!K36</f>
        <v>0</v>
      </c>
      <c r="J106" s="147">
        <f t="shared" si="77"/>
        <v>0</v>
      </c>
      <c r="K106" s="134">
        <f>'UBS Izolina Mazzei'!M36</f>
        <v>0</v>
      </c>
      <c r="L106" s="147">
        <f t="shared" si="78"/>
        <v>0</v>
      </c>
      <c r="M106" s="134">
        <f>'UBS Izolina Mazzei'!O36</f>
        <v>0</v>
      </c>
      <c r="N106" s="147">
        <f t="shared" si="79"/>
        <v>0</v>
      </c>
      <c r="O106" s="294">
        <f t="shared" si="80"/>
        <v>0</v>
      </c>
      <c r="P106" s="148">
        <f t="shared" si="81"/>
        <v>0</v>
      </c>
      <c r="Q106" s="284">
        <f t="shared" si="82"/>
        <v>1</v>
      </c>
    </row>
    <row r="107" spans="1:17" x14ac:dyDescent="0.25">
      <c r="A107" s="113" t="s">
        <v>23</v>
      </c>
      <c r="B107" s="107">
        <f>'UBS Izolina Mazzei'!B37</f>
        <v>2</v>
      </c>
      <c r="C107" s="134">
        <f>'UBS Izolina Mazzei'!C37</f>
        <v>2</v>
      </c>
      <c r="D107" s="147">
        <f t="shared" si="74"/>
        <v>1</v>
      </c>
      <c r="E107" s="134">
        <f>'UBS Izolina Mazzei'!E37</f>
        <v>0</v>
      </c>
      <c r="F107" s="147">
        <f t="shared" si="75"/>
        <v>0</v>
      </c>
      <c r="G107" s="134">
        <f>'UBS Izolina Mazzei'!G37</f>
        <v>0</v>
      </c>
      <c r="H107" s="147">
        <f t="shared" si="76"/>
        <v>0</v>
      </c>
      <c r="I107" s="134">
        <f>'UBS Izolina Mazzei'!K37</f>
        <v>0</v>
      </c>
      <c r="J107" s="147">
        <f t="shared" si="77"/>
        <v>0</v>
      </c>
      <c r="K107" s="134">
        <f>'UBS Izolina Mazzei'!M37</f>
        <v>0</v>
      </c>
      <c r="L107" s="147">
        <f t="shared" si="78"/>
        <v>0</v>
      </c>
      <c r="M107" s="134">
        <f>'UBS Izolina Mazzei'!O37</f>
        <v>0</v>
      </c>
      <c r="N107" s="147">
        <f t="shared" si="79"/>
        <v>0</v>
      </c>
      <c r="O107" s="294">
        <f t="shared" si="80"/>
        <v>0</v>
      </c>
      <c r="P107" s="148">
        <f t="shared" si="81"/>
        <v>0</v>
      </c>
      <c r="Q107" s="284">
        <f t="shared" si="82"/>
        <v>2</v>
      </c>
    </row>
    <row r="108" spans="1:17" x14ac:dyDescent="0.25">
      <c r="A108" s="113" t="s">
        <v>24</v>
      </c>
      <c r="B108" s="107">
        <f>'UBS Izolina Mazzei'!B41</f>
        <v>2</v>
      </c>
      <c r="C108" s="134">
        <f>'UBS Izolina Mazzei'!C41</f>
        <v>2</v>
      </c>
      <c r="D108" s="147">
        <f t="shared" si="74"/>
        <v>1</v>
      </c>
      <c r="E108" s="134">
        <f>'UBS Izolina Mazzei'!E41</f>
        <v>0</v>
      </c>
      <c r="F108" s="147">
        <f t="shared" si="75"/>
        <v>0</v>
      </c>
      <c r="G108" s="134">
        <f>'UBS Izolina Mazzei'!G41</f>
        <v>0</v>
      </c>
      <c r="H108" s="147">
        <f t="shared" si="76"/>
        <v>0</v>
      </c>
      <c r="I108" s="134">
        <f>'UBS Izolina Mazzei'!K41</f>
        <v>0</v>
      </c>
      <c r="J108" s="147">
        <f t="shared" si="77"/>
        <v>0</v>
      </c>
      <c r="K108" s="134">
        <f>'UBS Izolina Mazzei'!M41</f>
        <v>0</v>
      </c>
      <c r="L108" s="147">
        <f t="shared" si="78"/>
        <v>0</v>
      </c>
      <c r="M108" s="134">
        <f>'UBS Izolina Mazzei'!O41</f>
        <v>0</v>
      </c>
      <c r="N108" s="147">
        <f t="shared" si="79"/>
        <v>0</v>
      </c>
      <c r="O108" s="294">
        <f t="shared" si="80"/>
        <v>0</v>
      </c>
      <c r="P108" s="148">
        <f t="shared" si="81"/>
        <v>0</v>
      </c>
      <c r="Q108" s="284">
        <f t="shared" si="82"/>
        <v>2</v>
      </c>
    </row>
    <row r="109" spans="1:17" x14ac:dyDescent="0.25">
      <c r="A109" s="113" t="s">
        <v>25</v>
      </c>
      <c r="B109" s="93">
        <f>'UBS Izolina Mazzei'!B42</f>
        <v>4</v>
      </c>
      <c r="C109" s="134">
        <f>'UBS Izolina Mazzei'!C42</f>
        <v>4</v>
      </c>
      <c r="D109" s="147">
        <f t="shared" si="74"/>
        <v>1</v>
      </c>
      <c r="E109" s="134">
        <f>'UBS Izolina Mazzei'!E42</f>
        <v>0</v>
      </c>
      <c r="F109" s="147">
        <f t="shared" si="75"/>
        <v>0</v>
      </c>
      <c r="G109" s="134">
        <f>'UBS Izolina Mazzei'!G42</f>
        <v>0</v>
      </c>
      <c r="H109" s="147">
        <f t="shared" si="76"/>
        <v>0</v>
      </c>
      <c r="I109" s="134">
        <f>'UBS Izolina Mazzei'!K42</f>
        <v>0</v>
      </c>
      <c r="J109" s="147">
        <f t="shared" si="77"/>
        <v>0</v>
      </c>
      <c r="K109" s="134">
        <f>'UBS Izolina Mazzei'!M42</f>
        <v>0</v>
      </c>
      <c r="L109" s="147">
        <f t="shared" si="78"/>
        <v>0</v>
      </c>
      <c r="M109" s="134">
        <f>'UBS Izolina Mazzei'!O42</f>
        <v>0</v>
      </c>
      <c r="N109" s="147">
        <f t="shared" si="79"/>
        <v>0</v>
      </c>
      <c r="O109" s="294">
        <f t="shared" si="80"/>
        <v>0</v>
      </c>
      <c r="P109" s="148">
        <f t="shared" si="81"/>
        <v>0</v>
      </c>
      <c r="Q109" s="284">
        <f t="shared" si="82"/>
        <v>4</v>
      </c>
    </row>
    <row r="110" spans="1:17" x14ac:dyDescent="0.25">
      <c r="A110" s="95" t="s">
        <v>45</v>
      </c>
      <c r="B110" s="93">
        <f>'UBS Izolina Mazzei'!B43</f>
        <v>1</v>
      </c>
      <c r="C110" s="133">
        <f>'UBS Izolina Mazzei'!C43</f>
        <v>1</v>
      </c>
      <c r="D110" s="19">
        <f t="shared" si="74"/>
        <v>1</v>
      </c>
      <c r="E110" s="133">
        <f>'UBS Izolina Mazzei'!E43</f>
        <v>0</v>
      </c>
      <c r="F110" s="19">
        <f t="shared" si="75"/>
        <v>0</v>
      </c>
      <c r="G110" s="133">
        <f>'UBS Izolina Mazzei'!G43</f>
        <v>0</v>
      </c>
      <c r="H110" s="19">
        <f t="shared" si="76"/>
        <v>0</v>
      </c>
      <c r="I110" s="133">
        <f>'UBS Izolina Mazzei'!K43</f>
        <v>0</v>
      </c>
      <c r="J110" s="19">
        <f t="shared" si="77"/>
        <v>0</v>
      </c>
      <c r="K110" s="133">
        <f>'UBS Izolina Mazzei'!M43</f>
        <v>0</v>
      </c>
      <c r="L110" s="19">
        <f t="shared" si="78"/>
        <v>0</v>
      </c>
      <c r="M110" s="133">
        <f>'UBS Izolina Mazzei'!O43</f>
        <v>0</v>
      </c>
      <c r="N110" s="19">
        <f t="shared" si="79"/>
        <v>0</v>
      </c>
      <c r="O110" s="282">
        <f t="shared" si="80"/>
        <v>0</v>
      </c>
      <c r="P110" s="146">
        <f t="shared" si="81"/>
        <v>0</v>
      </c>
      <c r="Q110" s="285">
        <f t="shared" si="82"/>
        <v>1</v>
      </c>
    </row>
    <row r="111" spans="1:17" x14ac:dyDescent="0.25">
      <c r="A111" s="113" t="s">
        <v>26</v>
      </c>
      <c r="B111" s="107">
        <f>'UBS Izolina Mazzei'!B44</f>
        <v>1</v>
      </c>
      <c r="C111" s="134">
        <f>'UBS Izolina Mazzei'!C44</f>
        <v>1</v>
      </c>
      <c r="D111" s="147">
        <f t="shared" si="74"/>
        <v>1</v>
      </c>
      <c r="E111" s="134">
        <f>'UBS Izolina Mazzei'!E44</f>
        <v>0</v>
      </c>
      <c r="F111" s="147">
        <f t="shared" si="75"/>
        <v>0</v>
      </c>
      <c r="G111" s="134">
        <f>'UBS Izolina Mazzei'!G44</f>
        <v>0</v>
      </c>
      <c r="H111" s="147">
        <f t="shared" si="76"/>
        <v>0</v>
      </c>
      <c r="I111" s="134">
        <f>'UBS Izolina Mazzei'!K44</f>
        <v>0</v>
      </c>
      <c r="J111" s="147">
        <f t="shared" si="77"/>
        <v>0</v>
      </c>
      <c r="K111" s="134">
        <f>'UBS Izolina Mazzei'!M44</f>
        <v>0</v>
      </c>
      <c r="L111" s="147">
        <f t="shared" si="78"/>
        <v>0</v>
      </c>
      <c r="M111" s="134">
        <f>'UBS Izolina Mazzei'!O44</f>
        <v>0</v>
      </c>
      <c r="N111" s="147">
        <f t="shared" si="79"/>
        <v>0</v>
      </c>
      <c r="O111" s="294">
        <f t="shared" si="80"/>
        <v>0</v>
      </c>
      <c r="P111" s="148">
        <f t="shared" si="81"/>
        <v>0</v>
      </c>
      <c r="Q111" s="284">
        <f t="shared" si="82"/>
        <v>1</v>
      </c>
    </row>
    <row r="112" spans="1:17" x14ac:dyDescent="0.25">
      <c r="A112" s="113" t="s">
        <v>34</v>
      </c>
      <c r="B112" s="93">
        <f>'UBS Izolina Mazzei'!B45</f>
        <v>1</v>
      </c>
      <c r="C112" s="134">
        <f>'UBS Izolina Mazzei'!C45</f>
        <v>1</v>
      </c>
      <c r="D112" s="147">
        <f t="shared" si="74"/>
        <v>1</v>
      </c>
      <c r="E112" s="134">
        <f>'UBS Izolina Mazzei'!E45</f>
        <v>0</v>
      </c>
      <c r="F112" s="147">
        <f t="shared" si="75"/>
        <v>0</v>
      </c>
      <c r="G112" s="134">
        <f>'UBS Izolina Mazzei'!G45</f>
        <v>0</v>
      </c>
      <c r="H112" s="147">
        <f t="shared" si="76"/>
        <v>0</v>
      </c>
      <c r="I112" s="134">
        <f>'UBS Izolina Mazzei'!K45</f>
        <v>0</v>
      </c>
      <c r="J112" s="147">
        <f t="shared" si="77"/>
        <v>0</v>
      </c>
      <c r="K112" s="134">
        <f>'UBS Izolina Mazzei'!M45</f>
        <v>0</v>
      </c>
      <c r="L112" s="147">
        <f t="shared" si="78"/>
        <v>0</v>
      </c>
      <c r="M112" s="134">
        <f>'UBS Izolina Mazzei'!O45</f>
        <v>0</v>
      </c>
      <c r="N112" s="147">
        <f t="shared" si="79"/>
        <v>0</v>
      </c>
      <c r="O112" s="294">
        <f t="shared" si="80"/>
        <v>0</v>
      </c>
      <c r="P112" s="148">
        <f t="shared" si="81"/>
        <v>0</v>
      </c>
      <c r="Q112" s="284">
        <f t="shared" si="82"/>
        <v>1</v>
      </c>
    </row>
    <row r="113" spans="1:17" ht="15.75" thickBot="1" x14ac:dyDescent="0.3">
      <c r="A113" s="138" t="s">
        <v>41</v>
      </c>
      <c r="B113" s="117">
        <f>'UBS Izolina Mazzei'!B46</f>
        <v>1</v>
      </c>
      <c r="C113" s="139">
        <f>'UBS Izolina Mazzei'!C46</f>
        <v>1</v>
      </c>
      <c r="D113" s="151">
        <f t="shared" si="74"/>
        <v>1</v>
      </c>
      <c r="E113" s="139">
        <f>'UBS Izolina Mazzei'!E46</f>
        <v>0</v>
      </c>
      <c r="F113" s="151">
        <f t="shared" si="75"/>
        <v>0</v>
      </c>
      <c r="G113" s="139">
        <f>'UBS Izolina Mazzei'!G46</f>
        <v>0</v>
      </c>
      <c r="H113" s="151">
        <f t="shared" si="76"/>
        <v>0</v>
      </c>
      <c r="I113" s="139">
        <f>'UBS Izolina Mazzei'!K46</f>
        <v>0</v>
      </c>
      <c r="J113" s="151">
        <f t="shared" si="77"/>
        <v>0</v>
      </c>
      <c r="K113" s="139">
        <f>'UBS Izolina Mazzei'!M46</f>
        <v>0</v>
      </c>
      <c r="L113" s="151">
        <f t="shared" si="78"/>
        <v>0</v>
      </c>
      <c r="M113" s="139">
        <f>'UBS Izolina Mazzei'!O46</f>
        <v>0</v>
      </c>
      <c r="N113" s="151">
        <f t="shared" si="79"/>
        <v>0</v>
      </c>
      <c r="O113" s="295">
        <f t="shared" si="80"/>
        <v>0</v>
      </c>
      <c r="P113" s="152">
        <f t="shared" si="81"/>
        <v>0</v>
      </c>
      <c r="Q113" s="286">
        <f t="shared" si="82"/>
        <v>1</v>
      </c>
    </row>
    <row r="114" spans="1:17" ht="15.75" thickBot="1" x14ac:dyDescent="0.3">
      <c r="A114" s="6" t="s">
        <v>7</v>
      </c>
      <c r="B114" s="7">
        <f>SUM(B103:B113)</f>
        <v>27</v>
      </c>
      <c r="C114" s="8">
        <f>SUM(C103:C113)</f>
        <v>27</v>
      </c>
      <c r="D114" s="22">
        <f t="shared" si="74"/>
        <v>1</v>
      </c>
      <c r="E114" s="8">
        <f>SUM(E103:E113)</f>
        <v>0</v>
      </c>
      <c r="F114" s="22">
        <f t="shared" si="75"/>
        <v>0</v>
      </c>
      <c r="G114" s="8">
        <f>SUM(G103:G113)</f>
        <v>0</v>
      </c>
      <c r="H114" s="22">
        <f t="shared" si="76"/>
        <v>0</v>
      </c>
      <c r="I114" s="8">
        <f>SUM(I103:I113)</f>
        <v>0</v>
      </c>
      <c r="J114" s="22">
        <f t="shared" si="77"/>
        <v>0</v>
      </c>
      <c r="K114" s="8">
        <f t="shared" ref="K114" si="83">SUM(K103:K113)</f>
        <v>0</v>
      </c>
      <c r="L114" s="22">
        <f t="shared" si="78"/>
        <v>0</v>
      </c>
      <c r="M114" s="8">
        <f t="shared" ref="M114" si="84">SUM(M103:M113)</f>
        <v>0</v>
      </c>
      <c r="N114" s="22">
        <f t="shared" si="79"/>
        <v>0</v>
      </c>
      <c r="O114" s="103">
        <f t="shared" si="80"/>
        <v>0</v>
      </c>
      <c r="P114" s="104">
        <f t="shared" si="81"/>
        <v>0</v>
      </c>
      <c r="Q114" s="8">
        <f t="shared" si="82"/>
        <v>27</v>
      </c>
    </row>
    <row r="116" spans="1:17" ht="15.75" x14ac:dyDescent="0.25">
      <c r="A116" s="1290" t="s">
        <v>289</v>
      </c>
      <c r="B116" s="1291"/>
      <c r="C116" s="1291"/>
      <c r="D116" s="1291"/>
      <c r="E116" s="1291"/>
      <c r="F116" s="1291"/>
      <c r="G116" s="1291"/>
      <c r="H116" s="1291"/>
      <c r="I116" s="1291"/>
      <c r="J116" s="1291"/>
      <c r="K116" s="1291"/>
      <c r="L116" s="1291"/>
      <c r="M116" s="1291"/>
      <c r="N116" s="1291"/>
      <c r="O116" s="1291"/>
      <c r="P116" s="1291"/>
      <c r="Q116" s="1291"/>
    </row>
    <row r="117" spans="1:17" ht="36.75" thickBot="1" x14ac:dyDescent="0.3">
      <c r="A117" s="110" t="s">
        <v>14</v>
      </c>
      <c r="B117" s="132" t="s">
        <v>173</v>
      </c>
      <c r="C117" s="262" t="s">
        <v>2</v>
      </c>
      <c r="D117" s="263" t="s">
        <v>1</v>
      </c>
      <c r="E117" s="262" t="s">
        <v>3</v>
      </c>
      <c r="F117" s="263" t="s">
        <v>1</v>
      </c>
      <c r="G117" s="262" t="s">
        <v>4</v>
      </c>
      <c r="H117" s="263" t="s">
        <v>1</v>
      </c>
      <c r="I117" s="262" t="s">
        <v>5</v>
      </c>
      <c r="J117" s="263" t="s">
        <v>1</v>
      </c>
      <c r="K117" s="264" t="s">
        <v>203</v>
      </c>
      <c r="L117" s="265" t="s">
        <v>1</v>
      </c>
      <c r="M117" s="264" t="s">
        <v>204</v>
      </c>
      <c r="N117" s="265" t="s">
        <v>1</v>
      </c>
      <c r="O117" s="292" t="s">
        <v>206</v>
      </c>
      <c r="P117" s="293" t="s">
        <v>205</v>
      </c>
      <c r="Q117" s="264" t="s">
        <v>6</v>
      </c>
    </row>
    <row r="118" spans="1:17" ht="15.75" thickTop="1" x14ac:dyDescent="0.25">
      <c r="A118" s="113" t="s">
        <v>33</v>
      </c>
      <c r="B118" s="10">
        <f>'UBS Jardim Japão'!B18</f>
        <v>6</v>
      </c>
      <c r="C118" s="133">
        <f>'UBS Jardim Japão'!C18</f>
        <v>5</v>
      </c>
      <c r="D118" s="19">
        <f t="shared" ref="D118:D128" si="85">C118/$B118</f>
        <v>0.83333333333333337</v>
      </c>
      <c r="E118" s="133">
        <f>'UBS Jardim Japão'!E18</f>
        <v>0</v>
      </c>
      <c r="F118" s="19">
        <f t="shared" ref="F118:F128" si="86">E118/$B118</f>
        <v>0</v>
      </c>
      <c r="G118" s="133">
        <f>'UBS Jardim Japão'!G18</f>
        <v>0</v>
      </c>
      <c r="H118" s="19">
        <f t="shared" ref="H118:H128" si="87">G118/$B118</f>
        <v>0</v>
      </c>
      <c r="I118" s="133">
        <f>'UBS Jardim Japão'!K18</f>
        <v>0</v>
      </c>
      <c r="J118" s="19">
        <f t="shared" ref="J118:J128" si="88">I118/$B118</f>
        <v>0</v>
      </c>
      <c r="K118" s="133">
        <f>'UBS Jardim Japão'!M18</f>
        <v>0</v>
      </c>
      <c r="L118" s="19">
        <f t="shared" ref="L118:L128" si="89">K118/$B118</f>
        <v>0</v>
      </c>
      <c r="M118" s="133">
        <f>'UBS Jardim Japão'!O18</f>
        <v>0</v>
      </c>
      <c r="N118" s="19">
        <f t="shared" ref="N118:N128" si="90">M118/$B118</f>
        <v>0</v>
      </c>
      <c r="O118" s="282">
        <f t="shared" ref="O118:O128" si="91">SUM(I118,K118,M118)</f>
        <v>0</v>
      </c>
      <c r="P118" s="146">
        <f t="shared" ref="P118:P128" si="92">O118/($B118*3)</f>
        <v>0</v>
      </c>
      <c r="Q118" s="285">
        <f t="shared" ref="Q118:Q128" si="93">SUM(C118,E118,G118,I118,K118,M118)</f>
        <v>5</v>
      </c>
    </row>
    <row r="119" spans="1:17" x14ac:dyDescent="0.25">
      <c r="A119" s="113" t="s">
        <v>20</v>
      </c>
      <c r="B119" s="107">
        <f>'UBS Jardim Japão'!B19</f>
        <v>3</v>
      </c>
      <c r="C119" s="137">
        <f>'UBS Jardim Japão'!C19</f>
        <v>3</v>
      </c>
      <c r="D119" s="147">
        <f t="shared" si="85"/>
        <v>1</v>
      </c>
      <c r="E119" s="137">
        <f>'UBS Jardim Japão'!E19</f>
        <v>0</v>
      </c>
      <c r="F119" s="147">
        <f t="shared" si="86"/>
        <v>0</v>
      </c>
      <c r="G119" s="137">
        <f>'UBS Jardim Japão'!G19</f>
        <v>0</v>
      </c>
      <c r="H119" s="147">
        <f t="shared" si="87"/>
        <v>0</v>
      </c>
      <c r="I119" s="134">
        <f>'UBS Jardim Japão'!K19</f>
        <v>0</v>
      </c>
      <c r="J119" s="147">
        <f t="shared" si="88"/>
        <v>0</v>
      </c>
      <c r="K119" s="134">
        <f>'UBS Jardim Japão'!M19</f>
        <v>0</v>
      </c>
      <c r="L119" s="147">
        <f t="shared" si="89"/>
        <v>0</v>
      </c>
      <c r="M119" s="134">
        <f>'UBS Jardim Japão'!O19</f>
        <v>0</v>
      </c>
      <c r="N119" s="147">
        <f t="shared" si="90"/>
        <v>0</v>
      </c>
      <c r="O119" s="294">
        <f t="shared" si="91"/>
        <v>0</v>
      </c>
      <c r="P119" s="148">
        <f t="shared" si="92"/>
        <v>0</v>
      </c>
      <c r="Q119" s="284">
        <f t="shared" si="93"/>
        <v>3</v>
      </c>
    </row>
    <row r="120" spans="1:17" x14ac:dyDescent="0.25">
      <c r="A120" s="113" t="s">
        <v>43</v>
      </c>
      <c r="B120" s="107">
        <f>'UBS Jardim Japão'!B20</f>
        <v>3</v>
      </c>
      <c r="C120" s="134">
        <f>'UBS Jardim Japão'!C20</f>
        <v>2.5</v>
      </c>
      <c r="D120" s="147">
        <f t="shared" si="85"/>
        <v>0.83333333333333337</v>
      </c>
      <c r="E120" s="134">
        <f>'UBS Jardim Japão'!E20</f>
        <v>0</v>
      </c>
      <c r="F120" s="147">
        <f t="shared" si="86"/>
        <v>0</v>
      </c>
      <c r="G120" s="134">
        <f>'UBS Jardim Japão'!G20</f>
        <v>0</v>
      </c>
      <c r="H120" s="147">
        <f t="shared" si="87"/>
        <v>0</v>
      </c>
      <c r="I120" s="134">
        <f>'UBS Jardim Japão'!K20</f>
        <v>0</v>
      </c>
      <c r="J120" s="147">
        <f t="shared" si="88"/>
        <v>0</v>
      </c>
      <c r="K120" s="134">
        <f>'UBS Jardim Japão'!M20</f>
        <v>0</v>
      </c>
      <c r="L120" s="147">
        <f t="shared" si="89"/>
        <v>0</v>
      </c>
      <c r="M120" s="134">
        <f>'UBS Jardim Japão'!O20</f>
        <v>0</v>
      </c>
      <c r="N120" s="147">
        <f t="shared" si="90"/>
        <v>0</v>
      </c>
      <c r="O120" s="294">
        <f t="shared" si="91"/>
        <v>0</v>
      </c>
      <c r="P120" s="148">
        <f t="shared" si="92"/>
        <v>0</v>
      </c>
      <c r="Q120" s="284">
        <f t="shared" si="93"/>
        <v>2.5</v>
      </c>
    </row>
    <row r="121" spans="1:17" x14ac:dyDescent="0.25">
      <c r="A121" s="113" t="s">
        <v>23</v>
      </c>
      <c r="B121" s="107">
        <f>'UBS Jardim Japão'!B21</f>
        <v>3</v>
      </c>
      <c r="C121" s="134">
        <f>'UBS Jardim Japão'!C21</f>
        <v>3</v>
      </c>
      <c r="D121" s="147">
        <f t="shared" si="85"/>
        <v>1</v>
      </c>
      <c r="E121" s="134">
        <f>'UBS Jardim Japão'!E21</f>
        <v>0</v>
      </c>
      <c r="F121" s="147">
        <f t="shared" si="86"/>
        <v>0</v>
      </c>
      <c r="G121" s="134">
        <f>'UBS Jardim Japão'!G21</f>
        <v>0</v>
      </c>
      <c r="H121" s="147">
        <f t="shared" si="87"/>
        <v>0</v>
      </c>
      <c r="I121" s="134">
        <f>'UBS Jardim Japão'!K21</f>
        <v>0</v>
      </c>
      <c r="J121" s="147">
        <f t="shared" si="88"/>
        <v>0</v>
      </c>
      <c r="K121" s="134">
        <f>'UBS Jardim Japão'!M21</f>
        <v>0</v>
      </c>
      <c r="L121" s="147">
        <f t="shared" si="89"/>
        <v>0</v>
      </c>
      <c r="M121" s="134">
        <f>'UBS Jardim Japão'!O21</f>
        <v>0</v>
      </c>
      <c r="N121" s="147">
        <f t="shared" si="90"/>
        <v>0</v>
      </c>
      <c r="O121" s="294">
        <f t="shared" si="91"/>
        <v>0</v>
      </c>
      <c r="P121" s="148">
        <f t="shared" si="92"/>
        <v>0</v>
      </c>
      <c r="Q121" s="284">
        <f t="shared" si="93"/>
        <v>3</v>
      </c>
    </row>
    <row r="122" spans="1:17" x14ac:dyDescent="0.25">
      <c r="A122" s="113" t="s">
        <v>24</v>
      </c>
      <c r="B122" s="107">
        <f>'UBS Jardim Japão'!B22</f>
        <v>2</v>
      </c>
      <c r="C122" s="134">
        <f>'UBS Jardim Japão'!C22</f>
        <v>2</v>
      </c>
      <c r="D122" s="147">
        <f t="shared" si="85"/>
        <v>1</v>
      </c>
      <c r="E122" s="134">
        <f>'UBS Jardim Japão'!E22</f>
        <v>0</v>
      </c>
      <c r="F122" s="147">
        <f t="shared" si="86"/>
        <v>0</v>
      </c>
      <c r="G122" s="134">
        <f>'UBS Jardim Japão'!G22</f>
        <v>0</v>
      </c>
      <c r="H122" s="147">
        <f t="shared" si="87"/>
        <v>0</v>
      </c>
      <c r="I122" s="134">
        <f>'UBS Jardim Japão'!K22</f>
        <v>0</v>
      </c>
      <c r="J122" s="147">
        <f t="shared" si="88"/>
        <v>0</v>
      </c>
      <c r="K122" s="134">
        <f>'UBS Jardim Japão'!M22</f>
        <v>0</v>
      </c>
      <c r="L122" s="147">
        <f t="shared" si="89"/>
        <v>0</v>
      </c>
      <c r="M122" s="134">
        <f>'UBS Jardim Japão'!O22</f>
        <v>0</v>
      </c>
      <c r="N122" s="147">
        <f t="shared" si="90"/>
        <v>0</v>
      </c>
      <c r="O122" s="294">
        <f t="shared" si="91"/>
        <v>0</v>
      </c>
      <c r="P122" s="148">
        <f t="shared" si="92"/>
        <v>0</v>
      </c>
      <c r="Q122" s="284">
        <f t="shared" si="93"/>
        <v>2</v>
      </c>
    </row>
    <row r="123" spans="1:17" x14ac:dyDescent="0.25">
      <c r="A123" s="113" t="s">
        <v>25</v>
      </c>
      <c r="B123" s="107">
        <f>'UBS Jardim Japão'!B23</f>
        <v>6</v>
      </c>
      <c r="C123" s="134">
        <f>'UBS Jardim Japão'!C23</f>
        <v>7</v>
      </c>
      <c r="D123" s="147">
        <f t="shared" si="85"/>
        <v>1.1666666666666667</v>
      </c>
      <c r="E123" s="134">
        <f>'UBS Jardim Japão'!E23</f>
        <v>0</v>
      </c>
      <c r="F123" s="147">
        <f t="shared" si="86"/>
        <v>0</v>
      </c>
      <c r="G123" s="134">
        <f>'UBS Jardim Japão'!G23</f>
        <v>0</v>
      </c>
      <c r="H123" s="147">
        <f t="shared" si="87"/>
        <v>0</v>
      </c>
      <c r="I123" s="134">
        <f>'UBS Jardim Japão'!K23</f>
        <v>0</v>
      </c>
      <c r="J123" s="147">
        <f t="shared" si="88"/>
        <v>0</v>
      </c>
      <c r="K123" s="134">
        <f>'UBS Jardim Japão'!M23</f>
        <v>0</v>
      </c>
      <c r="L123" s="147">
        <f t="shared" si="89"/>
        <v>0</v>
      </c>
      <c r="M123" s="134">
        <f>'UBS Jardim Japão'!O23</f>
        <v>0</v>
      </c>
      <c r="N123" s="147">
        <f t="shared" si="90"/>
        <v>0</v>
      </c>
      <c r="O123" s="294">
        <f t="shared" si="91"/>
        <v>0</v>
      </c>
      <c r="P123" s="148">
        <f t="shared" si="92"/>
        <v>0</v>
      </c>
      <c r="Q123" s="284">
        <f t="shared" si="93"/>
        <v>7</v>
      </c>
    </row>
    <row r="124" spans="1:17" x14ac:dyDescent="0.25">
      <c r="A124" s="113" t="s">
        <v>45</v>
      </c>
      <c r="B124" s="107">
        <f>'UBS Jardim Japão'!B24</f>
        <v>1</v>
      </c>
      <c r="C124" s="134">
        <f>'UBS Jardim Japão'!C24</f>
        <v>1</v>
      </c>
      <c r="D124" s="147">
        <f t="shared" si="85"/>
        <v>1</v>
      </c>
      <c r="E124" s="134">
        <f>'UBS Jardim Japão'!E24</f>
        <v>0</v>
      </c>
      <c r="F124" s="147">
        <f t="shared" si="86"/>
        <v>0</v>
      </c>
      <c r="G124" s="134">
        <f>'UBS Jardim Japão'!G24</f>
        <v>0</v>
      </c>
      <c r="H124" s="147">
        <f t="shared" si="87"/>
        <v>0</v>
      </c>
      <c r="I124" s="134">
        <f>'UBS Jardim Japão'!K24</f>
        <v>0</v>
      </c>
      <c r="J124" s="147">
        <f t="shared" si="88"/>
        <v>0</v>
      </c>
      <c r="K124" s="134">
        <f>'UBS Jardim Japão'!M24</f>
        <v>0</v>
      </c>
      <c r="L124" s="147">
        <f t="shared" si="89"/>
        <v>0</v>
      </c>
      <c r="M124" s="134">
        <f>'UBS Jardim Japão'!O24</f>
        <v>0</v>
      </c>
      <c r="N124" s="147">
        <f t="shared" si="90"/>
        <v>0</v>
      </c>
      <c r="O124" s="294">
        <f t="shared" si="91"/>
        <v>0</v>
      </c>
      <c r="P124" s="148">
        <f t="shared" si="92"/>
        <v>0</v>
      </c>
      <c r="Q124" s="284">
        <f t="shared" si="93"/>
        <v>1</v>
      </c>
    </row>
    <row r="125" spans="1:17" x14ac:dyDescent="0.25">
      <c r="A125" s="113" t="s">
        <v>26</v>
      </c>
      <c r="B125" s="107">
        <f>'UBS Jardim Japão'!B25</f>
        <v>1</v>
      </c>
      <c r="C125" s="134">
        <f>'UBS Jardim Japão'!C25</f>
        <v>1</v>
      </c>
      <c r="D125" s="147">
        <f t="shared" si="85"/>
        <v>1</v>
      </c>
      <c r="E125" s="134">
        <f>'UBS Jardim Japão'!E25</f>
        <v>0</v>
      </c>
      <c r="F125" s="147">
        <f t="shared" si="86"/>
        <v>0</v>
      </c>
      <c r="G125" s="134">
        <f>'UBS Jardim Japão'!G25</f>
        <v>0</v>
      </c>
      <c r="H125" s="147">
        <f t="shared" si="87"/>
        <v>0</v>
      </c>
      <c r="I125" s="134">
        <f>'UBS Jardim Japão'!K25</f>
        <v>0</v>
      </c>
      <c r="J125" s="147">
        <f t="shared" si="88"/>
        <v>0</v>
      </c>
      <c r="K125" s="134">
        <f>'UBS Jardim Japão'!M25</f>
        <v>0</v>
      </c>
      <c r="L125" s="147">
        <f t="shared" si="89"/>
        <v>0</v>
      </c>
      <c r="M125" s="134">
        <f>'UBS Jardim Japão'!O25</f>
        <v>0</v>
      </c>
      <c r="N125" s="147">
        <f t="shared" si="90"/>
        <v>0</v>
      </c>
      <c r="O125" s="294">
        <f t="shared" si="91"/>
        <v>0</v>
      </c>
      <c r="P125" s="148">
        <f t="shared" si="92"/>
        <v>0</v>
      </c>
      <c r="Q125" s="284">
        <f t="shared" si="93"/>
        <v>1</v>
      </c>
    </row>
    <row r="126" spans="1:17" x14ac:dyDescent="0.25">
      <c r="A126" s="113" t="s">
        <v>183</v>
      </c>
      <c r="B126" s="114">
        <f>'UBS Jardim Japão'!B26</f>
        <v>1</v>
      </c>
      <c r="C126" s="134">
        <f>'UBS Jardim Japão'!C26</f>
        <v>0</v>
      </c>
      <c r="D126" s="147">
        <f t="shared" si="85"/>
        <v>0</v>
      </c>
      <c r="E126" s="134">
        <f>'UBS Jardim Japão'!E26</f>
        <v>0</v>
      </c>
      <c r="F126" s="147">
        <f t="shared" si="86"/>
        <v>0</v>
      </c>
      <c r="G126" s="134">
        <f>'UBS Jardim Japão'!G26</f>
        <v>0</v>
      </c>
      <c r="H126" s="147">
        <f t="shared" si="87"/>
        <v>0</v>
      </c>
      <c r="I126" s="134">
        <f>'UBS Jardim Japão'!K26</f>
        <v>0</v>
      </c>
      <c r="J126" s="147">
        <f t="shared" si="88"/>
        <v>0</v>
      </c>
      <c r="K126" s="134">
        <f>'UBS Jardim Japão'!M26</f>
        <v>0</v>
      </c>
      <c r="L126" s="147">
        <f t="shared" si="89"/>
        <v>0</v>
      </c>
      <c r="M126" s="134">
        <f>'UBS Jardim Japão'!O26</f>
        <v>0</v>
      </c>
      <c r="N126" s="147">
        <f t="shared" si="90"/>
        <v>0</v>
      </c>
      <c r="O126" s="294">
        <f t="shared" si="91"/>
        <v>0</v>
      </c>
      <c r="P126" s="148">
        <f t="shared" si="92"/>
        <v>0</v>
      </c>
      <c r="Q126" s="284">
        <f t="shared" si="93"/>
        <v>0</v>
      </c>
    </row>
    <row r="127" spans="1:17" ht="15.75" thickBot="1" x14ac:dyDescent="0.3">
      <c r="A127" s="138" t="s">
        <v>34</v>
      </c>
      <c r="B127" s="190">
        <f>'UBS Jardim Japão'!B27</f>
        <v>1</v>
      </c>
      <c r="C127" s="139">
        <f>'UBS Jardim Japão'!C27</f>
        <v>1</v>
      </c>
      <c r="D127" s="151">
        <f t="shared" si="85"/>
        <v>1</v>
      </c>
      <c r="E127" s="139">
        <f>'UBS Jardim Japão'!E27</f>
        <v>0</v>
      </c>
      <c r="F127" s="151">
        <f t="shared" si="86"/>
        <v>0</v>
      </c>
      <c r="G127" s="139">
        <f>'UBS Jardim Japão'!G27</f>
        <v>0</v>
      </c>
      <c r="H127" s="151">
        <f t="shared" si="87"/>
        <v>0</v>
      </c>
      <c r="I127" s="139">
        <f>'UBS Jardim Japão'!K27</f>
        <v>0</v>
      </c>
      <c r="J127" s="151">
        <f t="shared" si="88"/>
        <v>0</v>
      </c>
      <c r="K127" s="139">
        <f>'UBS Jardim Japão'!M27</f>
        <v>0</v>
      </c>
      <c r="L127" s="151">
        <f t="shared" si="89"/>
        <v>0</v>
      </c>
      <c r="M127" s="139">
        <f>'UBS Jardim Japão'!O27</f>
        <v>0</v>
      </c>
      <c r="N127" s="151">
        <f t="shared" si="90"/>
        <v>0</v>
      </c>
      <c r="O127" s="295">
        <f t="shared" si="91"/>
        <v>0</v>
      </c>
      <c r="P127" s="152">
        <f t="shared" si="92"/>
        <v>0</v>
      </c>
      <c r="Q127" s="286">
        <f t="shared" si="93"/>
        <v>1</v>
      </c>
    </row>
    <row r="128" spans="1:17" ht="15.75" thickBot="1" x14ac:dyDescent="0.3">
      <c r="A128" s="6" t="s">
        <v>7</v>
      </c>
      <c r="B128" s="7">
        <f>SUM(B118:B127)</f>
        <v>27</v>
      </c>
      <c r="C128" s="8">
        <f>SUM(C118:C127)</f>
        <v>25.5</v>
      </c>
      <c r="D128" s="22">
        <f t="shared" si="85"/>
        <v>0.94444444444444442</v>
      </c>
      <c r="E128" s="8">
        <f>SUM(E118:E127)</f>
        <v>0</v>
      </c>
      <c r="F128" s="22">
        <f t="shared" si="86"/>
        <v>0</v>
      </c>
      <c r="G128" s="8">
        <f>SUM(G118:G127)</f>
        <v>0</v>
      </c>
      <c r="H128" s="22">
        <f t="shared" si="87"/>
        <v>0</v>
      </c>
      <c r="I128" s="8">
        <f>SUM(I118:I127)</f>
        <v>0</v>
      </c>
      <c r="J128" s="22">
        <f t="shared" si="88"/>
        <v>0</v>
      </c>
      <c r="K128" s="8">
        <f t="shared" ref="K128" si="94">SUM(K118:K127)</f>
        <v>0</v>
      </c>
      <c r="L128" s="22">
        <f t="shared" si="89"/>
        <v>0</v>
      </c>
      <c r="M128" s="8">
        <f t="shared" ref="M128" si="95">SUM(M118:M127)</f>
        <v>0</v>
      </c>
      <c r="N128" s="22">
        <f t="shared" si="90"/>
        <v>0</v>
      </c>
      <c r="O128" s="103">
        <f t="shared" si="91"/>
        <v>0</v>
      </c>
      <c r="P128" s="104">
        <f t="shared" si="92"/>
        <v>0</v>
      </c>
      <c r="Q128" s="8">
        <f t="shared" si="93"/>
        <v>25.5</v>
      </c>
    </row>
    <row r="130" spans="1:17" ht="15.75" x14ac:dyDescent="0.25">
      <c r="A130" s="1290" t="s">
        <v>317</v>
      </c>
      <c r="B130" s="1291"/>
      <c r="C130" s="1291"/>
      <c r="D130" s="1291"/>
      <c r="E130" s="1291"/>
      <c r="F130" s="1291"/>
      <c r="G130" s="1291"/>
      <c r="H130" s="1291"/>
      <c r="I130" s="1291"/>
      <c r="J130" s="1291"/>
      <c r="K130" s="1291"/>
      <c r="L130" s="1291"/>
      <c r="M130" s="1291"/>
      <c r="N130" s="1291"/>
      <c r="O130" s="1291"/>
      <c r="P130" s="1291"/>
      <c r="Q130" s="1291"/>
    </row>
    <row r="131" spans="1:17" ht="36.75" thickBot="1" x14ac:dyDescent="0.3">
      <c r="A131" s="110" t="s">
        <v>14</v>
      </c>
      <c r="B131" s="132" t="s">
        <v>173</v>
      </c>
      <c r="C131" s="262" t="s">
        <v>2</v>
      </c>
      <c r="D131" s="263" t="s">
        <v>1</v>
      </c>
      <c r="E131" s="262" t="s">
        <v>3</v>
      </c>
      <c r="F131" s="263" t="s">
        <v>1</v>
      </c>
      <c r="G131" s="262" t="s">
        <v>4</v>
      </c>
      <c r="H131" s="263" t="s">
        <v>1</v>
      </c>
      <c r="I131" s="262" t="s">
        <v>5</v>
      </c>
      <c r="J131" s="263" t="s">
        <v>1</v>
      </c>
      <c r="K131" s="264" t="s">
        <v>203</v>
      </c>
      <c r="L131" s="265" t="s">
        <v>1</v>
      </c>
      <c r="M131" s="264" t="s">
        <v>204</v>
      </c>
      <c r="N131" s="265" t="s">
        <v>1</v>
      </c>
      <c r="O131" s="292" t="s">
        <v>206</v>
      </c>
      <c r="P131" s="293" t="s">
        <v>205</v>
      </c>
      <c r="Q131" s="264" t="s">
        <v>6</v>
      </c>
    </row>
    <row r="132" spans="1:17" ht="15.75" thickTop="1" x14ac:dyDescent="0.25">
      <c r="A132" s="9" t="s">
        <v>155</v>
      </c>
      <c r="B132" s="112">
        <f>'EMAD na UBS JD JAPÃO'!B16</f>
        <v>2</v>
      </c>
      <c r="C132" s="133">
        <f>'EMAD na UBS JD JAPÃO'!C16</f>
        <v>1</v>
      </c>
      <c r="D132" s="19">
        <f t="shared" ref="D132:D137" si="96">C132/$B132</f>
        <v>0.5</v>
      </c>
      <c r="E132" s="133">
        <f>'EMAD na UBS JD JAPÃO'!E16</f>
        <v>0</v>
      </c>
      <c r="F132" s="19">
        <f t="shared" ref="F132:F137" si="97">E132/$B132</f>
        <v>0</v>
      </c>
      <c r="G132" s="133">
        <f>'EMAD na UBS JD JAPÃO'!G16</f>
        <v>0</v>
      </c>
      <c r="H132" s="19">
        <f t="shared" ref="H132:H137" si="98">G132/$B132</f>
        <v>0</v>
      </c>
      <c r="I132" s="133">
        <f>'EMAD na UBS JD JAPÃO'!K16</f>
        <v>0</v>
      </c>
      <c r="J132" s="19">
        <f t="shared" ref="J132:J137" si="99">I132/$B132</f>
        <v>0</v>
      </c>
      <c r="K132" s="133">
        <f>'EMAD na UBS JD JAPÃO'!M16</f>
        <v>0</v>
      </c>
      <c r="L132" s="19">
        <f t="shared" ref="L132:L137" si="100">K132/$B132</f>
        <v>0</v>
      </c>
      <c r="M132" s="133">
        <f>'EMAD na UBS JD JAPÃO'!O16</f>
        <v>0</v>
      </c>
      <c r="N132" s="19">
        <f t="shared" ref="N132:N137" si="101">M132/$B132</f>
        <v>0</v>
      </c>
      <c r="O132" s="282">
        <f t="shared" ref="O132:O137" si="102">SUM(I132,K132,M132)</f>
        <v>0</v>
      </c>
      <c r="P132" s="146">
        <f t="shared" ref="P132:P137" si="103">O132/($B132*3)</f>
        <v>0</v>
      </c>
      <c r="Q132" s="285">
        <f t="shared" ref="Q132:Q137" si="104">SUM(C132,E132,G132,I132,K132,M132)</f>
        <v>1</v>
      </c>
    </row>
    <row r="133" spans="1:17" x14ac:dyDescent="0.25">
      <c r="A133" s="96" t="s">
        <v>181</v>
      </c>
      <c r="B133" s="92">
        <f>'EMAD na UBS JD JAPÃO'!B17</f>
        <v>0</v>
      </c>
      <c r="C133" s="133">
        <f>'EMAD na UBS JD JAPÃO'!C17</f>
        <v>2</v>
      </c>
      <c r="D133" s="19" t="e">
        <f t="shared" si="96"/>
        <v>#DIV/0!</v>
      </c>
      <c r="E133" s="133">
        <f>'EMAD na UBS JD JAPÃO'!E17</f>
        <v>0</v>
      </c>
      <c r="F133" s="19" t="e">
        <f t="shared" si="97"/>
        <v>#DIV/0!</v>
      </c>
      <c r="G133" s="133">
        <f>'EMAD na UBS JD JAPÃO'!G17</f>
        <v>0</v>
      </c>
      <c r="H133" s="19" t="e">
        <f t="shared" si="98"/>
        <v>#DIV/0!</v>
      </c>
      <c r="I133" s="133">
        <f>'EMAD na UBS JD JAPÃO'!K17</f>
        <v>0</v>
      </c>
      <c r="J133" s="19" t="e">
        <f t="shared" si="99"/>
        <v>#DIV/0!</v>
      </c>
      <c r="K133" s="133">
        <f>'EMAD na UBS JD JAPÃO'!M17</f>
        <v>0</v>
      </c>
      <c r="L133" s="19" t="e">
        <f t="shared" si="100"/>
        <v>#DIV/0!</v>
      </c>
      <c r="M133" s="133">
        <f>'EMAD na UBS JD JAPÃO'!O17</f>
        <v>0</v>
      </c>
      <c r="N133" s="19" t="e">
        <f t="shared" si="101"/>
        <v>#DIV/0!</v>
      </c>
      <c r="O133" s="282">
        <f t="shared" si="102"/>
        <v>0</v>
      </c>
      <c r="P133" s="146" t="e">
        <f t="shared" si="103"/>
        <v>#DIV/0!</v>
      </c>
      <c r="Q133" s="285">
        <f t="shared" si="104"/>
        <v>2</v>
      </c>
    </row>
    <row r="134" spans="1:17" x14ac:dyDescent="0.25">
      <c r="A134" s="9" t="s">
        <v>156</v>
      </c>
      <c r="B134" s="107">
        <f>'EMAD na UBS JD JAPÃO'!B18</f>
        <v>1</v>
      </c>
      <c r="C134" s="134">
        <f>'EMAD na UBS JD JAPÃO'!C18</f>
        <v>1</v>
      </c>
      <c r="D134" s="147">
        <f t="shared" si="96"/>
        <v>1</v>
      </c>
      <c r="E134" s="134">
        <f>'EMAD na UBS JD JAPÃO'!E18</f>
        <v>0</v>
      </c>
      <c r="F134" s="147">
        <f t="shared" si="97"/>
        <v>0</v>
      </c>
      <c r="G134" s="134">
        <f>'EMAD na UBS JD JAPÃO'!G18</f>
        <v>0</v>
      </c>
      <c r="H134" s="147">
        <f t="shared" si="98"/>
        <v>0</v>
      </c>
      <c r="I134" s="134">
        <f>'EMAD na UBS JD JAPÃO'!K18</f>
        <v>0</v>
      </c>
      <c r="J134" s="147">
        <f t="shared" si="99"/>
        <v>0</v>
      </c>
      <c r="K134" s="134">
        <f>'EMAD na UBS JD JAPÃO'!M18</f>
        <v>0</v>
      </c>
      <c r="L134" s="147">
        <f t="shared" si="100"/>
        <v>0</v>
      </c>
      <c r="M134" s="134">
        <f>'EMAD na UBS JD JAPÃO'!O18</f>
        <v>0</v>
      </c>
      <c r="N134" s="147">
        <f t="shared" si="101"/>
        <v>0</v>
      </c>
      <c r="O134" s="294">
        <f t="shared" si="102"/>
        <v>0</v>
      </c>
      <c r="P134" s="148">
        <f t="shared" si="103"/>
        <v>0</v>
      </c>
      <c r="Q134" s="284">
        <f t="shared" si="104"/>
        <v>1</v>
      </c>
    </row>
    <row r="135" spans="1:17" x14ac:dyDescent="0.25">
      <c r="A135" s="9" t="s">
        <v>161</v>
      </c>
      <c r="B135" s="114">
        <f>'EMAD na UBS JD JAPÃO'!B19</f>
        <v>1</v>
      </c>
      <c r="C135" s="134">
        <f>'EMAD na UBS JD JAPÃO'!C19</f>
        <v>2</v>
      </c>
      <c r="D135" s="147">
        <f t="shared" si="96"/>
        <v>2</v>
      </c>
      <c r="E135" s="134">
        <f>'EMAD na UBS JD JAPÃO'!E19</f>
        <v>0</v>
      </c>
      <c r="F135" s="147">
        <f t="shared" si="97"/>
        <v>0</v>
      </c>
      <c r="G135" s="134">
        <f>'EMAD na UBS JD JAPÃO'!G19</f>
        <v>0</v>
      </c>
      <c r="H135" s="147">
        <f t="shared" si="98"/>
        <v>0</v>
      </c>
      <c r="I135" s="134">
        <f>'EMAD na UBS JD JAPÃO'!K19</f>
        <v>0</v>
      </c>
      <c r="J135" s="147">
        <f t="shared" si="99"/>
        <v>0</v>
      </c>
      <c r="K135" s="134">
        <f>'EMAD na UBS JD JAPÃO'!M19</f>
        <v>0</v>
      </c>
      <c r="L135" s="147">
        <f t="shared" si="100"/>
        <v>0</v>
      </c>
      <c r="M135" s="134">
        <f>'EMAD na UBS JD JAPÃO'!O19</f>
        <v>0</v>
      </c>
      <c r="N135" s="147">
        <f t="shared" si="101"/>
        <v>0</v>
      </c>
      <c r="O135" s="294">
        <f t="shared" si="102"/>
        <v>0</v>
      </c>
      <c r="P135" s="148">
        <f t="shared" si="103"/>
        <v>0</v>
      </c>
      <c r="Q135" s="284">
        <f t="shared" si="104"/>
        <v>2</v>
      </c>
    </row>
    <row r="136" spans="1:17" ht="15.75" thickBot="1" x14ac:dyDescent="0.3">
      <c r="A136" s="138" t="s">
        <v>157</v>
      </c>
      <c r="B136" s="117">
        <f>'EMAD na UBS JD JAPÃO'!B21</f>
        <v>4</v>
      </c>
      <c r="C136" s="139">
        <f>'EMAD na UBS JD JAPÃO'!C21</f>
        <v>4</v>
      </c>
      <c r="D136" s="151">
        <f t="shared" si="96"/>
        <v>1</v>
      </c>
      <c r="E136" s="139">
        <f>'EMAD na UBS JD JAPÃO'!E21</f>
        <v>0</v>
      </c>
      <c r="F136" s="151">
        <f t="shared" si="97"/>
        <v>0</v>
      </c>
      <c r="G136" s="139">
        <f>'EMAD na UBS JD JAPÃO'!G21</f>
        <v>0</v>
      </c>
      <c r="H136" s="151">
        <f t="shared" si="98"/>
        <v>0</v>
      </c>
      <c r="I136" s="139">
        <f>'EMAD na UBS JD JAPÃO'!K21</f>
        <v>0</v>
      </c>
      <c r="J136" s="151">
        <f t="shared" si="99"/>
        <v>0</v>
      </c>
      <c r="K136" s="139">
        <f>'EMAD na UBS JD JAPÃO'!M21</f>
        <v>0</v>
      </c>
      <c r="L136" s="151">
        <f t="shared" si="100"/>
        <v>0</v>
      </c>
      <c r="M136" s="139">
        <f>'EMAD na UBS JD JAPÃO'!O21</f>
        <v>0</v>
      </c>
      <c r="N136" s="151">
        <f t="shared" si="101"/>
        <v>0</v>
      </c>
      <c r="O136" s="295">
        <f t="shared" si="102"/>
        <v>0</v>
      </c>
      <c r="P136" s="152">
        <f t="shared" si="103"/>
        <v>0</v>
      </c>
      <c r="Q136" s="286">
        <f t="shared" si="104"/>
        <v>4</v>
      </c>
    </row>
    <row r="137" spans="1:17" ht="15.75" thickBot="1" x14ac:dyDescent="0.3">
      <c r="A137" s="6" t="s">
        <v>7</v>
      </c>
      <c r="B137" s="7">
        <f>SUM(B132:B136)</f>
        <v>8</v>
      </c>
      <c r="C137" s="8">
        <f>SUM(C132:C136)</f>
        <v>10</v>
      </c>
      <c r="D137" s="22">
        <f t="shared" si="96"/>
        <v>1.25</v>
      </c>
      <c r="E137" s="8">
        <f>SUM(E132:E136)</f>
        <v>0</v>
      </c>
      <c r="F137" s="22">
        <f t="shared" si="97"/>
        <v>0</v>
      </c>
      <c r="G137" s="8">
        <f>SUM(G132:G136)</f>
        <v>0</v>
      </c>
      <c r="H137" s="22">
        <f t="shared" si="98"/>
        <v>0</v>
      </c>
      <c r="I137" s="8">
        <f>SUM(I132:I136)</f>
        <v>0</v>
      </c>
      <c r="J137" s="22">
        <f t="shared" si="99"/>
        <v>0</v>
      </c>
      <c r="K137" s="8">
        <f t="shared" ref="K137" si="105">SUM(K132:K136)</f>
        <v>0</v>
      </c>
      <c r="L137" s="22">
        <f t="shared" si="100"/>
        <v>0</v>
      </c>
      <c r="M137" s="8">
        <f t="shared" ref="M137" si="106">SUM(M132:M136)</f>
        <v>0</v>
      </c>
      <c r="N137" s="22">
        <f t="shared" si="101"/>
        <v>0</v>
      </c>
      <c r="O137" s="103">
        <f t="shared" si="102"/>
        <v>0</v>
      </c>
      <c r="P137" s="104">
        <f t="shared" si="103"/>
        <v>0</v>
      </c>
      <c r="Q137" s="8">
        <f t="shared" si="104"/>
        <v>10</v>
      </c>
    </row>
    <row r="139" spans="1:17" ht="15.75" x14ac:dyDescent="0.25">
      <c r="A139" s="1290" t="s">
        <v>292</v>
      </c>
      <c r="B139" s="1291"/>
      <c r="C139" s="1291"/>
      <c r="D139" s="1291"/>
      <c r="E139" s="1291"/>
      <c r="F139" s="1291"/>
      <c r="G139" s="1291"/>
      <c r="H139" s="1291"/>
      <c r="I139" s="1291"/>
      <c r="J139" s="1291"/>
      <c r="K139" s="1291"/>
      <c r="L139" s="1291"/>
      <c r="M139" s="1291"/>
      <c r="N139" s="1291"/>
      <c r="O139" s="1291"/>
      <c r="P139" s="1291"/>
      <c r="Q139" s="1291"/>
    </row>
    <row r="140" spans="1:17" ht="34.5" thickBot="1" x14ac:dyDescent="0.3">
      <c r="A140" s="110" t="s">
        <v>14</v>
      </c>
      <c r="B140" s="132" t="s">
        <v>173</v>
      </c>
      <c r="C140" s="262" t="s">
        <v>2</v>
      </c>
      <c r="D140" s="263" t="s">
        <v>1</v>
      </c>
      <c r="E140" s="262" t="s">
        <v>3</v>
      </c>
      <c r="F140" s="263" t="s">
        <v>1</v>
      </c>
      <c r="G140" s="262" t="s">
        <v>4</v>
      </c>
      <c r="H140" s="263" t="s">
        <v>1</v>
      </c>
      <c r="I140" s="262" t="s">
        <v>5</v>
      </c>
      <c r="J140" s="263" t="s">
        <v>1</v>
      </c>
      <c r="K140" s="264" t="s">
        <v>5</v>
      </c>
      <c r="L140" s="265" t="s">
        <v>1</v>
      </c>
      <c r="M140" s="264" t="s">
        <v>5</v>
      </c>
      <c r="N140" s="265" t="s">
        <v>1</v>
      </c>
      <c r="O140" s="292" t="s">
        <v>5</v>
      </c>
      <c r="P140" s="293" t="s">
        <v>1</v>
      </c>
      <c r="Q140" s="264" t="s">
        <v>5</v>
      </c>
    </row>
    <row r="141" spans="1:17" ht="15.75" thickTop="1" x14ac:dyDescent="0.25">
      <c r="A141" s="113" t="s">
        <v>33</v>
      </c>
      <c r="B141" s="10">
        <f>'UBS Vila Ede'!B18</f>
        <v>9</v>
      </c>
      <c r="C141" s="133">
        <f>'UBS Vila Ede'!C18</f>
        <v>7</v>
      </c>
      <c r="D141" s="19">
        <f>C141/$B141</f>
        <v>0.77777777777777779</v>
      </c>
      <c r="E141" s="133">
        <f>'UBS Vila Ede'!E18</f>
        <v>0</v>
      </c>
      <c r="F141" s="19">
        <f t="shared" ref="F141:F149" si="107">E141/$B141</f>
        <v>0</v>
      </c>
      <c r="G141" s="133">
        <f>'UBS Vila Ede'!G18</f>
        <v>0</v>
      </c>
      <c r="H141" s="19">
        <f t="shared" ref="H141:H149" si="108">G141/$B141</f>
        <v>0</v>
      </c>
      <c r="I141" s="133">
        <f>'UBS Vila Ede'!K18</f>
        <v>0</v>
      </c>
      <c r="J141" s="19">
        <f t="shared" ref="J141:J149" si="109">I141/$B141</f>
        <v>0</v>
      </c>
      <c r="K141" s="133">
        <f>'UBS Vila Ede'!M18</f>
        <v>0</v>
      </c>
      <c r="L141" s="19">
        <f t="shared" ref="L141:L149" si="110">K141/$B141</f>
        <v>0</v>
      </c>
      <c r="M141" s="133">
        <f>'UBS Vila Ede'!O18</f>
        <v>0</v>
      </c>
      <c r="N141" s="19">
        <f t="shared" ref="N141:N149" si="111">M141/$B141</f>
        <v>0</v>
      </c>
      <c r="O141" s="282">
        <f t="shared" ref="O141:O149" si="112">SUM(I141,K141,M141)</f>
        <v>0</v>
      </c>
      <c r="P141" s="146">
        <f t="shared" ref="P141:P149" si="113">O141/($B141*3)</f>
        <v>0</v>
      </c>
      <c r="Q141" s="285">
        <f t="shared" ref="Q141:Q149" si="114">SUM(C141,E141,G141,I141,K141,M141)</f>
        <v>7</v>
      </c>
    </row>
    <row r="142" spans="1:17" x14ac:dyDescent="0.25">
      <c r="A142" s="113" t="s">
        <v>20</v>
      </c>
      <c r="B142" s="107">
        <f>'UBS Vila Ede'!B19</f>
        <v>3</v>
      </c>
      <c r="C142" s="134">
        <f>'UBS Vila Ede'!C19</f>
        <v>3</v>
      </c>
      <c r="D142" s="147">
        <f t="shared" ref="D142:D149" si="115">C142/$B142</f>
        <v>1</v>
      </c>
      <c r="E142" s="134">
        <f>'UBS Vila Ede'!E19</f>
        <v>0</v>
      </c>
      <c r="F142" s="147">
        <f t="shared" si="107"/>
        <v>0</v>
      </c>
      <c r="G142" s="134">
        <f>'UBS Vila Ede'!G19</f>
        <v>0</v>
      </c>
      <c r="H142" s="147">
        <f t="shared" si="108"/>
        <v>0</v>
      </c>
      <c r="I142" s="134">
        <f>'UBS Vila Ede'!K19</f>
        <v>0</v>
      </c>
      <c r="J142" s="147">
        <f t="shared" si="109"/>
        <v>0</v>
      </c>
      <c r="K142" s="134">
        <f>'UBS Vila Ede'!M19</f>
        <v>0</v>
      </c>
      <c r="L142" s="147">
        <f t="shared" si="110"/>
        <v>0</v>
      </c>
      <c r="M142" s="134">
        <f>'UBS Vila Ede'!O19</f>
        <v>0</v>
      </c>
      <c r="N142" s="147">
        <f t="shared" si="111"/>
        <v>0</v>
      </c>
      <c r="O142" s="294">
        <f t="shared" si="112"/>
        <v>0</v>
      </c>
      <c r="P142" s="148">
        <f t="shared" si="113"/>
        <v>0</v>
      </c>
      <c r="Q142" s="284">
        <f t="shared" si="114"/>
        <v>3</v>
      </c>
    </row>
    <row r="143" spans="1:17" x14ac:dyDescent="0.25">
      <c r="A143" s="113" t="s">
        <v>43</v>
      </c>
      <c r="B143" s="107">
        <f>'UBS Vila Ede'!B20</f>
        <v>2</v>
      </c>
      <c r="C143" s="137">
        <f>'UBS Vila Ede'!C20</f>
        <v>2</v>
      </c>
      <c r="D143" s="147">
        <f t="shared" si="115"/>
        <v>1</v>
      </c>
      <c r="E143" s="137">
        <f>'UBS Vila Ede'!E20</f>
        <v>0</v>
      </c>
      <c r="F143" s="147">
        <f t="shared" si="107"/>
        <v>0</v>
      </c>
      <c r="G143" s="137">
        <f>'UBS Vila Ede'!G20</f>
        <v>0</v>
      </c>
      <c r="H143" s="147">
        <f t="shared" si="108"/>
        <v>0</v>
      </c>
      <c r="I143" s="134">
        <f>'UBS Vila Ede'!K20</f>
        <v>0</v>
      </c>
      <c r="J143" s="147">
        <f t="shared" si="109"/>
        <v>0</v>
      </c>
      <c r="K143" s="134">
        <f>'UBS Vila Ede'!M20</f>
        <v>0</v>
      </c>
      <c r="L143" s="147">
        <f t="shared" si="110"/>
        <v>0</v>
      </c>
      <c r="M143" s="134">
        <f>'UBS Vila Ede'!O20</f>
        <v>0</v>
      </c>
      <c r="N143" s="147">
        <f t="shared" si="111"/>
        <v>0</v>
      </c>
      <c r="O143" s="294">
        <f t="shared" si="112"/>
        <v>0</v>
      </c>
      <c r="P143" s="148">
        <f t="shared" si="113"/>
        <v>0</v>
      </c>
      <c r="Q143" s="284">
        <f t="shared" si="114"/>
        <v>2</v>
      </c>
    </row>
    <row r="144" spans="1:17" x14ac:dyDescent="0.25">
      <c r="A144" s="113" t="s">
        <v>23</v>
      </c>
      <c r="B144" s="107">
        <f>'UBS Vila Ede'!B21</f>
        <v>2</v>
      </c>
      <c r="C144" s="134">
        <f>'UBS Vila Ede'!C21</f>
        <v>2</v>
      </c>
      <c r="D144" s="147">
        <f t="shared" si="115"/>
        <v>1</v>
      </c>
      <c r="E144" s="134">
        <f>'UBS Vila Ede'!E21</f>
        <v>0</v>
      </c>
      <c r="F144" s="147">
        <f t="shared" si="107"/>
        <v>0</v>
      </c>
      <c r="G144" s="134">
        <f>'UBS Vila Ede'!G21</f>
        <v>0</v>
      </c>
      <c r="H144" s="147">
        <f t="shared" si="108"/>
        <v>0</v>
      </c>
      <c r="I144" s="134">
        <f>'UBS Vila Ede'!K21</f>
        <v>0</v>
      </c>
      <c r="J144" s="147">
        <f t="shared" si="109"/>
        <v>0</v>
      </c>
      <c r="K144" s="134">
        <f>'UBS Vila Ede'!M21</f>
        <v>0</v>
      </c>
      <c r="L144" s="147">
        <f t="shared" si="110"/>
        <v>0</v>
      </c>
      <c r="M144" s="134">
        <f>'UBS Vila Ede'!O21</f>
        <v>0</v>
      </c>
      <c r="N144" s="147">
        <f t="shared" si="111"/>
        <v>0</v>
      </c>
      <c r="O144" s="294">
        <f t="shared" si="112"/>
        <v>0</v>
      </c>
      <c r="P144" s="148">
        <f t="shared" si="113"/>
        <v>0</v>
      </c>
      <c r="Q144" s="284">
        <f t="shared" si="114"/>
        <v>2</v>
      </c>
    </row>
    <row r="145" spans="1:17" x14ac:dyDescent="0.25">
      <c r="A145" s="113" t="s">
        <v>24</v>
      </c>
      <c r="B145" s="107">
        <f>'UBS Vila Ede'!B22</f>
        <v>2</v>
      </c>
      <c r="C145" s="134">
        <f>'UBS Vila Ede'!C22</f>
        <v>2</v>
      </c>
      <c r="D145" s="147">
        <f t="shared" si="115"/>
        <v>1</v>
      </c>
      <c r="E145" s="134">
        <f>'UBS Vila Ede'!E22</f>
        <v>0</v>
      </c>
      <c r="F145" s="147">
        <f t="shared" si="107"/>
        <v>0</v>
      </c>
      <c r="G145" s="134">
        <f>'UBS Vila Ede'!G22</f>
        <v>0</v>
      </c>
      <c r="H145" s="147">
        <f t="shared" si="108"/>
        <v>0</v>
      </c>
      <c r="I145" s="134">
        <f>'UBS Vila Ede'!K22</f>
        <v>0</v>
      </c>
      <c r="J145" s="147">
        <f t="shared" si="109"/>
        <v>0</v>
      </c>
      <c r="K145" s="134">
        <f>'UBS Vila Ede'!M22</f>
        <v>0</v>
      </c>
      <c r="L145" s="147">
        <f t="shared" si="110"/>
        <v>0</v>
      </c>
      <c r="M145" s="134">
        <f>'UBS Vila Ede'!O22</f>
        <v>0</v>
      </c>
      <c r="N145" s="147">
        <f t="shared" si="111"/>
        <v>0</v>
      </c>
      <c r="O145" s="294">
        <f t="shared" si="112"/>
        <v>0</v>
      </c>
      <c r="P145" s="148">
        <f t="shared" si="113"/>
        <v>0</v>
      </c>
      <c r="Q145" s="284">
        <f t="shared" si="114"/>
        <v>2</v>
      </c>
    </row>
    <row r="146" spans="1:17" x14ac:dyDescent="0.25">
      <c r="A146" s="113" t="s">
        <v>25</v>
      </c>
      <c r="B146" s="107">
        <f>'UBS Vila Ede'!B23</f>
        <v>5</v>
      </c>
      <c r="C146" s="134">
        <f>'UBS Vila Ede'!C23</f>
        <v>5</v>
      </c>
      <c r="D146" s="147">
        <f t="shared" si="115"/>
        <v>1</v>
      </c>
      <c r="E146" s="134">
        <f>'UBS Vila Ede'!E23</f>
        <v>0</v>
      </c>
      <c r="F146" s="147">
        <f t="shared" si="107"/>
        <v>0</v>
      </c>
      <c r="G146" s="134">
        <f>'UBS Vila Ede'!G23</f>
        <v>0</v>
      </c>
      <c r="H146" s="147">
        <f t="shared" si="108"/>
        <v>0</v>
      </c>
      <c r="I146" s="134">
        <f>'UBS Vila Ede'!K23</f>
        <v>0</v>
      </c>
      <c r="J146" s="147">
        <f t="shared" si="109"/>
        <v>0</v>
      </c>
      <c r="K146" s="134">
        <f>'UBS Vila Ede'!M23</f>
        <v>0</v>
      </c>
      <c r="L146" s="147">
        <f t="shared" si="110"/>
        <v>0</v>
      </c>
      <c r="M146" s="134">
        <f>'UBS Vila Ede'!O23</f>
        <v>0</v>
      </c>
      <c r="N146" s="147">
        <f t="shared" si="111"/>
        <v>0</v>
      </c>
      <c r="O146" s="294">
        <f t="shared" si="112"/>
        <v>0</v>
      </c>
      <c r="P146" s="148">
        <f t="shared" si="113"/>
        <v>0</v>
      </c>
      <c r="Q146" s="284">
        <f t="shared" si="114"/>
        <v>5</v>
      </c>
    </row>
    <row r="147" spans="1:17" x14ac:dyDescent="0.25">
      <c r="A147" s="113" t="s">
        <v>26</v>
      </c>
      <c r="B147" s="107">
        <f>'UBS Vila Ede'!B26</f>
        <v>1</v>
      </c>
      <c r="C147" s="134">
        <f>'UBS Vila Ede'!C26</f>
        <v>1</v>
      </c>
      <c r="D147" s="147">
        <f t="shared" si="115"/>
        <v>1</v>
      </c>
      <c r="E147" s="134">
        <f>'UBS Vila Ede'!E26</f>
        <v>0</v>
      </c>
      <c r="F147" s="147">
        <f t="shared" si="107"/>
        <v>0</v>
      </c>
      <c r="G147" s="134">
        <f>'UBS Vila Ede'!G26</f>
        <v>0</v>
      </c>
      <c r="H147" s="147">
        <f t="shared" si="108"/>
        <v>0</v>
      </c>
      <c r="I147" s="134">
        <f>'UBS Vila Ede'!K26</f>
        <v>0</v>
      </c>
      <c r="J147" s="147">
        <f t="shared" si="109"/>
        <v>0</v>
      </c>
      <c r="K147" s="134">
        <f>'UBS Vila Ede'!M26</f>
        <v>0</v>
      </c>
      <c r="L147" s="147">
        <f t="shared" si="110"/>
        <v>0</v>
      </c>
      <c r="M147" s="134">
        <f>'UBS Vila Ede'!O26</f>
        <v>0</v>
      </c>
      <c r="N147" s="147">
        <f t="shared" si="111"/>
        <v>0</v>
      </c>
      <c r="O147" s="294">
        <f t="shared" si="112"/>
        <v>0</v>
      </c>
      <c r="P147" s="148">
        <f t="shared" si="113"/>
        <v>0</v>
      </c>
      <c r="Q147" s="284">
        <f t="shared" si="114"/>
        <v>1</v>
      </c>
    </row>
    <row r="148" spans="1:17" x14ac:dyDescent="0.25">
      <c r="A148" s="124" t="s">
        <v>202</v>
      </c>
      <c r="B148" s="107">
        <f>'UBS Vila Ede'!B27</f>
        <v>1</v>
      </c>
      <c r="C148" s="134">
        <f>'UBS Vila Ede'!C27</f>
        <v>0</v>
      </c>
      <c r="D148" s="147">
        <f t="shared" si="115"/>
        <v>0</v>
      </c>
      <c r="E148" s="134">
        <f>'UBS Vila Ede'!E27</f>
        <v>0</v>
      </c>
      <c r="F148" s="147">
        <f t="shared" si="107"/>
        <v>0</v>
      </c>
      <c r="G148" s="134">
        <f>'UBS Vila Ede'!G27</f>
        <v>0</v>
      </c>
      <c r="H148" s="147">
        <f t="shared" si="108"/>
        <v>0</v>
      </c>
      <c r="I148" s="134">
        <f>'UBS Vila Ede'!K27</f>
        <v>0</v>
      </c>
      <c r="J148" s="147">
        <f t="shared" si="109"/>
        <v>0</v>
      </c>
      <c r="K148" s="134">
        <f>'UBS Vila Ede'!M27</f>
        <v>0</v>
      </c>
      <c r="L148" s="147">
        <f t="shared" si="110"/>
        <v>0</v>
      </c>
      <c r="M148" s="134">
        <f>'UBS Vila Ede'!O27</f>
        <v>0</v>
      </c>
      <c r="N148" s="147">
        <f t="shared" si="111"/>
        <v>0</v>
      </c>
      <c r="O148" s="294">
        <f t="shared" si="112"/>
        <v>0</v>
      </c>
      <c r="P148" s="148">
        <f t="shared" si="113"/>
        <v>0</v>
      </c>
      <c r="Q148" s="284">
        <f t="shared" si="114"/>
        <v>0</v>
      </c>
    </row>
    <row r="149" spans="1:17" ht="15.75" thickBot="1" x14ac:dyDescent="0.3">
      <c r="A149" s="6" t="s">
        <v>7</v>
      </c>
      <c r="B149" s="7">
        <f>SUM(B141:B148)</f>
        <v>25</v>
      </c>
      <c r="C149" s="8">
        <f>SUM(C141:C148)</f>
        <v>22</v>
      </c>
      <c r="D149" s="22">
        <f t="shared" si="115"/>
        <v>0.88</v>
      </c>
      <c r="E149" s="8">
        <f>SUM(E141:E148)</f>
        <v>0</v>
      </c>
      <c r="F149" s="22">
        <f t="shared" si="107"/>
        <v>0</v>
      </c>
      <c r="G149" s="8">
        <f>SUM(G141:G148)</f>
        <v>0</v>
      </c>
      <c r="H149" s="22">
        <f t="shared" si="108"/>
        <v>0</v>
      </c>
      <c r="I149" s="8">
        <f>SUM(I141:I148)</f>
        <v>0</v>
      </c>
      <c r="J149" s="22">
        <f t="shared" si="109"/>
        <v>0</v>
      </c>
      <c r="K149" s="8">
        <f t="shared" ref="K149" si="116">SUM(K141:K148)</f>
        <v>0</v>
      </c>
      <c r="L149" s="22">
        <f t="shared" si="110"/>
        <v>0</v>
      </c>
      <c r="M149" s="8">
        <f t="shared" ref="M149" si="117">SUM(M141:M148)</f>
        <v>0</v>
      </c>
      <c r="N149" s="22">
        <f t="shared" si="111"/>
        <v>0</v>
      </c>
      <c r="O149" s="103">
        <f t="shared" si="112"/>
        <v>0</v>
      </c>
      <c r="P149" s="104">
        <f t="shared" si="113"/>
        <v>0</v>
      </c>
      <c r="Q149" s="8">
        <f t="shared" si="114"/>
        <v>22</v>
      </c>
    </row>
    <row r="151" spans="1:17" ht="15.75" x14ac:dyDescent="0.25">
      <c r="A151" s="1290" t="s">
        <v>294</v>
      </c>
      <c r="B151" s="1291"/>
      <c r="C151" s="1291"/>
      <c r="D151" s="1291"/>
      <c r="E151" s="1291"/>
      <c r="F151" s="1291"/>
      <c r="G151" s="1291"/>
      <c r="H151" s="1291"/>
      <c r="I151" s="1291"/>
      <c r="J151" s="1291"/>
      <c r="K151" s="1291"/>
      <c r="L151" s="1291"/>
      <c r="M151" s="1291"/>
      <c r="N151" s="1291"/>
      <c r="O151" s="1291"/>
      <c r="P151" s="1291"/>
      <c r="Q151" s="1291"/>
    </row>
    <row r="152" spans="1:17" ht="36.75" thickBot="1" x14ac:dyDescent="0.3">
      <c r="A152" s="110" t="s">
        <v>14</v>
      </c>
      <c r="B152" s="132" t="s">
        <v>173</v>
      </c>
      <c r="C152" s="262" t="s">
        <v>2</v>
      </c>
      <c r="D152" s="263" t="s">
        <v>1</v>
      </c>
      <c r="E152" s="262" t="s">
        <v>3</v>
      </c>
      <c r="F152" s="263" t="s">
        <v>1</v>
      </c>
      <c r="G152" s="262" t="s">
        <v>4</v>
      </c>
      <c r="H152" s="263" t="s">
        <v>1</v>
      </c>
      <c r="I152" s="262" t="s">
        <v>5</v>
      </c>
      <c r="J152" s="263" t="s">
        <v>1</v>
      </c>
      <c r="K152" s="264" t="s">
        <v>203</v>
      </c>
      <c r="L152" s="265" t="s">
        <v>1</v>
      </c>
      <c r="M152" s="264" t="s">
        <v>204</v>
      </c>
      <c r="N152" s="265" t="s">
        <v>1</v>
      </c>
      <c r="O152" s="292" t="s">
        <v>206</v>
      </c>
      <c r="P152" s="293" t="s">
        <v>205</v>
      </c>
      <c r="Q152" s="264" t="s">
        <v>6</v>
      </c>
    </row>
    <row r="153" spans="1:17" ht="15.75" thickTop="1" x14ac:dyDescent="0.25">
      <c r="A153" s="113" t="s">
        <v>33</v>
      </c>
      <c r="B153" s="10">
        <f>'UBS Vila Leonor'!B17</f>
        <v>6</v>
      </c>
      <c r="C153" s="133">
        <f>'UBS Vila Leonor'!C17</f>
        <v>5</v>
      </c>
      <c r="D153" s="19">
        <f t="shared" ref="D153:D161" si="118">C153/$B153</f>
        <v>0.83333333333333337</v>
      </c>
      <c r="E153" s="133">
        <f>'UBS Vila Leonor'!E17</f>
        <v>0</v>
      </c>
      <c r="F153" s="19">
        <f t="shared" ref="F153:F161" si="119">E153/$B153</f>
        <v>0</v>
      </c>
      <c r="G153" s="133">
        <f>'UBS Vila Leonor'!G17</f>
        <v>0</v>
      </c>
      <c r="H153" s="19">
        <f t="shared" ref="H153:H161" si="120">G153/$B153</f>
        <v>0</v>
      </c>
      <c r="I153" s="133">
        <f>'UBS Vila Leonor'!K17</f>
        <v>0</v>
      </c>
      <c r="J153" s="19">
        <f t="shared" ref="J153:J161" si="121">I153/$B153</f>
        <v>0</v>
      </c>
      <c r="K153" s="133">
        <f>'UBS Vila Leonor'!M17</f>
        <v>0</v>
      </c>
      <c r="L153" s="19">
        <f t="shared" ref="L153:L161" si="122">K153/$B153</f>
        <v>0</v>
      </c>
      <c r="M153" s="133">
        <f>'UBS Vila Leonor'!O17</f>
        <v>0</v>
      </c>
      <c r="N153" s="19">
        <f t="shared" ref="N153:N161" si="123">M153/$B153</f>
        <v>0</v>
      </c>
      <c r="O153" s="282">
        <f t="shared" ref="O153:O161" si="124">SUM(I153,K153,M153)</f>
        <v>0</v>
      </c>
      <c r="P153" s="146">
        <f t="shared" ref="P153:P161" si="125">O153/($B153*3)</f>
        <v>0</v>
      </c>
      <c r="Q153" s="285">
        <f t="shared" ref="Q153:Q161" si="126">SUM(C153,E153,G153,I153,K153,M153)</f>
        <v>5</v>
      </c>
    </row>
    <row r="154" spans="1:17" x14ac:dyDescent="0.25">
      <c r="A154" s="113" t="s">
        <v>20</v>
      </c>
      <c r="B154" s="107">
        <f>'UBS Vila Leonor'!B18</f>
        <v>2</v>
      </c>
      <c r="C154" s="134">
        <f>'UBS Vila Leonor'!C18</f>
        <v>2</v>
      </c>
      <c r="D154" s="147">
        <f t="shared" si="118"/>
        <v>1</v>
      </c>
      <c r="E154" s="134">
        <f>'UBS Vila Leonor'!E18</f>
        <v>0</v>
      </c>
      <c r="F154" s="147">
        <f t="shared" si="119"/>
        <v>0</v>
      </c>
      <c r="G154" s="134">
        <f>'UBS Vila Leonor'!G18</f>
        <v>0</v>
      </c>
      <c r="H154" s="147">
        <f t="shared" si="120"/>
        <v>0</v>
      </c>
      <c r="I154" s="217">
        <f>'UBS Vila Leonor'!K18</f>
        <v>0</v>
      </c>
      <c r="J154" s="147">
        <f t="shared" si="121"/>
        <v>0</v>
      </c>
      <c r="K154" s="134">
        <f>'UBS Vila Leonor'!M18</f>
        <v>0</v>
      </c>
      <c r="L154" s="147">
        <f t="shared" si="122"/>
        <v>0</v>
      </c>
      <c r="M154" s="134">
        <f>'UBS Vila Leonor'!O18</f>
        <v>0</v>
      </c>
      <c r="N154" s="147">
        <f t="shared" si="123"/>
        <v>0</v>
      </c>
      <c r="O154" s="294">
        <f t="shared" si="124"/>
        <v>0</v>
      </c>
      <c r="P154" s="148">
        <f t="shared" si="125"/>
        <v>0</v>
      </c>
      <c r="Q154" s="284">
        <f t="shared" si="126"/>
        <v>2</v>
      </c>
    </row>
    <row r="155" spans="1:17" x14ac:dyDescent="0.25">
      <c r="A155" s="113" t="s">
        <v>43</v>
      </c>
      <c r="B155" s="107">
        <f>'UBS Vila Leonor'!B19</f>
        <v>2</v>
      </c>
      <c r="C155" s="134">
        <f>'UBS Vila Leonor'!C19</f>
        <v>1.9</v>
      </c>
      <c r="D155" s="147">
        <f t="shared" si="118"/>
        <v>0.95</v>
      </c>
      <c r="E155" s="134">
        <f>'UBS Vila Leonor'!E19</f>
        <v>0</v>
      </c>
      <c r="F155" s="147">
        <f t="shared" si="119"/>
        <v>0</v>
      </c>
      <c r="G155" s="134">
        <f>'UBS Vila Leonor'!G19</f>
        <v>0</v>
      </c>
      <c r="H155" s="147">
        <f t="shared" si="120"/>
        <v>0</v>
      </c>
      <c r="I155" s="217">
        <f>'UBS Vila Leonor'!K19</f>
        <v>0</v>
      </c>
      <c r="J155" s="147">
        <f t="shared" si="121"/>
        <v>0</v>
      </c>
      <c r="K155" s="134">
        <f>'UBS Vila Leonor'!M19</f>
        <v>0</v>
      </c>
      <c r="L155" s="147">
        <f t="shared" si="122"/>
        <v>0</v>
      </c>
      <c r="M155" s="134">
        <f>'UBS Vila Leonor'!O19</f>
        <v>0</v>
      </c>
      <c r="N155" s="147">
        <f t="shared" si="123"/>
        <v>0</v>
      </c>
      <c r="O155" s="294">
        <f t="shared" si="124"/>
        <v>0</v>
      </c>
      <c r="P155" s="148">
        <f t="shared" si="125"/>
        <v>0</v>
      </c>
      <c r="Q155" s="284">
        <f t="shared" si="126"/>
        <v>1.9</v>
      </c>
    </row>
    <row r="156" spans="1:17" x14ac:dyDescent="0.25">
      <c r="A156" s="113" t="s">
        <v>23</v>
      </c>
      <c r="B156" s="107">
        <f>'UBS Vila Leonor'!B20</f>
        <v>2</v>
      </c>
      <c r="C156" s="137">
        <f>'UBS Vila Leonor'!C20</f>
        <v>2</v>
      </c>
      <c r="D156" s="147">
        <f t="shared" si="118"/>
        <v>1</v>
      </c>
      <c r="E156" s="137">
        <f>'UBS Vila Leonor'!E20</f>
        <v>0</v>
      </c>
      <c r="F156" s="147">
        <f t="shared" si="119"/>
        <v>0</v>
      </c>
      <c r="G156" s="134">
        <f>'UBS Vila Leonor'!G20</f>
        <v>0</v>
      </c>
      <c r="H156" s="147">
        <f t="shared" si="120"/>
        <v>0</v>
      </c>
      <c r="I156" s="217">
        <f>'UBS Vila Leonor'!K20</f>
        <v>0</v>
      </c>
      <c r="J156" s="147">
        <f t="shared" si="121"/>
        <v>0</v>
      </c>
      <c r="K156" s="134">
        <f>'UBS Vila Leonor'!M20</f>
        <v>0</v>
      </c>
      <c r="L156" s="147">
        <f t="shared" si="122"/>
        <v>0</v>
      </c>
      <c r="M156" s="134">
        <f>'UBS Vila Leonor'!O20</f>
        <v>0</v>
      </c>
      <c r="N156" s="147">
        <f t="shared" si="123"/>
        <v>0</v>
      </c>
      <c r="O156" s="294">
        <f t="shared" si="124"/>
        <v>0</v>
      </c>
      <c r="P156" s="148">
        <f t="shared" si="125"/>
        <v>0</v>
      </c>
      <c r="Q156" s="284">
        <f t="shared" si="126"/>
        <v>2</v>
      </c>
    </row>
    <row r="157" spans="1:17" x14ac:dyDescent="0.25">
      <c r="A157" s="113" t="s">
        <v>24</v>
      </c>
      <c r="B157" s="93">
        <f>'UBS Vila Leonor'!B21</f>
        <v>2</v>
      </c>
      <c r="C157" s="134">
        <f>'UBS Vila Leonor'!C21</f>
        <v>2</v>
      </c>
      <c r="D157" s="147">
        <f t="shared" si="118"/>
        <v>1</v>
      </c>
      <c r="E157" s="134">
        <f>'UBS Vila Leonor'!E21</f>
        <v>0</v>
      </c>
      <c r="F157" s="147">
        <f t="shared" si="119"/>
        <v>0</v>
      </c>
      <c r="G157" s="134">
        <f>'UBS Vila Leonor'!G21</f>
        <v>0</v>
      </c>
      <c r="H157" s="147">
        <f t="shared" si="120"/>
        <v>0</v>
      </c>
      <c r="I157" s="217">
        <f>'UBS Vila Leonor'!K21</f>
        <v>0</v>
      </c>
      <c r="J157" s="147">
        <f t="shared" si="121"/>
        <v>0</v>
      </c>
      <c r="K157" s="134">
        <f>'UBS Vila Leonor'!M21</f>
        <v>0</v>
      </c>
      <c r="L157" s="147">
        <f t="shared" si="122"/>
        <v>0</v>
      </c>
      <c r="M157" s="134">
        <f>'UBS Vila Leonor'!O21</f>
        <v>0</v>
      </c>
      <c r="N157" s="147">
        <f t="shared" si="123"/>
        <v>0</v>
      </c>
      <c r="O157" s="294">
        <f t="shared" si="124"/>
        <v>0</v>
      </c>
      <c r="P157" s="148">
        <f t="shared" si="125"/>
        <v>0</v>
      </c>
      <c r="Q157" s="284">
        <f t="shared" si="126"/>
        <v>2</v>
      </c>
    </row>
    <row r="158" spans="1:17" x14ac:dyDescent="0.25">
      <c r="A158" s="113" t="s">
        <v>25</v>
      </c>
      <c r="B158" s="107">
        <f>'UBS Vila Leonor'!B22</f>
        <v>5</v>
      </c>
      <c r="C158" s="134">
        <f>'UBS Vila Leonor'!C22</f>
        <v>4.33</v>
      </c>
      <c r="D158" s="147">
        <f t="shared" si="118"/>
        <v>0.86599999999999999</v>
      </c>
      <c r="E158" s="134">
        <f>'UBS Vila Leonor'!E22</f>
        <v>0</v>
      </c>
      <c r="F158" s="147">
        <f t="shared" si="119"/>
        <v>0</v>
      </c>
      <c r="G158" s="134">
        <f>'UBS Vila Leonor'!G22</f>
        <v>0</v>
      </c>
      <c r="H158" s="147">
        <f t="shared" si="120"/>
        <v>0</v>
      </c>
      <c r="I158" s="217">
        <f>'UBS Vila Leonor'!K22</f>
        <v>0</v>
      </c>
      <c r="J158" s="147">
        <f t="shared" si="121"/>
        <v>0</v>
      </c>
      <c r="K158" s="134">
        <f>'UBS Vila Leonor'!M22</f>
        <v>0</v>
      </c>
      <c r="L158" s="147">
        <f t="shared" si="122"/>
        <v>0</v>
      </c>
      <c r="M158" s="134">
        <f>'UBS Vila Leonor'!O22</f>
        <v>0</v>
      </c>
      <c r="N158" s="147">
        <f t="shared" si="123"/>
        <v>0</v>
      </c>
      <c r="O158" s="294">
        <f t="shared" si="124"/>
        <v>0</v>
      </c>
      <c r="P158" s="148">
        <f t="shared" si="125"/>
        <v>0</v>
      </c>
      <c r="Q158" s="284">
        <f t="shared" si="126"/>
        <v>4.33</v>
      </c>
    </row>
    <row r="159" spans="1:17" x14ac:dyDescent="0.25">
      <c r="A159" s="113" t="s">
        <v>26</v>
      </c>
      <c r="B159" s="107">
        <f>'UBS Vila Leonor'!B23</f>
        <v>1</v>
      </c>
      <c r="C159" s="134">
        <f>'UBS Vila Leonor'!C23</f>
        <v>1</v>
      </c>
      <c r="D159" s="147">
        <f t="shared" si="118"/>
        <v>1</v>
      </c>
      <c r="E159" s="134">
        <f>'UBS Vila Leonor'!E23</f>
        <v>0</v>
      </c>
      <c r="F159" s="147">
        <f t="shared" si="119"/>
        <v>0</v>
      </c>
      <c r="G159" s="134">
        <f>'UBS Vila Leonor'!G23</f>
        <v>0</v>
      </c>
      <c r="H159" s="147">
        <f t="shared" si="120"/>
        <v>0</v>
      </c>
      <c r="I159" s="217">
        <f>'UBS Vila Leonor'!K23</f>
        <v>0</v>
      </c>
      <c r="J159" s="147">
        <f t="shared" si="121"/>
        <v>0</v>
      </c>
      <c r="K159" s="134">
        <f>'UBS Vila Leonor'!M23</f>
        <v>0</v>
      </c>
      <c r="L159" s="147">
        <f t="shared" si="122"/>
        <v>0</v>
      </c>
      <c r="M159" s="134">
        <f>'UBS Vila Leonor'!O23</f>
        <v>0</v>
      </c>
      <c r="N159" s="147">
        <f t="shared" si="123"/>
        <v>0</v>
      </c>
      <c r="O159" s="294">
        <f t="shared" si="124"/>
        <v>0</v>
      </c>
      <c r="P159" s="148">
        <f t="shared" si="125"/>
        <v>0</v>
      </c>
      <c r="Q159" s="284">
        <f t="shared" si="126"/>
        <v>1</v>
      </c>
    </row>
    <row r="160" spans="1:17" x14ac:dyDescent="0.25">
      <c r="A160" s="113" t="s">
        <v>34</v>
      </c>
      <c r="B160" s="107">
        <f>'UBS Vila Leonor'!B24</f>
        <v>1</v>
      </c>
      <c r="C160" s="134">
        <f>'UBS Vila Leonor'!C24</f>
        <v>1</v>
      </c>
      <c r="D160" s="147">
        <f t="shared" si="118"/>
        <v>1</v>
      </c>
      <c r="E160" s="134">
        <f>'UBS Vila Leonor'!E24</f>
        <v>0</v>
      </c>
      <c r="F160" s="147">
        <f t="shared" si="119"/>
        <v>0</v>
      </c>
      <c r="G160" s="134">
        <f>'UBS Vila Leonor'!G24</f>
        <v>0</v>
      </c>
      <c r="H160" s="147">
        <f t="shared" si="120"/>
        <v>0</v>
      </c>
      <c r="I160" s="217">
        <f>'UBS Vila Leonor'!K24</f>
        <v>0</v>
      </c>
      <c r="J160" s="147">
        <f t="shared" si="121"/>
        <v>0</v>
      </c>
      <c r="K160" s="134">
        <f>'UBS Vila Leonor'!M24</f>
        <v>0</v>
      </c>
      <c r="L160" s="147">
        <f t="shared" si="122"/>
        <v>0</v>
      </c>
      <c r="M160" s="134">
        <f>'UBS Vila Leonor'!O24</f>
        <v>0</v>
      </c>
      <c r="N160" s="147">
        <f t="shared" si="123"/>
        <v>0</v>
      </c>
      <c r="O160" s="294">
        <f t="shared" si="124"/>
        <v>0</v>
      </c>
      <c r="P160" s="148">
        <f t="shared" si="125"/>
        <v>0</v>
      </c>
      <c r="Q160" s="284">
        <f t="shared" si="126"/>
        <v>1</v>
      </c>
    </row>
    <row r="161" spans="1:17" ht="15.75" thickBot="1" x14ac:dyDescent="0.3">
      <c r="A161" s="6" t="s">
        <v>7</v>
      </c>
      <c r="B161" s="7">
        <f>SUM(B153:B160)</f>
        <v>21</v>
      </c>
      <c r="C161" s="8">
        <f>SUM(C153:C160)</f>
        <v>19.23</v>
      </c>
      <c r="D161" s="22">
        <f t="shared" si="118"/>
        <v>0.9157142857142857</v>
      </c>
      <c r="E161" s="8">
        <f>SUM(E153:E160)</f>
        <v>0</v>
      </c>
      <c r="F161" s="22">
        <f t="shared" si="119"/>
        <v>0</v>
      </c>
      <c r="G161" s="8">
        <f>SUM(G153:G160)</f>
        <v>0</v>
      </c>
      <c r="H161" s="22">
        <f t="shared" si="120"/>
        <v>0</v>
      </c>
      <c r="I161" s="8">
        <f>SUM(I153:I160)</f>
        <v>0</v>
      </c>
      <c r="J161" s="22">
        <f t="shared" si="121"/>
        <v>0</v>
      </c>
      <c r="K161" s="8">
        <f t="shared" ref="K161" si="127">SUM(K153:K160)</f>
        <v>0</v>
      </c>
      <c r="L161" s="22">
        <f t="shared" si="122"/>
        <v>0</v>
      </c>
      <c r="M161" s="8">
        <f t="shared" ref="M161" si="128">SUM(M153:M160)</f>
        <v>0</v>
      </c>
      <c r="N161" s="22">
        <f t="shared" si="123"/>
        <v>0</v>
      </c>
      <c r="O161" s="103">
        <f t="shared" si="124"/>
        <v>0</v>
      </c>
      <c r="P161" s="104">
        <f t="shared" si="125"/>
        <v>0</v>
      </c>
      <c r="Q161" s="8">
        <f t="shared" si="126"/>
        <v>19.23</v>
      </c>
    </row>
    <row r="163" spans="1:17" ht="15.75" x14ac:dyDescent="0.25">
      <c r="A163" s="1290" t="s">
        <v>296</v>
      </c>
      <c r="B163" s="1291"/>
      <c r="C163" s="1291"/>
      <c r="D163" s="1291"/>
      <c r="E163" s="1291"/>
      <c r="F163" s="1291"/>
      <c r="G163" s="1291"/>
      <c r="H163" s="1291"/>
      <c r="I163" s="1291"/>
      <c r="J163" s="1291"/>
      <c r="K163" s="1291"/>
      <c r="L163" s="1291"/>
      <c r="M163" s="1291"/>
      <c r="N163" s="1291"/>
      <c r="O163" s="1291"/>
      <c r="P163" s="1291"/>
      <c r="Q163" s="1291"/>
    </row>
    <row r="164" spans="1:17" ht="36.75" thickBot="1" x14ac:dyDescent="0.3">
      <c r="A164" s="110" t="s">
        <v>14</v>
      </c>
      <c r="B164" s="132" t="s">
        <v>173</v>
      </c>
      <c r="C164" s="262" t="s">
        <v>2</v>
      </c>
      <c r="D164" s="263" t="s">
        <v>1</v>
      </c>
      <c r="E164" s="262" t="s">
        <v>3</v>
      </c>
      <c r="F164" s="263" t="s">
        <v>1</v>
      </c>
      <c r="G164" s="262" t="s">
        <v>4</v>
      </c>
      <c r="H164" s="263" t="s">
        <v>1</v>
      </c>
      <c r="I164" s="262" t="s">
        <v>5</v>
      </c>
      <c r="J164" s="263" t="s">
        <v>1</v>
      </c>
      <c r="K164" s="264" t="s">
        <v>203</v>
      </c>
      <c r="L164" s="265" t="s">
        <v>1</v>
      </c>
      <c r="M164" s="264" t="s">
        <v>204</v>
      </c>
      <c r="N164" s="265" t="s">
        <v>1</v>
      </c>
      <c r="O164" s="292" t="s">
        <v>206</v>
      </c>
      <c r="P164" s="293" t="s">
        <v>205</v>
      </c>
      <c r="Q164" s="264" t="s">
        <v>6</v>
      </c>
    </row>
    <row r="165" spans="1:17" ht="15.75" thickTop="1" x14ac:dyDescent="0.25">
      <c r="A165" s="113" t="s">
        <v>33</v>
      </c>
      <c r="B165" s="10">
        <f>'UBS Vila Sabrina'!B17</f>
        <v>6</v>
      </c>
      <c r="C165" s="133">
        <f>'UBS Vila Sabrina'!C17</f>
        <v>6</v>
      </c>
      <c r="D165" s="19">
        <f t="shared" ref="D165:D172" si="129">C165/$B165</f>
        <v>1</v>
      </c>
      <c r="E165" s="133">
        <f>'UBS Vila Sabrina'!E17</f>
        <v>0</v>
      </c>
      <c r="F165" s="19">
        <f t="shared" ref="F165:F172" si="130">E165/$B165</f>
        <v>0</v>
      </c>
      <c r="G165" s="133">
        <f>'UBS Vila Sabrina'!G17</f>
        <v>0</v>
      </c>
      <c r="H165" s="19">
        <f t="shared" ref="H165:H172" si="131">G165/$B165</f>
        <v>0</v>
      </c>
      <c r="I165" s="133">
        <f>'UBS Vila Sabrina'!K17</f>
        <v>0</v>
      </c>
      <c r="J165" s="19">
        <f t="shared" ref="J165:J172" si="132">I165/$B165</f>
        <v>0</v>
      </c>
      <c r="K165" s="133">
        <f>'UBS Vila Sabrina'!M17</f>
        <v>0</v>
      </c>
      <c r="L165" s="19">
        <f t="shared" ref="L165:L172" si="133">K165/$B165</f>
        <v>0</v>
      </c>
      <c r="M165" s="133">
        <f>'UBS Vila Sabrina'!O17</f>
        <v>0</v>
      </c>
      <c r="N165" s="19">
        <f t="shared" ref="N165:N172" si="134">M165/$B165</f>
        <v>0</v>
      </c>
      <c r="O165" s="282">
        <f t="shared" ref="O165:O172" si="135">SUM(I165,K165,M165)</f>
        <v>0</v>
      </c>
      <c r="P165" s="146">
        <f t="shared" ref="P165:P172" si="136">O165/($B165*3)</f>
        <v>0</v>
      </c>
      <c r="Q165" s="285">
        <f t="shared" ref="Q165:Q172" si="137">SUM(C165,E165,G165,I165,K165,M165)</f>
        <v>6</v>
      </c>
    </row>
    <row r="166" spans="1:17" x14ac:dyDescent="0.25">
      <c r="A166" s="113" t="s">
        <v>20</v>
      </c>
      <c r="B166" s="107">
        <f>'UBS Vila Sabrina'!B18</f>
        <v>3</v>
      </c>
      <c r="C166" s="134">
        <f>'UBS Vila Sabrina'!C18</f>
        <v>2</v>
      </c>
      <c r="D166" s="147">
        <f t="shared" si="129"/>
        <v>0.66666666666666663</v>
      </c>
      <c r="E166" s="134">
        <f>'UBS Vila Sabrina'!E18</f>
        <v>0</v>
      </c>
      <c r="F166" s="147">
        <f t="shared" si="130"/>
        <v>0</v>
      </c>
      <c r="G166" s="134">
        <f>'UBS Vila Sabrina'!G18</f>
        <v>0</v>
      </c>
      <c r="H166" s="147">
        <f t="shared" si="131"/>
        <v>0</v>
      </c>
      <c r="I166" s="134">
        <f>'UBS Vila Sabrina'!K18</f>
        <v>0</v>
      </c>
      <c r="J166" s="147">
        <f t="shared" si="132"/>
        <v>0</v>
      </c>
      <c r="K166" s="134">
        <f>'UBS Vila Sabrina'!M18</f>
        <v>0</v>
      </c>
      <c r="L166" s="147">
        <f t="shared" si="133"/>
        <v>0</v>
      </c>
      <c r="M166" s="134">
        <f>'UBS Vila Sabrina'!O18</f>
        <v>0</v>
      </c>
      <c r="N166" s="147">
        <f t="shared" si="134"/>
        <v>0</v>
      </c>
      <c r="O166" s="294">
        <f t="shared" si="135"/>
        <v>0</v>
      </c>
      <c r="P166" s="148">
        <f t="shared" si="136"/>
        <v>0</v>
      </c>
      <c r="Q166" s="284">
        <f t="shared" si="137"/>
        <v>2</v>
      </c>
    </row>
    <row r="167" spans="1:17" x14ac:dyDescent="0.25">
      <c r="A167" s="113" t="s">
        <v>43</v>
      </c>
      <c r="B167" s="107">
        <f>'UBS Vila Sabrina'!B19</f>
        <v>2</v>
      </c>
      <c r="C167" s="134">
        <f>'UBS Vila Sabrina'!C19</f>
        <v>2</v>
      </c>
      <c r="D167" s="147">
        <f t="shared" si="129"/>
        <v>1</v>
      </c>
      <c r="E167" s="134">
        <f>'UBS Vila Sabrina'!E19</f>
        <v>0</v>
      </c>
      <c r="F167" s="147">
        <f t="shared" si="130"/>
        <v>0</v>
      </c>
      <c r="G167" s="134">
        <f>'UBS Vila Sabrina'!G19</f>
        <v>0</v>
      </c>
      <c r="H167" s="147">
        <f t="shared" si="131"/>
        <v>0</v>
      </c>
      <c r="I167" s="134">
        <f>'UBS Vila Sabrina'!K19</f>
        <v>0</v>
      </c>
      <c r="J167" s="147">
        <f t="shared" si="132"/>
        <v>0</v>
      </c>
      <c r="K167" s="134">
        <f>'UBS Vila Sabrina'!M19</f>
        <v>0</v>
      </c>
      <c r="L167" s="147">
        <f t="shared" si="133"/>
        <v>0</v>
      </c>
      <c r="M167" s="134">
        <f>'UBS Vila Sabrina'!O19</f>
        <v>0</v>
      </c>
      <c r="N167" s="147">
        <f t="shared" si="134"/>
        <v>0</v>
      </c>
      <c r="O167" s="294">
        <f t="shared" si="135"/>
        <v>0</v>
      </c>
      <c r="P167" s="148">
        <f t="shared" si="136"/>
        <v>0</v>
      </c>
      <c r="Q167" s="284">
        <f t="shared" si="137"/>
        <v>2</v>
      </c>
    </row>
    <row r="168" spans="1:17" x14ac:dyDescent="0.25">
      <c r="A168" s="113" t="s">
        <v>23</v>
      </c>
      <c r="B168" s="107">
        <f>'UBS Vila Sabrina'!B20</f>
        <v>2</v>
      </c>
      <c r="C168" s="134">
        <f>'UBS Vila Sabrina'!C20</f>
        <v>2</v>
      </c>
      <c r="D168" s="147">
        <f t="shared" si="129"/>
        <v>1</v>
      </c>
      <c r="E168" s="134">
        <f>'UBS Vila Sabrina'!E20</f>
        <v>0</v>
      </c>
      <c r="F168" s="147">
        <f t="shared" si="130"/>
        <v>0</v>
      </c>
      <c r="G168" s="134">
        <f>'UBS Vila Sabrina'!G20</f>
        <v>0</v>
      </c>
      <c r="H168" s="147">
        <f t="shared" si="131"/>
        <v>0</v>
      </c>
      <c r="I168" s="134">
        <f>'UBS Vila Sabrina'!K20</f>
        <v>0</v>
      </c>
      <c r="J168" s="147">
        <f t="shared" si="132"/>
        <v>0</v>
      </c>
      <c r="K168" s="134">
        <f>'UBS Vila Sabrina'!M20</f>
        <v>0</v>
      </c>
      <c r="L168" s="147">
        <f t="shared" si="133"/>
        <v>0</v>
      </c>
      <c r="M168" s="134">
        <f>'UBS Vila Sabrina'!O20</f>
        <v>0</v>
      </c>
      <c r="N168" s="147">
        <f t="shared" si="134"/>
        <v>0</v>
      </c>
      <c r="O168" s="294">
        <f t="shared" si="135"/>
        <v>0</v>
      </c>
      <c r="P168" s="148">
        <f t="shared" si="136"/>
        <v>0</v>
      </c>
      <c r="Q168" s="284">
        <f t="shared" si="137"/>
        <v>2</v>
      </c>
    </row>
    <row r="169" spans="1:17" x14ac:dyDescent="0.25">
      <c r="A169" s="113" t="s">
        <v>24</v>
      </c>
      <c r="B169" s="107">
        <f>'UBS Vila Sabrina'!B21</f>
        <v>1</v>
      </c>
      <c r="C169" s="134">
        <f>'UBS Vila Sabrina'!C21</f>
        <v>1</v>
      </c>
      <c r="D169" s="147">
        <f t="shared" si="129"/>
        <v>1</v>
      </c>
      <c r="E169" s="134">
        <f>'UBS Vila Sabrina'!E21</f>
        <v>0</v>
      </c>
      <c r="F169" s="147">
        <f t="shared" si="130"/>
        <v>0</v>
      </c>
      <c r="G169" s="134">
        <f>'UBS Vila Sabrina'!G21</f>
        <v>0</v>
      </c>
      <c r="H169" s="147">
        <f t="shared" si="131"/>
        <v>0</v>
      </c>
      <c r="I169" s="134">
        <f>'UBS Vila Sabrina'!K21</f>
        <v>0</v>
      </c>
      <c r="J169" s="147">
        <f t="shared" si="132"/>
        <v>0</v>
      </c>
      <c r="K169" s="134">
        <f>'UBS Vila Sabrina'!M21</f>
        <v>0</v>
      </c>
      <c r="L169" s="147">
        <f t="shared" si="133"/>
        <v>0</v>
      </c>
      <c r="M169" s="134">
        <f>'UBS Vila Sabrina'!O21</f>
        <v>0</v>
      </c>
      <c r="N169" s="147">
        <f t="shared" si="134"/>
        <v>0</v>
      </c>
      <c r="O169" s="294">
        <f t="shared" si="135"/>
        <v>0</v>
      </c>
      <c r="P169" s="148">
        <f t="shared" si="136"/>
        <v>0</v>
      </c>
      <c r="Q169" s="284">
        <f t="shared" si="137"/>
        <v>1</v>
      </c>
    </row>
    <row r="170" spans="1:17" x14ac:dyDescent="0.25">
      <c r="A170" s="113" t="s">
        <v>25</v>
      </c>
      <c r="B170" s="107">
        <f>'UBS Vila Sabrina'!B22</f>
        <v>4</v>
      </c>
      <c r="C170" s="134">
        <f>'UBS Vila Sabrina'!C22</f>
        <v>5</v>
      </c>
      <c r="D170" s="147">
        <f t="shared" si="129"/>
        <v>1.25</v>
      </c>
      <c r="E170" s="134">
        <f>'UBS Vila Sabrina'!E22</f>
        <v>0</v>
      </c>
      <c r="F170" s="147">
        <f t="shared" si="130"/>
        <v>0</v>
      </c>
      <c r="G170" s="134">
        <f>'UBS Vila Sabrina'!G22</f>
        <v>0</v>
      </c>
      <c r="H170" s="147">
        <f t="shared" si="131"/>
        <v>0</v>
      </c>
      <c r="I170" s="134">
        <f>'UBS Vila Sabrina'!K22</f>
        <v>0</v>
      </c>
      <c r="J170" s="147">
        <f t="shared" si="132"/>
        <v>0</v>
      </c>
      <c r="K170" s="134">
        <f>'UBS Vila Sabrina'!M22</f>
        <v>0</v>
      </c>
      <c r="L170" s="147">
        <f t="shared" si="133"/>
        <v>0</v>
      </c>
      <c r="M170" s="134">
        <f>'UBS Vila Sabrina'!O22</f>
        <v>0</v>
      </c>
      <c r="N170" s="147">
        <f t="shared" si="134"/>
        <v>0</v>
      </c>
      <c r="O170" s="294">
        <f t="shared" si="135"/>
        <v>0</v>
      </c>
      <c r="P170" s="148">
        <f t="shared" si="136"/>
        <v>0</v>
      </c>
      <c r="Q170" s="284">
        <f t="shared" si="137"/>
        <v>5</v>
      </c>
    </row>
    <row r="171" spans="1:17" x14ac:dyDescent="0.25">
      <c r="A171" s="113" t="s">
        <v>26</v>
      </c>
      <c r="B171" s="107">
        <f>'UBS Vila Sabrina'!B23</f>
        <v>1</v>
      </c>
      <c r="C171" s="134">
        <f>'UBS Vila Sabrina'!C23</f>
        <v>1</v>
      </c>
      <c r="D171" s="147">
        <f t="shared" si="129"/>
        <v>1</v>
      </c>
      <c r="E171" s="134">
        <f>'UBS Vila Sabrina'!E23</f>
        <v>0</v>
      </c>
      <c r="F171" s="147">
        <f t="shared" si="130"/>
        <v>0</v>
      </c>
      <c r="G171" s="134">
        <f>'UBS Vila Sabrina'!G23</f>
        <v>0</v>
      </c>
      <c r="H171" s="147">
        <f t="shared" si="131"/>
        <v>0</v>
      </c>
      <c r="I171" s="134">
        <f>'UBS Vila Sabrina'!K23</f>
        <v>0</v>
      </c>
      <c r="J171" s="147">
        <f t="shared" si="132"/>
        <v>0</v>
      </c>
      <c r="K171" s="134">
        <f>'UBS Vila Sabrina'!M23</f>
        <v>0</v>
      </c>
      <c r="L171" s="147">
        <f t="shared" si="133"/>
        <v>0</v>
      </c>
      <c r="M171" s="134">
        <f>'UBS Vila Sabrina'!O23</f>
        <v>0</v>
      </c>
      <c r="N171" s="147">
        <f t="shared" si="134"/>
        <v>0</v>
      </c>
      <c r="O171" s="294">
        <f t="shared" si="135"/>
        <v>0</v>
      </c>
      <c r="P171" s="148">
        <f t="shared" si="136"/>
        <v>0</v>
      </c>
      <c r="Q171" s="284">
        <f t="shared" si="137"/>
        <v>1</v>
      </c>
    </row>
    <row r="172" spans="1:17" ht="15.75" thickBot="1" x14ac:dyDescent="0.3">
      <c r="A172" s="6" t="s">
        <v>7</v>
      </c>
      <c r="B172" s="7">
        <f>SUM(B165:B171)</f>
        <v>19</v>
      </c>
      <c r="C172" s="8">
        <f>SUM(C165:C171)</f>
        <v>19</v>
      </c>
      <c r="D172" s="22">
        <f t="shared" si="129"/>
        <v>1</v>
      </c>
      <c r="E172" s="8">
        <f>SUM(E165:E171)</f>
        <v>0</v>
      </c>
      <c r="F172" s="22">
        <f t="shared" si="130"/>
        <v>0</v>
      </c>
      <c r="G172" s="8">
        <f>SUM(G165:G171)</f>
        <v>0</v>
      </c>
      <c r="H172" s="22">
        <f t="shared" si="131"/>
        <v>0</v>
      </c>
      <c r="I172" s="8">
        <f>SUM(I165:I171)</f>
        <v>0</v>
      </c>
      <c r="J172" s="22">
        <f t="shared" si="132"/>
        <v>0</v>
      </c>
      <c r="K172" s="8">
        <f t="shared" ref="K172" si="138">SUM(K165:K171)</f>
        <v>0</v>
      </c>
      <c r="L172" s="22">
        <f t="shared" si="133"/>
        <v>0</v>
      </c>
      <c r="M172" s="8">
        <f t="shared" ref="M172" si="139">SUM(M165:M171)</f>
        <v>0</v>
      </c>
      <c r="N172" s="22">
        <f t="shared" si="134"/>
        <v>0</v>
      </c>
      <c r="O172" s="103">
        <f t="shared" si="135"/>
        <v>0</v>
      </c>
      <c r="P172" s="104">
        <f t="shared" si="136"/>
        <v>0</v>
      </c>
      <c r="Q172" s="8">
        <f t="shared" si="137"/>
        <v>19</v>
      </c>
    </row>
    <row r="174" spans="1:17" ht="15.75" x14ac:dyDescent="0.25">
      <c r="A174" s="1290" t="s">
        <v>298</v>
      </c>
      <c r="B174" s="1291"/>
      <c r="C174" s="1291"/>
      <c r="D174" s="1291"/>
      <c r="E174" s="1291"/>
      <c r="F174" s="1291"/>
      <c r="G174" s="1291"/>
      <c r="H174" s="1291"/>
      <c r="I174" s="1291"/>
      <c r="J174" s="1291"/>
      <c r="K174" s="1291"/>
      <c r="L174" s="1291"/>
      <c r="M174" s="1291"/>
      <c r="N174" s="1291"/>
      <c r="O174" s="1291"/>
      <c r="P174" s="1291"/>
      <c r="Q174" s="1291"/>
    </row>
    <row r="175" spans="1:17" ht="36.75" thickBot="1" x14ac:dyDescent="0.3">
      <c r="A175" s="110" t="s">
        <v>14</v>
      </c>
      <c r="B175" s="132" t="s">
        <v>173</v>
      </c>
      <c r="C175" s="262" t="s">
        <v>2</v>
      </c>
      <c r="D175" s="263" t="s">
        <v>1</v>
      </c>
      <c r="E175" s="262" t="s">
        <v>3</v>
      </c>
      <c r="F175" s="263" t="s">
        <v>1</v>
      </c>
      <c r="G175" s="262" t="s">
        <v>4</v>
      </c>
      <c r="H175" s="263" t="s">
        <v>1</v>
      </c>
      <c r="I175" s="262" t="s">
        <v>5</v>
      </c>
      <c r="J175" s="263" t="s">
        <v>1</v>
      </c>
      <c r="K175" s="264" t="s">
        <v>203</v>
      </c>
      <c r="L175" s="265" t="s">
        <v>1</v>
      </c>
      <c r="M175" s="264" t="s">
        <v>204</v>
      </c>
      <c r="N175" s="265" t="s">
        <v>1</v>
      </c>
      <c r="O175" s="292" t="s">
        <v>206</v>
      </c>
      <c r="P175" s="293" t="s">
        <v>205</v>
      </c>
      <c r="Q175" s="264" t="s">
        <v>6</v>
      </c>
    </row>
    <row r="176" spans="1:17" ht="15.75" thickTop="1" x14ac:dyDescent="0.25">
      <c r="A176" s="113" t="s">
        <v>33</v>
      </c>
      <c r="B176" s="10">
        <f>'UBS Carandiru'!B20</f>
        <v>9</v>
      </c>
      <c r="C176" s="133">
        <f>'UBS Carandiru'!C20</f>
        <v>7</v>
      </c>
      <c r="D176" s="19">
        <f t="shared" ref="D176:D189" si="140">C176/$B176</f>
        <v>0.77777777777777779</v>
      </c>
      <c r="E176" s="133">
        <f>'UBS Carandiru'!E20</f>
        <v>0</v>
      </c>
      <c r="F176" s="19">
        <f t="shared" ref="F176:F189" si="141">E176/$B176</f>
        <v>0</v>
      </c>
      <c r="G176" s="133">
        <f>'UBS Carandiru'!G20</f>
        <v>0</v>
      </c>
      <c r="H176" s="19">
        <f t="shared" ref="H176:H189" si="142">G176/$B176</f>
        <v>0</v>
      </c>
      <c r="I176" s="133">
        <f>'UBS Carandiru'!K20</f>
        <v>0</v>
      </c>
      <c r="J176" s="19">
        <f t="shared" ref="J176:J189" si="143">I176/$B176</f>
        <v>0</v>
      </c>
      <c r="K176" s="133">
        <f>'UBS Carandiru'!M20</f>
        <v>0</v>
      </c>
      <c r="L176" s="19">
        <f t="shared" ref="L176:L189" si="144">K176/$B176</f>
        <v>0</v>
      </c>
      <c r="M176" s="133">
        <f>'UBS Carandiru'!O20</f>
        <v>0</v>
      </c>
      <c r="N176" s="19">
        <f t="shared" ref="N176:N189" si="145">M176/$B176</f>
        <v>0</v>
      </c>
      <c r="O176" s="282">
        <f t="shared" ref="O176:O189" si="146">SUM(I176,K176,M176)</f>
        <v>0</v>
      </c>
      <c r="P176" s="146">
        <f t="shared" ref="P176:P189" si="147">O176/($B176*3)</f>
        <v>0</v>
      </c>
      <c r="Q176" s="285">
        <f t="shared" ref="Q176:Q189" si="148">SUM(C176,E176,G176,I176,K176,M176)</f>
        <v>7</v>
      </c>
    </row>
    <row r="177" spans="1:17" x14ac:dyDescent="0.25">
      <c r="A177" s="113" t="s">
        <v>20</v>
      </c>
      <c r="B177" s="107">
        <f>'UBS Carandiru'!B21</f>
        <v>4</v>
      </c>
      <c r="C177" s="134">
        <f>'UBS Carandiru'!C21</f>
        <v>3</v>
      </c>
      <c r="D177" s="147">
        <f t="shared" si="140"/>
        <v>0.75</v>
      </c>
      <c r="E177" s="134">
        <f>'UBS Carandiru'!E21</f>
        <v>0</v>
      </c>
      <c r="F177" s="147">
        <f t="shared" si="141"/>
        <v>0</v>
      </c>
      <c r="G177" s="134">
        <f>'UBS Carandiru'!G21</f>
        <v>0</v>
      </c>
      <c r="H177" s="147">
        <f t="shared" si="142"/>
        <v>0</v>
      </c>
      <c r="I177" s="134">
        <f>'UBS Carandiru'!K21</f>
        <v>0</v>
      </c>
      <c r="J177" s="147">
        <f t="shared" si="143"/>
        <v>0</v>
      </c>
      <c r="K177" s="134">
        <f>'UBS Carandiru'!M21</f>
        <v>0</v>
      </c>
      <c r="L177" s="147">
        <f t="shared" si="144"/>
        <v>0</v>
      </c>
      <c r="M177" s="134">
        <f>'UBS Carandiru'!O21</f>
        <v>0</v>
      </c>
      <c r="N177" s="147">
        <f t="shared" si="145"/>
        <v>0</v>
      </c>
      <c r="O177" s="294">
        <f t="shared" si="146"/>
        <v>0</v>
      </c>
      <c r="P177" s="148">
        <f t="shared" si="147"/>
        <v>0</v>
      </c>
      <c r="Q177" s="284">
        <f t="shared" si="148"/>
        <v>3</v>
      </c>
    </row>
    <row r="178" spans="1:17" x14ac:dyDescent="0.25">
      <c r="A178" s="113" t="s">
        <v>43</v>
      </c>
      <c r="B178" s="107">
        <f>'UBS Carandiru'!B22</f>
        <v>3</v>
      </c>
      <c r="C178" s="134">
        <f>'UBS Carandiru'!C22</f>
        <v>2.5</v>
      </c>
      <c r="D178" s="147">
        <f t="shared" si="140"/>
        <v>0.83333333333333337</v>
      </c>
      <c r="E178" s="134">
        <f>'UBS Carandiru'!E22</f>
        <v>0</v>
      </c>
      <c r="F178" s="147">
        <f t="shared" si="141"/>
        <v>0</v>
      </c>
      <c r="G178" s="134">
        <f>'UBS Carandiru'!G22</f>
        <v>0</v>
      </c>
      <c r="H178" s="147">
        <f t="shared" si="142"/>
        <v>0</v>
      </c>
      <c r="I178" s="134">
        <f>'UBS Carandiru'!K22</f>
        <v>0</v>
      </c>
      <c r="J178" s="147">
        <f t="shared" si="143"/>
        <v>0</v>
      </c>
      <c r="K178" s="134">
        <f>'UBS Carandiru'!M22</f>
        <v>0</v>
      </c>
      <c r="L178" s="147">
        <f t="shared" si="144"/>
        <v>0</v>
      </c>
      <c r="M178" s="134">
        <f>'UBS Carandiru'!O22</f>
        <v>0</v>
      </c>
      <c r="N178" s="147">
        <f t="shared" si="145"/>
        <v>0</v>
      </c>
      <c r="O178" s="294">
        <f t="shared" si="146"/>
        <v>0</v>
      </c>
      <c r="P178" s="148">
        <f t="shared" si="147"/>
        <v>0</v>
      </c>
      <c r="Q178" s="284">
        <f t="shared" si="148"/>
        <v>2.5</v>
      </c>
    </row>
    <row r="179" spans="1:17" x14ac:dyDescent="0.25">
      <c r="A179" s="113" t="s">
        <v>22</v>
      </c>
      <c r="B179" s="107">
        <f>'UBS Carandiru'!B23</f>
        <v>1</v>
      </c>
      <c r="C179" s="137">
        <f>'UBS Carandiru'!C23</f>
        <v>0.5</v>
      </c>
      <c r="D179" s="147">
        <f t="shared" si="140"/>
        <v>0.5</v>
      </c>
      <c r="E179" s="137">
        <f>'UBS Carandiru'!E23</f>
        <v>0</v>
      </c>
      <c r="F179" s="147">
        <f t="shared" si="141"/>
        <v>0</v>
      </c>
      <c r="G179" s="137">
        <f>'UBS Carandiru'!G23</f>
        <v>0</v>
      </c>
      <c r="H179" s="147">
        <f t="shared" si="142"/>
        <v>0</v>
      </c>
      <c r="I179" s="134">
        <f>'UBS Carandiru'!K23</f>
        <v>0</v>
      </c>
      <c r="J179" s="147">
        <f t="shared" si="143"/>
        <v>0</v>
      </c>
      <c r="K179" s="134">
        <f>'UBS Carandiru'!M23</f>
        <v>0</v>
      </c>
      <c r="L179" s="147">
        <f t="shared" si="144"/>
        <v>0</v>
      </c>
      <c r="M179" s="134">
        <f>'UBS Carandiru'!O23</f>
        <v>0</v>
      </c>
      <c r="N179" s="147">
        <f t="shared" si="145"/>
        <v>0</v>
      </c>
      <c r="O179" s="294">
        <f t="shared" si="146"/>
        <v>0</v>
      </c>
      <c r="P179" s="148">
        <f t="shared" si="147"/>
        <v>0</v>
      </c>
      <c r="Q179" s="284">
        <f t="shared" si="148"/>
        <v>0.5</v>
      </c>
    </row>
    <row r="180" spans="1:17" x14ac:dyDescent="0.25">
      <c r="A180" s="113" t="s">
        <v>50</v>
      </c>
      <c r="B180" s="107">
        <f>'UBS Carandiru'!B24</f>
        <v>1</v>
      </c>
      <c r="C180" s="134">
        <f>'UBS Carandiru'!C24</f>
        <v>0</v>
      </c>
      <c r="D180" s="147">
        <f t="shared" si="140"/>
        <v>0</v>
      </c>
      <c r="E180" s="134">
        <f>'UBS Carandiru'!E24</f>
        <v>0</v>
      </c>
      <c r="F180" s="147">
        <f t="shared" si="141"/>
        <v>0</v>
      </c>
      <c r="G180" s="134">
        <f>'UBS Carandiru'!G24</f>
        <v>0</v>
      </c>
      <c r="H180" s="147">
        <f t="shared" si="142"/>
        <v>0</v>
      </c>
      <c r="I180" s="134">
        <f>'UBS Carandiru'!K24</f>
        <v>0</v>
      </c>
      <c r="J180" s="147">
        <f t="shared" si="143"/>
        <v>0</v>
      </c>
      <c r="K180" s="134">
        <f>'UBS Carandiru'!M24</f>
        <v>0</v>
      </c>
      <c r="L180" s="147">
        <f t="shared" si="144"/>
        <v>0</v>
      </c>
      <c r="M180" s="134">
        <f>'UBS Carandiru'!O24</f>
        <v>0</v>
      </c>
      <c r="N180" s="147">
        <f t="shared" si="145"/>
        <v>0</v>
      </c>
      <c r="O180" s="294">
        <f t="shared" si="146"/>
        <v>0</v>
      </c>
      <c r="P180" s="148">
        <f t="shared" si="147"/>
        <v>0</v>
      </c>
      <c r="Q180" s="284">
        <f t="shared" si="148"/>
        <v>0</v>
      </c>
    </row>
    <row r="181" spans="1:17" x14ac:dyDescent="0.25">
      <c r="A181" s="113" t="s">
        <v>23</v>
      </c>
      <c r="B181" s="107">
        <f>'UBS Carandiru'!B25</f>
        <v>2</v>
      </c>
      <c r="C181" s="134">
        <f>'UBS Carandiru'!C25</f>
        <v>1</v>
      </c>
      <c r="D181" s="147">
        <f t="shared" si="140"/>
        <v>0.5</v>
      </c>
      <c r="E181" s="134">
        <f>'UBS Carandiru'!E25</f>
        <v>0</v>
      </c>
      <c r="F181" s="147">
        <f t="shared" si="141"/>
        <v>0</v>
      </c>
      <c r="G181" s="134">
        <f>'UBS Carandiru'!G25</f>
        <v>0</v>
      </c>
      <c r="H181" s="147">
        <f t="shared" si="142"/>
        <v>0</v>
      </c>
      <c r="I181" s="134">
        <f>'UBS Carandiru'!K25</f>
        <v>0</v>
      </c>
      <c r="J181" s="147">
        <f t="shared" si="143"/>
        <v>0</v>
      </c>
      <c r="K181" s="134">
        <f>'UBS Carandiru'!M25</f>
        <v>0</v>
      </c>
      <c r="L181" s="147">
        <f t="shared" si="144"/>
        <v>0</v>
      </c>
      <c r="M181" s="134">
        <f>'UBS Carandiru'!O25</f>
        <v>0</v>
      </c>
      <c r="N181" s="147">
        <f t="shared" si="145"/>
        <v>0</v>
      </c>
      <c r="O181" s="294">
        <f t="shared" si="146"/>
        <v>0</v>
      </c>
      <c r="P181" s="148">
        <f t="shared" si="147"/>
        <v>0</v>
      </c>
      <c r="Q181" s="284">
        <f t="shared" si="148"/>
        <v>1</v>
      </c>
    </row>
    <row r="182" spans="1:17" x14ac:dyDescent="0.25">
      <c r="A182" s="113" t="s">
        <v>210</v>
      </c>
      <c r="B182" s="107">
        <f>'UBS Carandiru'!B26</f>
        <v>1</v>
      </c>
      <c r="C182" s="134">
        <f>'UBS Carandiru'!C26</f>
        <v>1</v>
      </c>
      <c r="D182" s="147">
        <f t="shared" si="140"/>
        <v>1</v>
      </c>
      <c r="E182" s="134">
        <f>'UBS Carandiru'!E26</f>
        <v>0</v>
      </c>
      <c r="F182" s="147">
        <f t="shared" si="141"/>
        <v>0</v>
      </c>
      <c r="G182" s="134">
        <f>'UBS Carandiru'!G26</f>
        <v>0</v>
      </c>
      <c r="H182" s="147">
        <f t="shared" si="142"/>
        <v>0</v>
      </c>
      <c r="I182" s="134">
        <f>'UBS Carandiru'!K26</f>
        <v>0</v>
      </c>
      <c r="J182" s="147">
        <f t="shared" si="143"/>
        <v>0</v>
      </c>
      <c r="K182" s="134">
        <f>'UBS Carandiru'!M26</f>
        <v>0</v>
      </c>
      <c r="L182" s="147">
        <f t="shared" si="144"/>
        <v>0</v>
      </c>
      <c r="M182" s="134">
        <f>'UBS Carandiru'!O26</f>
        <v>0</v>
      </c>
      <c r="N182" s="147">
        <f t="shared" si="145"/>
        <v>0</v>
      </c>
      <c r="O182" s="294">
        <f t="shared" si="146"/>
        <v>0</v>
      </c>
      <c r="P182" s="148">
        <f t="shared" si="147"/>
        <v>0</v>
      </c>
      <c r="Q182" s="284">
        <f t="shared" si="148"/>
        <v>1</v>
      </c>
    </row>
    <row r="183" spans="1:17" x14ac:dyDescent="0.25">
      <c r="A183" s="113" t="s">
        <v>24</v>
      </c>
      <c r="B183" s="107">
        <f>'UBS Carandiru'!B27</f>
        <v>1</v>
      </c>
      <c r="C183" s="134">
        <f>'UBS Carandiru'!C27</f>
        <v>1</v>
      </c>
      <c r="D183" s="147">
        <f t="shared" si="140"/>
        <v>1</v>
      </c>
      <c r="E183" s="134">
        <f>'UBS Carandiru'!E27</f>
        <v>0</v>
      </c>
      <c r="F183" s="147">
        <f t="shared" si="141"/>
        <v>0</v>
      </c>
      <c r="G183" s="134">
        <f>'UBS Carandiru'!G27</f>
        <v>0</v>
      </c>
      <c r="H183" s="147">
        <f t="shared" si="142"/>
        <v>0</v>
      </c>
      <c r="I183" s="134">
        <f>'UBS Carandiru'!K27</f>
        <v>0</v>
      </c>
      <c r="J183" s="147">
        <f t="shared" si="143"/>
        <v>0</v>
      </c>
      <c r="K183" s="134">
        <f>'UBS Carandiru'!M27</f>
        <v>0</v>
      </c>
      <c r="L183" s="147">
        <f t="shared" si="144"/>
        <v>0</v>
      </c>
      <c r="M183" s="134">
        <f>'UBS Carandiru'!O27</f>
        <v>0</v>
      </c>
      <c r="N183" s="147">
        <f t="shared" si="145"/>
        <v>0</v>
      </c>
      <c r="O183" s="294">
        <f t="shared" si="146"/>
        <v>0</v>
      </c>
      <c r="P183" s="148">
        <f t="shared" si="147"/>
        <v>0</v>
      </c>
      <c r="Q183" s="284">
        <f t="shared" si="148"/>
        <v>1</v>
      </c>
    </row>
    <row r="184" spans="1:17" x14ac:dyDescent="0.25">
      <c r="A184" s="113" t="s">
        <v>25</v>
      </c>
      <c r="B184" s="107">
        <f>'UBS Carandiru'!B28</f>
        <v>5</v>
      </c>
      <c r="C184" s="134">
        <f>'UBS Carandiru'!C28</f>
        <v>5</v>
      </c>
      <c r="D184" s="147">
        <f t="shared" si="140"/>
        <v>1</v>
      </c>
      <c r="E184" s="134">
        <f>'UBS Carandiru'!E28</f>
        <v>0</v>
      </c>
      <c r="F184" s="147">
        <f t="shared" si="141"/>
        <v>0</v>
      </c>
      <c r="G184" s="134">
        <f>'UBS Carandiru'!G28</f>
        <v>0</v>
      </c>
      <c r="H184" s="147">
        <f t="shared" si="142"/>
        <v>0</v>
      </c>
      <c r="I184" s="134">
        <f>'UBS Carandiru'!K28</f>
        <v>0</v>
      </c>
      <c r="J184" s="147">
        <f t="shared" si="143"/>
        <v>0</v>
      </c>
      <c r="K184" s="134">
        <f>'UBS Carandiru'!M28</f>
        <v>0</v>
      </c>
      <c r="L184" s="147">
        <f t="shared" si="144"/>
        <v>0</v>
      </c>
      <c r="M184" s="134">
        <f>'UBS Carandiru'!O28</f>
        <v>0</v>
      </c>
      <c r="N184" s="147">
        <f t="shared" si="145"/>
        <v>0</v>
      </c>
      <c r="O184" s="294">
        <f t="shared" si="146"/>
        <v>0</v>
      </c>
      <c r="P184" s="148">
        <f t="shared" si="147"/>
        <v>0</v>
      </c>
      <c r="Q184" s="284">
        <f t="shared" si="148"/>
        <v>5</v>
      </c>
    </row>
    <row r="185" spans="1:17" x14ac:dyDescent="0.25">
      <c r="A185" s="113" t="s">
        <v>46</v>
      </c>
      <c r="B185" s="114">
        <f>'UBS Carandiru'!B29</f>
        <v>1</v>
      </c>
      <c r="C185" s="134">
        <f>'UBS Carandiru'!C29</f>
        <v>0</v>
      </c>
      <c r="D185" s="147">
        <f t="shared" si="140"/>
        <v>0</v>
      </c>
      <c r="E185" s="134">
        <f>'UBS Carandiru'!E29</f>
        <v>0</v>
      </c>
      <c r="F185" s="147">
        <f t="shared" si="141"/>
        <v>0</v>
      </c>
      <c r="G185" s="134">
        <f>'UBS Carandiru'!G29</f>
        <v>0</v>
      </c>
      <c r="H185" s="147">
        <f t="shared" si="142"/>
        <v>0</v>
      </c>
      <c r="I185" s="134">
        <f>'UBS Carandiru'!K29</f>
        <v>0</v>
      </c>
      <c r="J185" s="147">
        <f t="shared" si="143"/>
        <v>0</v>
      </c>
      <c r="K185" s="134">
        <f>'UBS Carandiru'!M29</f>
        <v>0</v>
      </c>
      <c r="L185" s="147">
        <f t="shared" si="144"/>
        <v>0</v>
      </c>
      <c r="M185" s="134">
        <f>'UBS Carandiru'!O29</f>
        <v>0</v>
      </c>
      <c r="N185" s="147">
        <f t="shared" si="145"/>
        <v>0</v>
      </c>
      <c r="O185" s="294">
        <f t="shared" si="146"/>
        <v>0</v>
      </c>
      <c r="P185" s="148">
        <f t="shared" si="147"/>
        <v>0</v>
      </c>
      <c r="Q185" s="284">
        <f t="shared" si="148"/>
        <v>0</v>
      </c>
    </row>
    <row r="186" spans="1:17" x14ac:dyDescent="0.25">
      <c r="A186" s="113" t="s">
        <v>26</v>
      </c>
      <c r="B186" s="107">
        <f>'UBS Carandiru'!B30</f>
        <v>1</v>
      </c>
      <c r="C186" s="134">
        <f>'UBS Carandiru'!C30</f>
        <v>1</v>
      </c>
      <c r="D186" s="147">
        <f t="shared" si="140"/>
        <v>1</v>
      </c>
      <c r="E186" s="134">
        <f>'UBS Carandiru'!E30</f>
        <v>0</v>
      </c>
      <c r="F186" s="147">
        <f t="shared" si="141"/>
        <v>0</v>
      </c>
      <c r="G186" s="134">
        <f>'UBS Carandiru'!G30</f>
        <v>0</v>
      </c>
      <c r="H186" s="147">
        <f t="shared" si="142"/>
        <v>0</v>
      </c>
      <c r="I186" s="134">
        <f>'UBS Carandiru'!K30</f>
        <v>0</v>
      </c>
      <c r="J186" s="147">
        <f t="shared" si="143"/>
        <v>0</v>
      </c>
      <c r="K186" s="134">
        <f>'UBS Carandiru'!M30</f>
        <v>0</v>
      </c>
      <c r="L186" s="147">
        <f t="shared" si="144"/>
        <v>0</v>
      </c>
      <c r="M186" s="134">
        <f>'UBS Carandiru'!O30</f>
        <v>0</v>
      </c>
      <c r="N186" s="147">
        <f t="shared" si="145"/>
        <v>0</v>
      </c>
      <c r="O186" s="294">
        <f t="shared" si="146"/>
        <v>0</v>
      </c>
      <c r="P186" s="148">
        <f t="shared" si="147"/>
        <v>0</v>
      </c>
      <c r="Q186" s="284">
        <f t="shared" si="148"/>
        <v>1</v>
      </c>
    </row>
    <row r="187" spans="1:17" x14ac:dyDescent="0.25">
      <c r="A187" s="113" t="s">
        <v>34</v>
      </c>
      <c r="B187" s="107">
        <f>'UBS Carandiru'!B31</f>
        <v>1</v>
      </c>
      <c r="C187" s="134">
        <f>'UBS Carandiru'!C31</f>
        <v>1</v>
      </c>
      <c r="D187" s="147">
        <f t="shared" si="140"/>
        <v>1</v>
      </c>
      <c r="E187" s="134">
        <f>'UBS Carandiru'!E31</f>
        <v>0</v>
      </c>
      <c r="F187" s="147">
        <f t="shared" si="141"/>
        <v>0</v>
      </c>
      <c r="G187" s="134">
        <f>'UBS Carandiru'!G31</f>
        <v>0</v>
      </c>
      <c r="H187" s="147">
        <f t="shared" si="142"/>
        <v>0</v>
      </c>
      <c r="I187" s="134">
        <f>'UBS Carandiru'!K31</f>
        <v>0</v>
      </c>
      <c r="J187" s="147">
        <f t="shared" si="143"/>
        <v>0</v>
      </c>
      <c r="K187" s="134">
        <f>'UBS Carandiru'!M31</f>
        <v>0</v>
      </c>
      <c r="L187" s="147">
        <f t="shared" si="144"/>
        <v>0</v>
      </c>
      <c r="M187" s="134">
        <f>'UBS Carandiru'!O31</f>
        <v>0</v>
      </c>
      <c r="N187" s="147">
        <f t="shared" si="145"/>
        <v>0</v>
      </c>
      <c r="O187" s="294">
        <f t="shared" si="146"/>
        <v>0</v>
      </c>
      <c r="P187" s="148">
        <f t="shared" si="147"/>
        <v>0</v>
      </c>
      <c r="Q187" s="284">
        <f t="shared" si="148"/>
        <v>1</v>
      </c>
    </row>
    <row r="188" spans="1:17" x14ac:dyDescent="0.25">
      <c r="A188" s="113" t="s">
        <v>51</v>
      </c>
      <c r="B188" s="107">
        <f>'UBS Carandiru'!B32</f>
        <v>1</v>
      </c>
      <c r="C188" s="134">
        <f>'UBS Carandiru'!C32</f>
        <v>0</v>
      </c>
      <c r="D188" s="147">
        <f t="shared" si="140"/>
        <v>0</v>
      </c>
      <c r="E188" s="134">
        <f>'UBS Carandiru'!E32</f>
        <v>0</v>
      </c>
      <c r="F188" s="147">
        <f t="shared" si="141"/>
        <v>0</v>
      </c>
      <c r="G188" s="134">
        <f>'UBS Carandiru'!G32</f>
        <v>0</v>
      </c>
      <c r="H188" s="147">
        <f t="shared" si="142"/>
        <v>0</v>
      </c>
      <c r="I188" s="134">
        <f>'UBS Carandiru'!K32</f>
        <v>0</v>
      </c>
      <c r="J188" s="147">
        <f t="shared" si="143"/>
        <v>0</v>
      </c>
      <c r="K188" s="134">
        <f>'UBS Carandiru'!M32</f>
        <v>0</v>
      </c>
      <c r="L188" s="147">
        <f t="shared" si="144"/>
        <v>0</v>
      </c>
      <c r="M188" s="134">
        <f>'UBS Carandiru'!O32</f>
        <v>0</v>
      </c>
      <c r="N188" s="147">
        <f t="shared" si="145"/>
        <v>0</v>
      </c>
      <c r="O188" s="294">
        <f t="shared" si="146"/>
        <v>0</v>
      </c>
      <c r="P188" s="148">
        <f t="shared" si="147"/>
        <v>0</v>
      </c>
      <c r="Q188" s="284">
        <f t="shared" si="148"/>
        <v>0</v>
      </c>
    </row>
    <row r="189" spans="1:17" ht="15.75" thickBot="1" x14ac:dyDescent="0.3">
      <c r="A189" s="6" t="s">
        <v>7</v>
      </c>
      <c r="B189" s="7">
        <f>SUM(B176:B188)</f>
        <v>31</v>
      </c>
      <c r="C189" s="8">
        <f>SUM(C176:C188)</f>
        <v>23</v>
      </c>
      <c r="D189" s="22">
        <f t="shared" si="140"/>
        <v>0.74193548387096775</v>
      </c>
      <c r="E189" s="8">
        <f>SUM(E176:E188)</f>
        <v>0</v>
      </c>
      <c r="F189" s="22">
        <f t="shared" si="141"/>
        <v>0</v>
      </c>
      <c r="G189" s="8">
        <f>SUM(G176:G188)</f>
        <v>0</v>
      </c>
      <c r="H189" s="22">
        <f t="shared" si="142"/>
        <v>0</v>
      </c>
      <c r="I189" s="8">
        <f>SUM(I176:I188)</f>
        <v>0</v>
      </c>
      <c r="J189" s="22">
        <f t="shared" si="143"/>
        <v>0</v>
      </c>
      <c r="K189" s="8">
        <f t="shared" ref="K189" si="149">SUM(K176:K188)</f>
        <v>0</v>
      </c>
      <c r="L189" s="22">
        <f t="shared" si="144"/>
        <v>0</v>
      </c>
      <c r="M189" s="8">
        <f t="shared" ref="M189" si="150">SUM(M176:M188)</f>
        <v>0</v>
      </c>
      <c r="N189" s="22">
        <f t="shared" si="145"/>
        <v>0</v>
      </c>
      <c r="O189" s="103">
        <f t="shared" si="146"/>
        <v>0</v>
      </c>
      <c r="P189" s="104">
        <f t="shared" si="147"/>
        <v>0</v>
      </c>
      <c r="Q189" s="8">
        <f t="shared" si="148"/>
        <v>23</v>
      </c>
    </row>
    <row r="191" spans="1:17" ht="15.75" x14ac:dyDescent="0.25">
      <c r="A191" s="1290" t="s">
        <v>302</v>
      </c>
      <c r="B191" s="1291"/>
      <c r="C191" s="1291"/>
      <c r="D191" s="1291"/>
      <c r="E191" s="1291"/>
      <c r="F191" s="1291"/>
      <c r="G191" s="1291"/>
      <c r="H191" s="1291"/>
      <c r="I191" s="1291"/>
      <c r="J191" s="1291"/>
      <c r="K191" s="1291"/>
      <c r="L191" s="1291"/>
      <c r="M191" s="1291"/>
      <c r="N191" s="1291"/>
      <c r="O191" s="1291"/>
      <c r="P191" s="1291"/>
      <c r="Q191" s="1291"/>
    </row>
    <row r="192" spans="1:17" ht="36.75" thickBot="1" x14ac:dyDescent="0.3">
      <c r="A192" s="110" t="s">
        <v>14</v>
      </c>
      <c r="B192" s="132" t="s">
        <v>173</v>
      </c>
      <c r="C192" s="262" t="s">
        <v>2</v>
      </c>
      <c r="D192" s="263" t="s">
        <v>1</v>
      </c>
      <c r="E192" s="262" t="s">
        <v>3</v>
      </c>
      <c r="F192" s="263" t="s">
        <v>1</v>
      </c>
      <c r="G192" s="262" t="s">
        <v>4</v>
      </c>
      <c r="H192" s="263" t="s">
        <v>1</v>
      </c>
      <c r="I192" s="262" t="s">
        <v>5</v>
      </c>
      <c r="J192" s="263" t="s">
        <v>1</v>
      </c>
      <c r="K192" s="264" t="s">
        <v>203</v>
      </c>
      <c r="L192" s="265" t="s">
        <v>1</v>
      </c>
      <c r="M192" s="264" t="s">
        <v>204</v>
      </c>
      <c r="N192" s="265" t="s">
        <v>1</v>
      </c>
      <c r="O192" s="292" t="s">
        <v>206</v>
      </c>
      <c r="P192" s="293" t="s">
        <v>205</v>
      </c>
      <c r="Q192" s="264" t="s">
        <v>6</v>
      </c>
    </row>
    <row r="193" spans="1:17" ht="15.75" thickTop="1" x14ac:dyDescent="0.25">
      <c r="A193" s="59" t="s">
        <v>146</v>
      </c>
      <c r="B193" s="290">
        <f>'CER Carandiru'!B15</f>
        <v>1</v>
      </c>
      <c r="C193" s="62">
        <f>'CER Carandiru'!C15</f>
        <v>0</v>
      </c>
      <c r="D193" s="65">
        <f t="shared" ref="D193:D203" si="151">C193/$B193</f>
        <v>0</v>
      </c>
      <c r="E193" s="62">
        <f>'CER Carandiru'!E15</f>
        <v>0</v>
      </c>
      <c r="F193" s="65">
        <f t="shared" ref="F193:F203" si="152">E193/$B193</f>
        <v>0</v>
      </c>
      <c r="G193" s="62">
        <f>'CER Carandiru'!G15</f>
        <v>0</v>
      </c>
      <c r="H193" s="65">
        <f t="shared" ref="H193:H203" si="153">G193/$B193</f>
        <v>0</v>
      </c>
      <c r="I193" s="62">
        <f>'CER Carandiru'!K15</f>
        <v>0</v>
      </c>
      <c r="J193" s="65">
        <f t="shared" ref="J193:J203" si="154">I193/$B193</f>
        <v>0</v>
      </c>
      <c r="K193" s="62">
        <f>'CER Carandiru'!M15</f>
        <v>0</v>
      </c>
      <c r="L193" s="65">
        <f t="shared" ref="L193:L203" si="155">K193/$B193</f>
        <v>0</v>
      </c>
      <c r="M193" s="62">
        <f>'CER Carandiru'!O15</f>
        <v>0</v>
      </c>
      <c r="N193" s="65">
        <f t="shared" ref="N193:N203" si="156">M193/$B193</f>
        <v>0</v>
      </c>
      <c r="O193" s="299">
        <f t="shared" ref="O193:O203" si="157">SUM(I193,K193,M193)</f>
        <v>0</v>
      </c>
      <c r="P193" s="164">
        <f t="shared" ref="P193:P203" si="158">O193/($B193*3)</f>
        <v>0</v>
      </c>
      <c r="Q193" s="308">
        <f t="shared" ref="Q193:Q203" si="159">SUM(C193,E193,G193,I193,K193,M193)</f>
        <v>0</v>
      </c>
    </row>
    <row r="194" spans="1:17" x14ac:dyDescent="0.25">
      <c r="A194" s="156" t="s">
        <v>153</v>
      </c>
      <c r="B194" s="291">
        <f>'CER Carandiru'!B16</f>
        <v>1</v>
      </c>
      <c r="C194" s="157">
        <f>'CER Carandiru'!C16</f>
        <v>1.5</v>
      </c>
      <c r="D194" s="158">
        <f t="shared" si="151"/>
        <v>1.5</v>
      </c>
      <c r="E194" s="157">
        <f>'CER Carandiru'!E16</f>
        <v>0</v>
      </c>
      <c r="F194" s="158">
        <f t="shared" si="152"/>
        <v>0</v>
      </c>
      <c r="G194" s="157">
        <f>'CER Carandiru'!G16</f>
        <v>0</v>
      </c>
      <c r="H194" s="158">
        <f t="shared" si="153"/>
        <v>0</v>
      </c>
      <c r="I194" s="157">
        <f>'CER Carandiru'!K16</f>
        <v>0</v>
      </c>
      <c r="J194" s="158">
        <f t="shared" si="154"/>
        <v>0</v>
      </c>
      <c r="K194" s="157">
        <f>'CER Carandiru'!M16</f>
        <v>0</v>
      </c>
      <c r="L194" s="158">
        <f t="shared" si="155"/>
        <v>0</v>
      </c>
      <c r="M194" s="157">
        <f>'CER Carandiru'!O16</f>
        <v>0</v>
      </c>
      <c r="N194" s="158">
        <f t="shared" si="156"/>
        <v>0</v>
      </c>
      <c r="O194" s="300">
        <f t="shared" si="157"/>
        <v>0</v>
      </c>
      <c r="P194" s="167">
        <f t="shared" si="158"/>
        <v>0</v>
      </c>
      <c r="Q194" s="309">
        <f t="shared" si="159"/>
        <v>1.5</v>
      </c>
    </row>
    <row r="195" spans="1:17" x14ac:dyDescent="0.25">
      <c r="A195" s="156" t="s">
        <v>154</v>
      </c>
      <c r="B195" s="291">
        <f>'CER Carandiru'!B17</f>
        <v>1</v>
      </c>
      <c r="C195" s="157">
        <f>'CER Carandiru'!C17</f>
        <v>0.6</v>
      </c>
      <c r="D195" s="158">
        <f t="shared" si="151"/>
        <v>0.6</v>
      </c>
      <c r="E195" s="157">
        <f>'CER Carandiru'!E17</f>
        <v>0</v>
      </c>
      <c r="F195" s="158">
        <f t="shared" si="152"/>
        <v>0</v>
      </c>
      <c r="G195" s="157">
        <f>'CER Carandiru'!G17</f>
        <v>0</v>
      </c>
      <c r="H195" s="158">
        <f t="shared" si="153"/>
        <v>0</v>
      </c>
      <c r="I195" s="157">
        <f>'CER Carandiru'!K17</f>
        <v>0</v>
      </c>
      <c r="J195" s="158">
        <f t="shared" si="154"/>
        <v>0</v>
      </c>
      <c r="K195" s="157">
        <f>'CER Carandiru'!M17</f>
        <v>0</v>
      </c>
      <c r="L195" s="158">
        <f t="shared" si="155"/>
        <v>0</v>
      </c>
      <c r="M195" s="157">
        <f>'CER Carandiru'!O17</f>
        <v>0</v>
      </c>
      <c r="N195" s="158">
        <f t="shared" si="156"/>
        <v>0</v>
      </c>
      <c r="O195" s="300">
        <f t="shared" si="157"/>
        <v>0</v>
      </c>
      <c r="P195" s="167">
        <f t="shared" si="158"/>
        <v>0</v>
      </c>
      <c r="Q195" s="309">
        <f t="shared" si="159"/>
        <v>0.6</v>
      </c>
    </row>
    <row r="196" spans="1:17" x14ac:dyDescent="0.25">
      <c r="A196" s="113" t="s">
        <v>147</v>
      </c>
      <c r="B196" s="122">
        <f>'CER Carandiru'!B18</f>
        <v>1</v>
      </c>
      <c r="C196" s="159">
        <f>'CER Carandiru'!C18</f>
        <v>1</v>
      </c>
      <c r="D196" s="158">
        <f t="shared" si="151"/>
        <v>1</v>
      </c>
      <c r="E196" s="159">
        <f>'CER Carandiru'!E18</f>
        <v>0</v>
      </c>
      <c r="F196" s="158">
        <f t="shared" si="152"/>
        <v>0</v>
      </c>
      <c r="G196" s="159">
        <f>'CER Carandiru'!G18</f>
        <v>0</v>
      </c>
      <c r="H196" s="158">
        <f t="shared" si="153"/>
        <v>0</v>
      </c>
      <c r="I196" s="159">
        <f>'CER Carandiru'!K18</f>
        <v>0</v>
      </c>
      <c r="J196" s="158">
        <f t="shared" si="154"/>
        <v>0</v>
      </c>
      <c r="K196" s="159">
        <f>'CER Carandiru'!M18</f>
        <v>0</v>
      </c>
      <c r="L196" s="158">
        <f t="shared" si="155"/>
        <v>0</v>
      </c>
      <c r="M196" s="159">
        <f>'CER Carandiru'!O18</f>
        <v>0</v>
      </c>
      <c r="N196" s="158">
        <f t="shared" si="156"/>
        <v>0</v>
      </c>
      <c r="O196" s="301">
        <f t="shared" si="157"/>
        <v>0</v>
      </c>
      <c r="P196" s="167">
        <f t="shared" si="158"/>
        <v>0</v>
      </c>
      <c r="Q196" s="310">
        <f t="shared" si="159"/>
        <v>1</v>
      </c>
    </row>
    <row r="197" spans="1:17" x14ac:dyDescent="0.25">
      <c r="A197" s="113" t="s">
        <v>148</v>
      </c>
      <c r="B197" s="10">
        <f>'CER Carandiru'!B19</f>
        <v>1</v>
      </c>
      <c r="C197" s="133">
        <f>'CER Carandiru'!C19</f>
        <v>1</v>
      </c>
      <c r="D197" s="69">
        <f t="shared" si="151"/>
        <v>1</v>
      </c>
      <c r="E197" s="133">
        <f>'CER Carandiru'!E19</f>
        <v>0</v>
      </c>
      <c r="F197" s="69">
        <f t="shared" si="152"/>
        <v>0</v>
      </c>
      <c r="G197" s="133">
        <f>'CER Carandiru'!G19</f>
        <v>0</v>
      </c>
      <c r="H197" s="69">
        <f t="shared" si="153"/>
        <v>0</v>
      </c>
      <c r="I197" s="133">
        <f>'CER Carandiru'!K19</f>
        <v>0</v>
      </c>
      <c r="J197" s="69">
        <f t="shared" si="154"/>
        <v>0</v>
      </c>
      <c r="K197" s="133">
        <f>'CER Carandiru'!M19</f>
        <v>0</v>
      </c>
      <c r="L197" s="69">
        <f t="shared" si="155"/>
        <v>0</v>
      </c>
      <c r="M197" s="133">
        <f>'CER Carandiru'!O19</f>
        <v>0</v>
      </c>
      <c r="N197" s="69">
        <f t="shared" si="156"/>
        <v>0</v>
      </c>
      <c r="O197" s="282">
        <f t="shared" si="157"/>
        <v>0</v>
      </c>
      <c r="P197" s="146">
        <f t="shared" si="158"/>
        <v>0</v>
      </c>
      <c r="Q197" s="285">
        <f t="shared" si="159"/>
        <v>1</v>
      </c>
    </row>
    <row r="198" spans="1:17" x14ac:dyDescent="0.25">
      <c r="A198" s="83" t="s">
        <v>149</v>
      </c>
      <c r="B198" s="84">
        <f>'CER Carandiru'!B20</f>
        <v>4</v>
      </c>
      <c r="C198" s="145">
        <f>'CER Carandiru'!C20</f>
        <v>5</v>
      </c>
      <c r="D198" s="160">
        <f t="shared" si="151"/>
        <v>1.25</v>
      </c>
      <c r="E198" s="145">
        <f>'CER Carandiru'!E20</f>
        <v>0</v>
      </c>
      <c r="F198" s="160">
        <f t="shared" si="152"/>
        <v>0</v>
      </c>
      <c r="G198" s="145">
        <f>'CER Carandiru'!G20</f>
        <v>0</v>
      </c>
      <c r="H198" s="160">
        <f t="shared" si="153"/>
        <v>0</v>
      </c>
      <c r="I198" s="145">
        <f>'CER Carandiru'!K20</f>
        <v>0</v>
      </c>
      <c r="J198" s="160">
        <f t="shared" si="154"/>
        <v>0</v>
      </c>
      <c r="K198" s="145">
        <f>'CER Carandiru'!M20</f>
        <v>0</v>
      </c>
      <c r="L198" s="160">
        <f t="shared" si="155"/>
        <v>0</v>
      </c>
      <c r="M198" s="145">
        <f>'CER Carandiru'!O20</f>
        <v>0</v>
      </c>
      <c r="N198" s="160">
        <f t="shared" si="156"/>
        <v>0</v>
      </c>
      <c r="O198" s="302">
        <f t="shared" si="157"/>
        <v>0</v>
      </c>
      <c r="P198" s="208">
        <f t="shared" si="158"/>
        <v>0</v>
      </c>
      <c r="Q198" s="311">
        <f t="shared" si="159"/>
        <v>5</v>
      </c>
    </row>
    <row r="199" spans="1:17" x14ac:dyDescent="0.25">
      <c r="A199" s="165" t="s">
        <v>211</v>
      </c>
      <c r="B199" s="122">
        <f>'CER Carandiru'!B21</f>
        <v>5</v>
      </c>
      <c r="C199" s="159">
        <f>'CER Carandiru'!C21</f>
        <v>3.75</v>
      </c>
      <c r="D199" s="158">
        <f t="shared" si="151"/>
        <v>0.75</v>
      </c>
      <c r="E199" s="159">
        <f>'CER Carandiru'!E21</f>
        <v>0</v>
      </c>
      <c r="F199" s="158">
        <f t="shared" si="152"/>
        <v>0</v>
      </c>
      <c r="G199" s="159">
        <f>'CER Carandiru'!G21</f>
        <v>0</v>
      </c>
      <c r="H199" s="158">
        <f t="shared" si="153"/>
        <v>0</v>
      </c>
      <c r="I199" s="159">
        <f>'CER Carandiru'!K21</f>
        <v>0</v>
      </c>
      <c r="J199" s="158">
        <f t="shared" si="154"/>
        <v>0</v>
      </c>
      <c r="K199" s="159">
        <f>'CER Carandiru'!M21</f>
        <v>0</v>
      </c>
      <c r="L199" s="158">
        <f t="shared" si="155"/>
        <v>0</v>
      </c>
      <c r="M199" s="159">
        <f>'CER Carandiru'!O21</f>
        <v>0</v>
      </c>
      <c r="N199" s="158">
        <f t="shared" si="156"/>
        <v>0</v>
      </c>
      <c r="O199" s="301">
        <f t="shared" si="157"/>
        <v>0</v>
      </c>
      <c r="P199" s="167">
        <f t="shared" si="158"/>
        <v>0</v>
      </c>
      <c r="Q199" s="310">
        <f t="shared" si="159"/>
        <v>3.75</v>
      </c>
    </row>
    <row r="200" spans="1:17" x14ac:dyDescent="0.25">
      <c r="A200" s="9" t="s">
        <v>150</v>
      </c>
      <c r="B200" s="10">
        <f>'CER Carandiru'!B22</f>
        <v>1</v>
      </c>
      <c r="C200" s="133">
        <f>'CER Carandiru'!C22</f>
        <v>1</v>
      </c>
      <c r="D200" s="69">
        <f t="shared" si="151"/>
        <v>1</v>
      </c>
      <c r="E200" s="133">
        <f>'CER Carandiru'!E22</f>
        <v>0</v>
      </c>
      <c r="F200" s="69">
        <f t="shared" si="152"/>
        <v>0</v>
      </c>
      <c r="G200" s="133">
        <f>'CER Carandiru'!G22</f>
        <v>0</v>
      </c>
      <c r="H200" s="69">
        <f t="shared" si="153"/>
        <v>0</v>
      </c>
      <c r="I200" s="133">
        <f>'CER Carandiru'!K22</f>
        <v>0</v>
      </c>
      <c r="J200" s="69">
        <f t="shared" si="154"/>
        <v>0</v>
      </c>
      <c r="K200" s="133">
        <f>'CER Carandiru'!M22</f>
        <v>0</v>
      </c>
      <c r="L200" s="69">
        <f t="shared" si="155"/>
        <v>0</v>
      </c>
      <c r="M200" s="133">
        <f>'CER Carandiru'!O22</f>
        <v>0</v>
      </c>
      <c r="N200" s="69">
        <f t="shared" si="156"/>
        <v>0</v>
      </c>
      <c r="O200" s="282">
        <f t="shared" si="157"/>
        <v>0</v>
      </c>
      <c r="P200" s="146">
        <f t="shared" si="158"/>
        <v>0</v>
      </c>
      <c r="Q200" s="285">
        <f t="shared" si="159"/>
        <v>1</v>
      </c>
    </row>
    <row r="201" spans="1:17" x14ac:dyDescent="0.25">
      <c r="A201" s="113" t="s">
        <v>151</v>
      </c>
      <c r="B201" s="107">
        <f>'CER Carandiru'!B23</f>
        <v>3</v>
      </c>
      <c r="C201" s="134">
        <f>'CER Carandiru'!C23</f>
        <v>3</v>
      </c>
      <c r="D201" s="135">
        <f t="shared" si="151"/>
        <v>1</v>
      </c>
      <c r="E201" s="134">
        <f>'CER Carandiru'!E23</f>
        <v>0</v>
      </c>
      <c r="F201" s="135">
        <f t="shared" si="152"/>
        <v>0</v>
      </c>
      <c r="G201" s="134">
        <f>'CER Carandiru'!G23</f>
        <v>0</v>
      </c>
      <c r="H201" s="135">
        <f t="shared" si="153"/>
        <v>0</v>
      </c>
      <c r="I201" s="134">
        <f>'CER Carandiru'!K23</f>
        <v>0</v>
      </c>
      <c r="J201" s="135">
        <f t="shared" si="154"/>
        <v>0</v>
      </c>
      <c r="K201" s="134">
        <f>'CER Carandiru'!M23</f>
        <v>0</v>
      </c>
      <c r="L201" s="135">
        <f t="shared" si="155"/>
        <v>0</v>
      </c>
      <c r="M201" s="134">
        <f>'CER Carandiru'!O23</f>
        <v>0</v>
      </c>
      <c r="N201" s="135">
        <f t="shared" si="156"/>
        <v>0</v>
      </c>
      <c r="O201" s="294">
        <f t="shared" si="157"/>
        <v>0</v>
      </c>
      <c r="P201" s="148">
        <f t="shared" si="158"/>
        <v>0</v>
      </c>
      <c r="Q201" s="284">
        <f t="shared" si="159"/>
        <v>3</v>
      </c>
    </row>
    <row r="202" spans="1:17" ht="15.75" thickBot="1" x14ac:dyDescent="0.3">
      <c r="A202" s="138" t="s">
        <v>152</v>
      </c>
      <c r="B202" s="117">
        <f>'CER Carandiru'!B24</f>
        <v>3</v>
      </c>
      <c r="C202" s="139">
        <f>'CER Carandiru'!C24</f>
        <v>3</v>
      </c>
      <c r="D202" s="140">
        <f t="shared" si="151"/>
        <v>1</v>
      </c>
      <c r="E202" s="139">
        <f>'CER Carandiru'!E24</f>
        <v>0</v>
      </c>
      <c r="F202" s="140">
        <f t="shared" si="152"/>
        <v>0</v>
      </c>
      <c r="G202" s="139">
        <f>'CER Carandiru'!G24</f>
        <v>0</v>
      </c>
      <c r="H202" s="140">
        <f t="shared" si="153"/>
        <v>0</v>
      </c>
      <c r="I202" s="139">
        <f>'CER Carandiru'!K24</f>
        <v>0</v>
      </c>
      <c r="J202" s="140">
        <f t="shared" si="154"/>
        <v>0</v>
      </c>
      <c r="K202" s="139">
        <f>'CER Carandiru'!M24</f>
        <v>0</v>
      </c>
      <c r="L202" s="140">
        <f t="shared" si="155"/>
        <v>0</v>
      </c>
      <c r="M202" s="139">
        <f>'CER Carandiru'!O24</f>
        <v>0</v>
      </c>
      <c r="N202" s="140">
        <f t="shared" si="156"/>
        <v>0</v>
      </c>
      <c r="O202" s="295">
        <f t="shared" si="157"/>
        <v>0</v>
      </c>
      <c r="P202" s="152">
        <f t="shared" si="158"/>
        <v>0</v>
      </c>
      <c r="Q202" s="286">
        <f t="shared" si="159"/>
        <v>3</v>
      </c>
    </row>
    <row r="203" spans="1:17" ht="15.75" thickBot="1" x14ac:dyDescent="0.3">
      <c r="A203" s="6" t="s">
        <v>7</v>
      </c>
      <c r="B203" s="7">
        <f>SUM(B193:B202)</f>
        <v>21</v>
      </c>
      <c r="C203" s="8">
        <f>SUM(C193:C202)</f>
        <v>19.850000000000001</v>
      </c>
      <c r="D203" s="22">
        <f t="shared" si="151"/>
        <v>0.94523809523809532</v>
      </c>
      <c r="E203" s="8">
        <f>SUM(E193:E202)</f>
        <v>0</v>
      </c>
      <c r="F203" s="22">
        <f t="shared" si="152"/>
        <v>0</v>
      </c>
      <c r="G203" s="8">
        <f>SUM(G193:G202)</f>
        <v>0</v>
      </c>
      <c r="H203" s="22">
        <f t="shared" si="153"/>
        <v>0</v>
      </c>
      <c r="I203" s="8">
        <f>SUM(I193:I202)</f>
        <v>0</v>
      </c>
      <c r="J203" s="22">
        <f t="shared" si="154"/>
        <v>0</v>
      </c>
      <c r="K203" s="8">
        <f t="shared" ref="K203" si="160">SUM(K193:K202)</f>
        <v>0</v>
      </c>
      <c r="L203" s="22">
        <f t="shared" si="155"/>
        <v>0</v>
      </c>
      <c r="M203" s="8">
        <f t="shared" ref="M203" si="161">SUM(M193:M202)</f>
        <v>0</v>
      </c>
      <c r="N203" s="22">
        <f t="shared" si="156"/>
        <v>0</v>
      </c>
      <c r="O203" s="103">
        <f t="shared" si="157"/>
        <v>0</v>
      </c>
      <c r="P203" s="104">
        <f t="shared" si="158"/>
        <v>0</v>
      </c>
      <c r="Q203" s="8">
        <f t="shared" si="159"/>
        <v>19.850000000000001</v>
      </c>
    </row>
    <row r="205" spans="1:17" ht="15.75" x14ac:dyDescent="0.25">
      <c r="A205" s="1290" t="s">
        <v>304</v>
      </c>
      <c r="B205" s="1291"/>
      <c r="C205" s="1291"/>
      <c r="D205" s="1291"/>
      <c r="E205" s="1291"/>
      <c r="F205" s="1291"/>
      <c r="G205" s="1291"/>
      <c r="H205" s="1291"/>
      <c r="I205" s="1291"/>
      <c r="J205" s="1291"/>
      <c r="K205" s="1291"/>
      <c r="L205" s="1291"/>
      <c r="M205" s="1291"/>
      <c r="N205" s="1291"/>
      <c r="O205" s="1291"/>
      <c r="P205" s="1291"/>
      <c r="Q205" s="1291"/>
    </row>
    <row r="206" spans="1:17" ht="36.75" thickBot="1" x14ac:dyDescent="0.3">
      <c r="A206" s="110" t="s">
        <v>14</v>
      </c>
      <c r="B206" s="132" t="s">
        <v>173</v>
      </c>
      <c r="C206" s="262" t="s">
        <v>2</v>
      </c>
      <c r="D206" s="263" t="s">
        <v>1</v>
      </c>
      <c r="E206" s="262" t="s">
        <v>3</v>
      </c>
      <c r="F206" s="263" t="s">
        <v>1</v>
      </c>
      <c r="G206" s="262" t="s">
        <v>4</v>
      </c>
      <c r="H206" s="263" t="s">
        <v>1</v>
      </c>
      <c r="I206" s="262" t="s">
        <v>5</v>
      </c>
      <c r="J206" s="263" t="s">
        <v>1</v>
      </c>
      <c r="K206" s="264" t="s">
        <v>203</v>
      </c>
      <c r="L206" s="265" t="s">
        <v>1</v>
      </c>
      <c r="M206" s="264" t="s">
        <v>204</v>
      </c>
      <c r="N206" s="265" t="s">
        <v>1</v>
      </c>
      <c r="O206" s="292" t="s">
        <v>206</v>
      </c>
      <c r="P206" s="293" t="s">
        <v>205</v>
      </c>
      <c r="Q206" s="264" t="s">
        <v>6</v>
      </c>
    </row>
    <row r="207" spans="1:17" ht="15.75" thickTop="1" x14ac:dyDescent="0.25">
      <c r="A207" s="9" t="s">
        <v>137</v>
      </c>
      <c r="B207" s="10">
        <f>'APD no CER III Carandiru'!B13</f>
        <v>6</v>
      </c>
      <c r="C207" s="133">
        <f>'APD no CER III Carandiru'!C13</f>
        <v>6</v>
      </c>
      <c r="D207" s="69">
        <f t="shared" ref="D207:D212" si="162">C207/$B207</f>
        <v>1</v>
      </c>
      <c r="E207" s="133">
        <f>'APD no CER III Carandiru'!E13</f>
        <v>0</v>
      </c>
      <c r="F207" s="69">
        <f t="shared" ref="F207:F212" si="163">E207/$B207</f>
        <v>0</v>
      </c>
      <c r="G207" s="133">
        <f>'APD no CER III Carandiru'!G13</f>
        <v>0</v>
      </c>
      <c r="H207" s="69">
        <f t="shared" ref="H207:H212" si="164">G207/$B207</f>
        <v>0</v>
      </c>
      <c r="I207" s="133">
        <f>'APD no CER III Carandiru'!K13</f>
        <v>0</v>
      </c>
      <c r="J207" s="69">
        <f t="shared" ref="J207:J212" si="165">I207/$B207</f>
        <v>0</v>
      </c>
      <c r="K207" s="133">
        <f>'APD no CER III Carandiru'!M13</f>
        <v>0</v>
      </c>
      <c r="L207" s="69">
        <f t="shared" ref="L207:L212" si="166">K207/$B207</f>
        <v>0</v>
      </c>
      <c r="M207" s="133">
        <f>'APD no CER III Carandiru'!O13</f>
        <v>0</v>
      </c>
      <c r="N207" s="69">
        <f t="shared" ref="N207:N212" si="167">M207/$B207</f>
        <v>0</v>
      </c>
      <c r="O207" s="282">
        <f t="shared" ref="O207:O212" si="168">SUM(I207,K207,M207)</f>
        <v>0</v>
      </c>
      <c r="P207" s="146">
        <f t="shared" ref="P207:P212" si="169">O207/($B207*3)</f>
        <v>0</v>
      </c>
      <c r="Q207" s="285">
        <f t="shared" ref="Q207:Q212" si="170">SUM(C207,E207,G207,I207,K207,M207)</f>
        <v>6</v>
      </c>
    </row>
    <row r="208" spans="1:17" x14ac:dyDescent="0.25">
      <c r="A208" s="113" t="s">
        <v>138</v>
      </c>
      <c r="B208" s="107">
        <f>'APD no CER III Carandiru'!B14</f>
        <v>1</v>
      </c>
      <c r="C208" s="134">
        <f>'APD no CER III Carandiru'!C14</f>
        <v>1</v>
      </c>
      <c r="D208" s="135">
        <f t="shared" si="162"/>
        <v>1</v>
      </c>
      <c r="E208" s="134">
        <f>'APD no CER III Carandiru'!E14</f>
        <v>0</v>
      </c>
      <c r="F208" s="135">
        <f t="shared" si="163"/>
        <v>0</v>
      </c>
      <c r="G208" s="134">
        <f>'APD no CER III Carandiru'!G14</f>
        <v>0</v>
      </c>
      <c r="H208" s="135">
        <f t="shared" si="164"/>
        <v>0</v>
      </c>
      <c r="I208" s="134">
        <f>'APD no CER III Carandiru'!K14</f>
        <v>0</v>
      </c>
      <c r="J208" s="135">
        <f t="shared" si="165"/>
        <v>0</v>
      </c>
      <c r="K208" s="134">
        <f>'APD no CER III Carandiru'!M14</f>
        <v>0</v>
      </c>
      <c r="L208" s="135">
        <f t="shared" si="166"/>
        <v>0</v>
      </c>
      <c r="M208" s="134">
        <f>'APD no CER III Carandiru'!O14</f>
        <v>0</v>
      </c>
      <c r="N208" s="135">
        <f t="shared" si="167"/>
        <v>0</v>
      </c>
      <c r="O208" s="294">
        <f t="shared" si="168"/>
        <v>0</v>
      </c>
      <c r="P208" s="148">
        <f t="shared" si="169"/>
        <v>0</v>
      </c>
      <c r="Q208" s="284">
        <f t="shared" si="170"/>
        <v>1</v>
      </c>
    </row>
    <row r="209" spans="1:17" x14ac:dyDescent="0.25">
      <c r="A209" s="113" t="s">
        <v>139</v>
      </c>
      <c r="B209" s="107">
        <f>'APD no CER III Carandiru'!B15</f>
        <v>1</v>
      </c>
      <c r="C209" s="134">
        <f>'APD no CER III Carandiru'!C15</f>
        <v>1</v>
      </c>
      <c r="D209" s="135">
        <f t="shared" si="162"/>
        <v>1</v>
      </c>
      <c r="E209" s="134">
        <f>'APD no CER III Carandiru'!E15</f>
        <v>0</v>
      </c>
      <c r="F209" s="135">
        <f t="shared" si="163"/>
        <v>0</v>
      </c>
      <c r="G209" s="134">
        <f>'APD no CER III Carandiru'!G15</f>
        <v>0</v>
      </c>
      <c r="H209" s="135">
        <f t="shared" si="164"/>
        <v>0</v>
      </c>
      <c r="I209" s="134">
        <f>'APD no CER III Carandiru'!K15</f>
        <v>0</v>
      </c>
      <c r="J209" s="135">
        <f t="shared" si="165"/>
        <v>0</v>
      </c>
      <c r="K209" s="134">
        <f>'APD no CER III Carandiru'!M15</f>
        <v>0</v>
      </c>
      <c r="L209" s="135">
        <f t="shared" si="166"/>
        <v>0</v>
      </c>
      <c r="M209" s="134">
        <f>'APD no CER III Carandiru'!O15</f>
        <v>0</v>
      </c>
      <c r="N209" s="135">
        <f t="shared" si="167"/>
        <v>0</v>
      </c>
      <c r="O209" s="294">
        <f t="shared" si="168"/>
        <v>0</v>
      </c>
      <c r="P209" s="148">
        <f t="shared" si="169"/>
        <v>0</v>
      </c>
      <c r="Q209" s="284">
        <f t="shared" si="170"/>
        <v>1</v>
      </c>
    </row>
    <row r="210" spans="1:17" x14ac:dyDescent="0.25">
      <c r="A210" s="113" t="s">
        <v>140</v>
      </c>
      <c r="B210" s="107">
        <f>'APD no CER III Carandiru'!B16</f>
        <v>1</v>
      </c>
      <c r="C210" s="134">
        <f>'APD no CER III Carandiru'!C16</f>
        <v>1</v>
      </c>
      <c r="D210" s="135">
        <f t="shared" si="162"/>
        <v>1</v>
      </c>
      <c r="E210" s="134">
        <f>'APD no CER III Carandiru'!E16</f>
        <v>0</v>
      </c>
      <c r="F210" s="135">
        <f t="shared" si="163"/>
        <v>0</v>
      </c>
      <c r="G210" s="134">
        <f>'APD no CER III Carandiru'!G16</f>
        <v>0</v>
      </c>
      <c r="H210" s="135">
        <f t="shared" si="164"/>
        <v>0</v>
      </c>
      <c r="I210" s="134">
        <f>'APD no CER III Carandiru'!K16</f>
        <v>0</v>
      </c>
      <c r="J210" s="135">
        <f t="shared" si="165"/>
        <v>0</v>
      </c>
      <c r="K210" s="134">
        <f>'APD no CER III Carandiru'!M16</f>
        <v>0</v>
      </c>
      <c r="L210" s="135">
        <f t="shared" si="166"/>
        <v>0</v>
      </c>
      <c r="M210" s="134">
        <f>'APD no CER III Carandiru'!O16</f>
        <v>0</v>
      </c>
      <c r="N210" s="135">
        <f t="shared" si="167"/>
        <v>0</v>
      </c>
      <c r="O210" s="294">
        <f t="shared" si="168"/>
        <v>0</v>
      </c>
      <c r="P210" s="148">
        <f t="shared" si="169"/>
        <v>0</v>
      </c>
      <c r="Q210" s="284">
        <f t="shared" si="170"/>
        <v>1</v>
      </c>
    </row>
    <row r="211" spans="1:17" ht="15.75" thickBot="1" x14ac:dyDescent="0.3">
      <c r="A211" s="138" t="s">
        <v>141</v>
      </c>
      <c r="B211" s="117">
        <f>'APD no CER III Carandiru'!B17</f>
        <v>1</v>
      </c>
      <c r="C211" s="139">
        <f>'APD no CER III Carandiru'!C17</f>
        <v>1</v>
      </c>
      <c r="D211" s="140">
        <f t="shared" si="162"/>
        <v>1</v>
      </c>
      <c r="E211" s="139">
        <f>'APD no CER III Carandiru'!E17</f>
        <v>0</v>
      </c>
      <c r="F211" s="140">
        <f t="shared" si="163"/>
        <v>0</v>
      </c>
      <c r="G211" s="139">
        <f>'APD no CER III Carandiru'!G17</f>
        <v>0</v>
      </c>
      <c r="H211" s="140">
        <f t="shared" si="164"/>
        <v>0</v>
      </c>
      <c r="I211" s="139">
        <f>'APD no CER III Carandiru'!K17</f>
        <v>0</v>
      </c>
      <c r="J211" s="140">
        <f t="shared" si="165"/>
        <v>0</v>
      </c>
      <c r="K211" s="139">
        <f>'APD no CER III Carandiru'!M17</f>
        <v>0</v>
      </c>
      <c r="L211" s="140">
        <f t="shared" si="166"/>
        <v>0</v>
      </c>
      <c r="M211" s="139">
        <f>'APD no CER III Carandiru'!O17</f>
        <v>0</v>
      </c>
      <c r="N211" s="140">
        <f t="shared" si="167"/>
        <v>0</v>
      </c>
      <c r="O211" s="295">
        <f t="shared" si="168"/>
        <v>0</v>
      </c>
      <c r="P211" s="152">
        <f t="shared" si="169"/>
        <v>0</v>
      </c>
      <c r="Q211" s="286">
        <f t="shared" si="170"/>
        <v>1</v>
      </c>
    </row>
    <row r="212" spans="1:17" ht="15.75" thickBot="1" x14ac:dyDescent="0.3">
      <c r="A212" s="6" t="s">
        <v>7</v>
      </c>
      <c r="B212" s="7">
        <f>SUM(B207:B211)</f>
        <v>10</v>
      </c>
      <c r="C212" s="8">
        <f>SUM(C207:C211)</f>
        <v>10</v>
      </c>
      <c r="D212" s="22">
        <f t="shared" si="162"/>
        <v>1</v>
      </c>
      <c r="E212" s="8">
        <f>SUM(E207:E211)</f>
        <v>0</v>
      </c>
      <c r="F212" s="22">
        <f t="shared" si="163"/>
        <v>0</v>
      </c>
      <c r="G212" s="8">
        <f>SUM(G207:G211)</f>
        <v>0</v>
      </c>
      <c r="H212" s="22">
        <f t="shared" si="164"/>
        <v>0</v>
      </c>
      <c r="I212" s="8">
        <f>SUM(I207:I211)</f>
        <v>0</v>
      </c>
      <c r="J212" s="22">
        <f t="shared" si="165"/>
        <v>0</v>
      </c>
      <c r="K212" s="8">
        <f t="shared" ref="K212" si="171">SUM(K207:K211)</f>
        <v>0</v>
      </c>
      <c r="L212" s="22">
        <f t="shared" si="166"/>
        <v>0</v>
      </c>
      <c r="M212" s="8">
        <f t="shared" ref="M212" si="172">SUM(M207:M211)</f>
        <v>0</v>
      </c>
      <c r="N212" s="22">
        <f t="shared" si="167"/>
        <v>0</v>
      </c>
      <c r="O212" s="103">
        <f t="shared" si="168"/>
        <v>0</v>
      </c>
      <c r="P212" s="104">
        <f t="shared" si="169"/>
        <v>0</v>
      </c>
      <c r="Q212" s="8">
        <f t="shared" si="170"/>
        <v>10</v>
      </c>
    </row>
    <row r="214" spans="1:17" ht="15.75" x14ac:dyDescent="0.25">
      <c r="A214" s="1290" t="s">
        <v>300</v>
      </c>
      <c r="B214" s="1291"/>
      <c r="C214" s="1291"/>
      <c r="D214" s="1291"/>
      <c r="E214" s="1291"/>
      <c r="F214" s="1291"/>
      <c r="G214" s="1291"/>
      <c r="H214" s="1291"/>
      <c r="I214" s="1291"/>
      <c r="J214" s="1291"/>
      <c r="K214" s="1291"/>
      <c r="L214" s="1291"/>
      <c r="M214" s="1291"/>
      <c r="N214" s="1291"/>
      <c r="O214" s="1291"/>
      <c r="P214" s="1291"/>
      <c r="Q214" s="1291"/>
    </row>
    <row r="215" spans="1:17" ht="36.75" thickBot="1" x14ac:dyDescent="0.3">
      <c r="A215" s="110" t="s">
        <v>14</v>
      </c>
      <c r="B215" s="132" t="s">
        <v>173</v>
      </c>
      <c r="C215" s="262" t="s">
        <v>2</v>
      </c>
      <c r="D215" s="263" t="s">
        <v>1</v>
      </c>
      <c r="E215" s="262" t="s">
        <v>3</v>
      </c>
      <c r="F215" s="263" t="s">
        <v>1</v>
      </c>
      <c r="G215" s="262" t="s">
        <v>4</v>
      </c>
      <c r="H215" s="263" t="s">
        <v>1</v>
      </c>
      <c r="I215" s="262" t="s">
        <v>5</v>
      </c>
      <c r="J215" s="263" t="s">
        <v>1</v>
      </c>
      <c r="K215" s="264" t="s">
        <v>203</v>
      </c>
      <c r="L215" s="265" t="s">
        <v>1</v>
      </c>
      <c r="M215" s="264" t="s">
        <v>204</v>
      </c>
      <c r="N215" s="265" t="s">
        <v>1</v>
      </c>
      <c r="O215" s="292" t="s">
        <v>206</v>
      </c>
      <c r="P215" s="293" t="s">
        <v>205</v>
      </c>
      <c r="Q215" s="264" t="s">
        <v>6</v>
      </c>
    </row>
    <row r="216" spans="1:17" ht="15.75" thickTop="1" x14ac:dyDescent="0.25">
      <c r="A216" s="113" t="s">
        <v>92</v>
      </c>
      <c r="B216" s="10">
        <f>'URSI CARANDIRU'!B19</f>
        <v>3</v>
      </c>
      <c r="C216" s="133">
        <f>'URSI CARANDIRU'!C19</f>
        <v>3</v>
      </c>
      <c r="D216" s="19">
        <f t="shared" ref="D216:D223" si="173">C216/$B216</f>
        <v>1</v>
      </c>
      <c r="E216" s="133">
        <f>'URSI CARANDIRU'!E19</f>
        <v>0</v>
      </c>
      <c r="F216" s="19">
        <f t="shared" ref="F216:F223" si="174">E216/$B216</f>
        <v>0</v>
      </c>
      <c r="G216" s="133">
        <f>'URSI CARANDIRU'!G19</f>
        <v>0</v>
      </c>
      <c r="H216" s="19">
        <f t="shared" ref="H216:H223" si="175">G216/$B216</f>
        <v>0</v>
      </c>
      <c r="I216" s="133">
        <f>'URSI CARANDIRU'!K19</f>
        <v>0</v>
      </c>
      <c r="J216" s="19">
        <f t="shared" ref="J216:J223" si="176">I216/$B216</f>
        <v>0</v>
      </c>
      <c r="K216" s="133">
        <f>'URSI CARANDIRU'!M19</f>
        <v>0</v>
      </c>
      <c r="L216" s="19">
        <f t="shared" ref="L216:L223" si="177">K216/$B216</f>
        <v>0</v>
      </c>
      <c r="M216" s="133">
        <f>'URSI CARANDIRU'!O19</f>
        <v>0</v>
      </c>
      <c r="N216" s="19">
        <f t="shared" ref="N216:N223" si="178">M216/$B216</f>
        <v>0</v>
      </c>
      <c r="O216" s="282">
        <f t="shared" ref="O216:O223" si="179">SUM(I216,K216,M216)</f>
        <v>0</v>
      </c>
      <c r="P216" s="146">
        <f t="shared" ref="P216:P223" si="180">O216/($B216*3)</f>
        <v>0</v>
      </c>
      <c r="Q216" s="285">
        <f t="shared" ref="Q216:Q223" si="181">SUM(C216,E216,G216,I216,K216,M216)</f>
        <v>3</v>
      </c>
    </row>
    <row r="217" spans="1:17" x14ac:dyDescent="0.25">
      <c r="A217" s="113" t="s">
        <v>93</v>
      </c>
      <c r="B217" s="107">
        <f>'URSI CARANDIRU'!B20</f>
        <v>2</v>
      </c>
      <c r="C217" s="134">
        <f>'URSI CARANDIRU'!C20</f>
        <v>2</v>
      </c>
      <c r="D217" s="147">
        <f t="shared" si="173"/>
        <v>1</v>
      </c>
      <c r="E217" s="134">
        <f>'URSI CARANDIRU'!E20</f>
        <v>0</v>
      </c>
      <c r="F217" s="147">
        <f t="shared" si="174"/>
        <v>0</v>
      </c>
      <c r="G217" s="134">
        <f>'URSI CARANDIRU'!G20</f>
        <v>0</v>
      </c>
      <c r="H217" s="147">
        <f t="shared" si="175"/>
        <v>0</v>
      </c>
      <c r="I217" s="134">
        <f>'URSI CARANDIRU'!K20</f>
        <v>0</v>
      </c>
      <c r="J217" s="147">
        <f t="shared" si="176"/>
        <v>0</v>
      </c>
      <c r="K217" s="134">
        <f>'URSI CARANDIRU'!M20</f>
        <v>0</v>
      </c>
      <c r="L217" s="147">
        <f t="shared" si="177"/>
        <v>0</v>
      </c>
      <c r="M217" s="134">
        <f>'URSI CARANDIRU'!O20</f>
        <v>0</v>
      </c>
      <c r="N217" s="147">
        <f t="shared" si="178"/>
        <v>0</v>
      </c>
      <c r="O217" s="294">
        <f t="shared" si="179"/>
        <v>0</v>
      </c>
      <c r="P217" s="148">
        <f t="shared" si="180"/>
        <v>0</v>
      </c>
      <c r="Q217" s="284">
        <f t="shared" si="181"/>
        <v>2</v>
      </c>
    </row>
    <row r="218" spans="1:17" x14ac:dyDescent="0.25">
      <c r="A218" s="113" t="s">
        <v>94</v>
      </c>
      <c r="B218" s="107">
        <f>'URSI CARANDIRU'!B21</f>
        <v>2</v>
      </c>
      <c r="C218" s="134">
        <f>'URSI CARANDIRU'!C21</f>
        <v>2</v>
      </c>
      <c r="D218" s="147">
        <f t="shared" si="173"/>
        <v>1</v>
      </c>
      <c r="E218" s="134">
        <f>'URSI CARANDIRU'!E21</f>
        <v>0</v>
      </c>
      <c r="F218" s="147">
        <f t="shared" si="174"/>
        <v>0</v>
      </c>
      <c r="G218" s="134">
        <f>'URSI CARANDIRU'!G21</f>
        <v>0</v>
      </c>
      <c r="H218" s="147">
        <f t="shared" si="175"/>
        <v>0</v>
      </c>
      <c r="I218" s="134">
        <f>'URSI CARANDIRU'!K21</f>
        <v>0</v>
      </c>
      <c r="J218" s="147">
        <f t="shared" si="176"/>
        <v>0</v>
      </c>
      <c r="K218" s="134">
        <f>'URSI CARANDIRU'!M21</f>
        <v>0</v>
      </c>
      <c r="L218" s="147">
        <f t="shared" si="177"/>
        <v>0</v>
      </c>
      <c r="M218" s="134">
        <f>'URSI CARANDIRU'!O21</f>
        <v>0</v>
      </c>
      <c r="N218" s="147">
        <f t="shared" si="178"/>
        <v>0</v>
      </c>
      <c r="O218" s="294">
        <f t="shared" si="179"/>
        <v>0</v>
      </c>
      <c r="P218" s="148">
        <f t="shared" si="180"/>
        <v>0</v>
      </c>
      <c r="Q218" s="284">
        <f t="shared" si="181"/>
        <v>2</v>
      </c>
    </row>
    <row r="219" spans="1:17" x14ac:dyDescent="0.25">
      <c r="A219" s="113" t="s">
        <v>95</v>
      </c>
      <c r="B219" s="107">
        <f>'URSI CARANDIRU'!B22</f>
        <v>1</v>
      </c>
      <c r="C219" s="134">
        <f>'URSI CARANDIRU'!C22</f>
        <v>1</v>
      </c>
      <c r="D219" s="147">
        <f t="shared" si="173"/>
        <v>1</v>
      </c>
      <c r="E219" s="134">
        <f>'URSI CARANDIRU'!E22</f>
        <v>0</v>
      </c>
      <c r="F219" s="147">
        <f t="shared" si="174"/>
        <v>0</v>
      </c>
      <c r="G219" s="134">
        <f>'URSI CARANDIRU'!G22</f>
        <v>0</v>
      </c>
      <c r="H219" s="147">
        <f t="shared" si="175"/>
        <v>0</v>
      </c>
      <c r="I219" s="134">
        <f>'URSI CARANDIRU'!K22</f>
        <v>0</v>
      </c>
      <c r="J219" s="147">
        <f t="shared" si="176"/>
        <v>0</v>
      </c>
      <c r="K219" s="134">
        <f>'URSI CARANDIRU'!M22</f>
        <v>0</v>
      </c>
      <c r="L219" s="147">
        <f t="shared" si="177"/>
        <v>0</v>
      </c>
      <c r="M219" s="134">
        <f>'URSI CARANDIRU'!O22</f>
        <v>0</v>
      </c>
      <c r="N219" s="147">
        <f t="shared" si="178"/>
        <v>0</v>
      </c>
      <c r="O219" s="294">
        <f t="shared" si="179"/>
        <v>0</v>
      </c>
      <c r="P219" s="148">
        <f t="shared" si="180"/>
        <v>0</v>
      </c>
      <c r="Q219" s="284">
        <f t="shared" si="181"/>
        <v>1</v>
      </c>
    </row>
    <row r="220" spans="1:17" x14ac:dyDescent="0.25">
      <c r="A220" s="113" t="s">
        <v>96</v>
      </c>
      <c r="B220" s="107">
        <f>'URSI CARANDIRU'!B23</f>
        <v>1</v>
      </c>
      <c r="C220" s="134">
        <f>'URSI CARANDIRU'!C23</f>
        <v>1</v>
      </c>
      <c r="D220" s="147">
        <f t="shared" si="173"/>
        <v>1</v>
      </c>
      <c r="E220" s="134">
        <f>'URSI CARANDIRU'!E23</f>
        <v>0</v>
      </c>
      <c r="F220" s="147">
        <f t="shared" si="174"/>
        <v>0</v>
      </c>
      <c r="G220" s="134">
        <f>'URSI CARANDIRU'!G23</f>
        <v>0</v>
      </c>
      <c r="H220" s="147">
        <f t="shared" si="175"/>
        <v>0</v>
      </c>
      <c r="I220" s="134">
        <f>'URSI CARANDIRU'!K23</f>
        <v>0</v>
      </c>
      <c r="J220" s="147">
        <f t="shared" si="176"/>
        <v>0</v>
      </c>
      <c r="K220" s="134">
        <f>'URSI CARANDIRU'!M23</f>
        <v>0</v>
      </c>
      <c r="L220" s="147">
        <f t="shared" si="177"/>
        <v>0</v>
      </c>
      <c r="M220" s="134">
        <f>'URSI CARANDIRU'!O23</f>
        <v>0</v>
      </c>
      <c r="N220" s="147">
        <f t="shared" si="178"/>
        <v>0</v>
      </c>
      <c r="O220" s="294">
        <f t="shared" si="179"/>
        <v>0</v>
      </c>
      <c r="P220" s="148">
        <f t="shared" si="180"/>
        <v>0</v>
      </c>
      <c r="Q220" s="284">
        <f t="shared" si="181"/>
        <v>1</v>
      </c>
    </row>
    <row r="221" spans="1:17" x14ac:dyDescent="0.25">
      <c r="A221" s="113" t="s">
        <v>97</v>
      </c>
      <c r="B221" s="107">
        <f>'URSI CARANDIRU'!B24</f>
        <v>1</v>
      </c>
      <c r="C221" s="134">
        <f>'URSI CARANDIRU'!C24</f>
        <v>1</v>
      </c>
      <c r="D221" s="147">
        <f t="shared" si="173"/>
        <v>1</v>
      </c>
      <c r="E221" s="134">
        <f>'URSI CARANDIRU'!E24</f>
        <v>0</v>
      </c>
      <c r="F221" s="147">
        <f t="shared" si="174"/>
        <v>0</v>
      </c>
      <c r="G221" s="134">
        <f>'URSI CARANDIRU'!G24</f>
        <v>0</v>
      </c>
      <c r="H221" s="147">
        <f t="shared" si="175"/>
        <v>0</v>
      </c>
      <c r="I221" s="134">
        <f>'URSI CARANDIRU'!K24</f>
        <v>0</v>
      </c>
      <c r="J221" s="147">
        <f t="shared" si="176"/>
        <v>0</v>
      </c>
      <c r="K221" s="134">
        <f>'URSI CARANDIRU'!M24</f>
        <v>0</v>
      </c>
      <c r="L221" s="147">
        <f t="shared" si="177"/>
        <v>0</v>
      </c>
      <c r="M221" s="134">
        <f>'URSI CARANDIRU'!O24</f>
        <v>0</v>
      </c>
      <c r="N221" s="147">
        <f t="shared" si="178"/>
        <v>0</v>
      </c>
      <c r="O221" s="294">
        <f t="shared" si="179"/>
        <v>0</v>
      </c>
      <c r="P221" s="148">
        <f t="shared" si="180"/>
        <v>0</v>
      </c>
      <c r="Q221" s="284">
        <f t="shared" si="181"/>
        <v>1</v>
      </c>
    </row>
    <row r="222" spans="1:17" ht="15.75" thickBot="1" x14ac:dyDescent="0.3">
      <c r="A222" s="138" t="s">
        <v>98</v>
      </c>
      <c r="B222" s="117">
        <f>'URSI CARANDIRU'!B25</f>
        <v>1</v>
      </c>
      <c r="C222" s="139">
        <f>'URSI CARANDIRU'!C25</f>
        <v>1</v>
      </c>
      <c r="D222" s="151">
        <f t="shared" si="173"/>
        <v>1</v>
      </c>
      <c r="E222" s="139">
        <f>'URSI CARANDIRU'!E25</f>
        <v>0</v>
      </c>
      <c r="F222" s="151">
        <f t="shared" si="174"/>
        <v>0</v>
      </c>
      <c r="G222" s="139">
        <f>'URSI CARANDIRU'!G25</f>
        <v>0</v>
      </c>
      <c r="H222" s="151">
        <f t="shared" si="175"/>
        <v>0</v>
      </c>
      <c r="I222" s="139">
        <f>'URSI CARANDIRU'!K25</f>
        <v>0</v>
      </c>
      <c r="J222" s="151">
        <f t="shared" si="176"/>
        <v>0</v>
      </c>
      <c r="K222" s="139">
        <f>'URSI CARANDIRU'!M25</f>
        <v>0</v>
      </c>
      <c r="L222" s="151">
        <f t="shared" si="177"/>
        <v>0</v>
      </c>
      <c r="M222" s="139">
        <f>'URSI CARANDIRU'!O25</f>
        <v>0</v>
      </c>
      <c r="N222" s="151">
        <f t="shared" si="178"/>
        <v>0</v>
      </c>
      <c r="O222" s="295">
        <f t="shared" si="179"/>
        <v>0</v>
      </c>
      <c r="P222" s="152">
        <f t="shared" si="180"/>
        <v>0</v>
      </c>
      <c r="Q222" s="286">
        <f t="shared" si="181"/>
        <v>1</v>
      </c>
    </row>
    <row r="223" spans="1:17" ht="15.75" thickBot="1" x14ac:dyDescent="0.3">
      <c r="A223" s="6" t="s">
        <v>7</v>
      </c>
      <c r="B223" s="7">
        <f>SUM(B216:B222)</f>
        <v>11</v>
      </c>
      <c r="C223" s="8">
        <f>SUM(C216:C222)</f>
        <v>11</v>
      </c>
      <c r="D223" s="22">
        <f t="shared" si="173"/>
        <v>1</v>
      </c>
      <c r="E223" s="8">
        <f>SUM(E216:E222)</f>
        <v>0</v>
      </c>
      <c r="F223" s="22">
        <f t="shared" si="174"/>
        <v>0</v>
      </c>
      <c r="G223" s="8">
        <f>SUM(G216:G222)</f>
        <v>0</v>
      </c>
      <c r="H223" s="22">
        <f t="shared" si="175"/>
        <v>0</v>
      </c>
      <c r="I223" s="8">
        <f>SUM(I216:I222)</f>
        <v>0</v>
      </c>
      <c r="J223" s="22">
        <f t="shared" si="176"/>
        <v>0</v>
      </c>
      <c r="K223" s="8">
        <f t="shared" ref="K223" si="182">SUM(K216:K222)</f>
        <v>0</v>
      </c>
      <c r="L223" s="22">
        <f t="shared" si="177"/>
        <v>0</v>
      </c>
      <c r="M223" s="8">
        <f t="shared" ref="M223" si="183">SUM(M216:M222)</f>
        <v>0</v>
      </c>
      <c r="N223" s="22">
        <f t="shared" si="178"/>
        <v>0</v>
      </c>
      <c r="O223" s="103">
        <f t="shared" si="179"/>
        <v>0</v>
      </c>
      <c r="P223" s="104">
        <f t="shared" si="180"/>
        <v>0</v>
      </c>
      <c r="Q223" s="8">
        <f t="shared" si="181"/>
        <v>11</v>
      </c>
    </row>
    <row r="225" spans="1:17" ht="15.75" x14ac:dyDescent="0.25">
      <c r="A225" s="1290" t="s">
        <v>306</v>
      </c>
      <c r="B225" s="1291"/>
      <c r="C225" s="1291"/>
      <c r="D225" s="1291"/>
      <c r="E225" s="1291"/>
      <c r="F225" s="1291"/>
      <c r="G225" s="1291"/>
      <c r="H225" s="1291"/>
      <c r="I225" s="1291"/>
      <c r="J225" s="1291"/>
      <c r="K225" s="1291"/>
      <c r="L225" s="1291"/>
      <c r="M225" s="1291"/>
      <c r="N225" s="1291"/>
      <c r="O225" s="1291"/>
      <c r="P225" s="1291"/>
      <c r="Q225" s="1291"/>
    </row>
    <row r="226" spans="1:17" ht="36.75" thickBot="1" x14ac:dyDescent="0.3">
      <c r="A226" s="110" t="s">
        <v>14</v>
      </c>
      <c r="B226" s="132" t="s">
        <v>173</v>
      </c>
      <c r="C226" s="262" t="s">
        <v>2</v>
      </c>
      <c r="D226" s="263" t="s">
        <v>1</v>
      </c>
      <c r="E226" s="262" t="s">
        <v>3</v>
      </c>
      <c r="F226" s="263" t="s">
        <v>1</v>
      </c>
      <c r="G226" s="262" t="s">
        <v>4</v>
      </c>
      <c r="H226" s="263" t="s">
        <v>1</v>
      </c>
      <c r="I226" s="262" t="s">
        <v>5</v>
      </c>
      <c r="J226" s="263" t="s">
        <v>1</v>
      </c>
      <c r="K226" s="264" t="s">
        <v>203</v>
      </c>
      <c r="L226" s="265" t="s">
        <v>1</v>
      </c>
      <c r="M226" s="264" t="s">
        <v>204</v>
      </c>
      <c r="N226" s="265" t="s">
        <v>1</v>
      </c>
      <c r="O226" s="292" t="s">
        <v>206</v>
      </c>
      <c r="P226" s="293" t="s">
        <v>205</v>
      </c>
      <c r="Q226" s="264" t="s">
        <v>6</v>
      </c>
    </row>
    <row r="227" spans="1:17" ht="15.75" thickTop="1" x14ac:dyDescent="0.25">
      <c r="A227" s="113" t="s">
        <v>33</v>
      </c>
      <c r="B227" s="10">
        <f>'UBS Vila Maria P Gnecco'!B18</f>
        <v>6</v>
      </c>
      <c r="C227" s="133">
        <f>'UBS Vila Maria P Gnecco'!C18</f>
        <v>5</v>
      </c>
      <c r="D227" s="19">
        <f t="shared" ref="D227:D235" si="184">C227/$B227</f>
        <v>0.83333333333333337</v>
      </c>
      <c r="E227" s="133">
        <f>'UBS Vila Maria P Gnecco'!E18</f>
        <v>0</v>
      </c>
      <c r="F227" s="19">
        <f t="shared" ref="F227:F235" si="185">E227/$B227</f>
        <v>0</v>
      </c>
      <c r="G227" s="133">
        <f>'UBS Vila Maria P Gnecco'!G18</f>
        <v>0</v>
      </c>
      <c r="H227" s="19">
        <f t="shared" ref="H227:H235" si="186">G227/$B227</f>
        <v>0</v>
      </c>
      <c r="I227" s="133">
        <f>'UBS Vila Maria P Gnecco'!K18</f>
        <v>0</v>
      </c>
      <c r="J227" s="19">
        <f t="shared" ref="J227:J235" si="187">I227/$B227</f>
        <v>0</v>
      </c>
      <c r="K227" s="133">
        <f>'UBS Vila Maria P Gnecco'!M18</f>
        <v>0</v>
      </c>
      <c r="L227" s="19">
        <f t="shared" ref="L227:L235" si="188">K227/$B227</f>
        <v>0</v>
      </c>
      <c r="M227" s="133">
        <f>'UBS Vila Maria P Gnecco'!O18</f>
        <v>0</v>
      </c>
      <c r="N227" s="19">
        <f t="shared" ref="N227:N235" si="189">M227/$B227</f>
        <v>0</v>
      </c>
      <c r="O227" s="282">
        <f t="shared" ref="O227:O235" si="190">SUM(I227,K227,M227)</f>
        <v>0</v>
      </c>
      <c r="P227" s="146">
        <f t="shared" ref="P227:P235" si="191">O227/($B227*3)</f>
        <v>0</v>
      </c>
      <c r="Q227" s="285">
        <f t="shared" ref="Q227:Q235" si="192">SUM(C227,E227,G227,I227,K227,M227)</f>
        <v>5</v>
      </c>
    </row>
    <row r="228" spans="1:17" x14ac:dyDescent="0.25">
      <c r="A228" s="113" t="s">
        <v>20</v>
      </c>
      <c r="B228" s="107">
        <f>'UBS Vila Maria P Gnecco'!B19</f>
        <v>3</v>
      </c>
      <c r="C228" s="134">
        <f>'UBS Vila Maria P Gnecco'!C19</f>
        <v>3</v>
      </c>
      <c r="D228" s="147">
        <f t="shared" si="184"/>
        <v>1</v>
      </c>
      <c r="E228" s="134">
        <f>'UBS Vila Maria P Gnecco'!E19</f>
        <v>0</v>
      </c>
      <c r="F228" s="147">
        <f t="shared" si="185"/>
        <v>0</v>
      </c>
      <c r="G228" s="134">
        <f>'UBS Vila Maria P Gnecco'!G19</f>
        <v>0</v>
      </c>
      <c r="H228" s="147">
        <f t="shared" si="186"/>
        <v>0</v>
      </c>
      <c r="I228" s="134">
        <f>'UBS Vila Maria P Gnecco'!K19</f>
        <v>0</v>
      </c>
      <c r="J228" s="147">
        <f t="shared" si="187"/>
        <v>0</v>
      </c>
      <c r="K228" s="134">
        <f>'UBS Vila Maria P Gnecco'!M19</f>
        <v>0</v>
      </c>
      <c r="L228" s="147">
        <f t="shared" si="188"/>
        <v>0</v>
      </c>
      <c r="M228" s="134">
        <f>'UBS Vila Maria P Gnecco'!O19</f>
        <v>0</v>
      </c>
      <c r="N228" s="147">
        <f t="shared" si="189"/>
        <v>0</v>
      </c>
      <c r="O228" s="294">
        <f t="shared" si="190"/>
        <v>0</v>
      </c>
      <c r="P228" s="148">
        <f t="shared" si="191"/>
        <v>0</v>
      </c>
      <c r="Q228" s="284">
        <f t="shared" si="192"/>
        <v>3</v>
      </c>
    </row>
    <row r="229" spans="1:17" x14ac:dyDescent="0.25">
      <c r="A229" s="113" t="s">
        <v>43</v>
      </c>
      <c r="B229" s="107">
        <f>'UBS Vila Maria P Gnecco'!B20</f>
        <v>3</v>
      </c>
      <c r="C229" s="137">
        <f>'UBS Vila Maria P Gnecco'!C20</f>
        <v>3</v>
      </c>
      <c r="D229" s="147">
        <f t="shared" si="184"/>
        <v>1</v>
      </c>
      <c r="E229" s="137">
        <f>'UBS Vila Maria P Gnecco'!E20</f>
        <v>0</v>
      </c>
      <c r="F229" s="147">
        <f t="shared" si="185"/>
        <v>0</v>
      </c>
      <c r="G229" s="137">
        <f>'UBS Vila Maria P Gnecco'!G20</f>
        <v>0</v>
      </c>
      <c r="H229" s="147">
        <f t="shared" si="186"/>
        <v>0</v>
      </c>
      <c r="I229" s="134">
        <f>'UBS Vila Maria P Gnecco'!K20</f>
        <v>0</v>
      </c>
      <c r="J229" s="147">
        <f t="shared" si="187"/>
        <v>0</v>
      </c>
      <c r="K229" s="134">
        <f>'UBS Vila Maria P Gnecco'!M20</f>
        <v>0</v>
      </c>
      <c r="L229" s="147">
        <f t="shared" si="188"/>
        <v>0</v>
      </c>
      <c r="M229" s="134">
        <f>'UBS Vila Maria P Gnecco'!O20</f>
        <v>0</v>
      </c>
      <c r="N229" s="147">
        <f t="shared" si="189"/>
        <v>0</v>
      </c>
      <c r="O229" s="294">
        <f t="shared" si="190"/>
        <v>0</v>
      </c>
      <c r="P229" s="148">
        <f t="shared" si="191"/>
        <v>0</v>
      </c>
      <c r="Q229" s="284">
        <f t="shared" si="192"/>
        <v>3</v>
      </c>
    </row>
    <row r="230" spans="1:17" x14ac:dyDescent="0.25">
      <c r="A230" s="113" t="s">
        <v>23</v>
      </c>
      <c r="B230" s="107">
        <f>'UBS Vila Maria P Gnecco'!B21</f>
        <v>3</v>
      </c>
      <c r="C230" s="134">
        <f>'UBS Vila Maria P Gnecco'!C21</f>
        <v>3</v>
      </c>
      <c r="D230" s="147">
        <f t="shared" si="184"/>
        <v>1</v>
      </c>
      <c r="E230" s="134">
        <f>'UBS Vila Maria P Gnecco'!E21</f>
        <v>0</v>
      </c>
      <c r="F230" s="147">
        <f t="shared" si="185"/>
        <v>0</v>
      </c>
      <c r="G230" s="134">
        <f>'UBS Vila Maria P Gnecco'!G21</f>
        <v>0</v>
      </c>
      <c r="H230" s="147">
        <f t="shared" si="186"/>
        <v>0</v>
      </c>
      <c r="I230" s="134">
        <f>'UBS Vila Maria P Gnecco'!K21</f>
        <v>0</v>
      </c>
      <c r="J230" s="147">
        <f t="shared" si="187"/>
        <v>0</v>
      </c>
      <c r="K230" s="134">
        <f>'UBS Vila Maria P Gnecco'!M21</f>
        <v>0</v>
      </c>
      <c r="L230" s="147">
        <f t="shared" si="188"/>
        <v>0</v>
      </c>
      <c r="M230" s="134">
        <f>'UBS Vila Maria P Gnecco'!O21</f>
        <v>0</v>
      </c>
      <c r="N230" s="147">
        <f t="shared" si="189"/>
        <v>0</v>
      </c>
      <c r="O230" s="294">
        <f t="shared" si="190"/>
        <v>0</v>
      </c>
      <c r="P230" s="148">
        <f t="shared" si="191"/>
        <v>0</v>
      </c>
      <c r="Q230" s="284">
        <f t="shared" si="192"/>
        <v>3</v>
      </c>
    </row>
    <row r="231" spans="1:17" x14ac:dyDescent="0.25">
      <c r="A231" s="113" t="s">
        <v>24</v>
      </c>
      <c r="B231" s="114">
        <f>'UBS Vila Maria P Gnecco'!B22</f>
        <v>1</v>
      </c>
      <c r="C231" s="134">
        <f>'UBS Vila Maria P Gnecco'!C22</f>
        <v>2</v>
      </c>
      <c r="D231" s="147">
        <f t="shared" si="184"/>
        <v>2</v>
      </c>
      <c r="E231" s="134">
        <f>'UBS Vila Maria P Gnecco'!E22</f>
        <v>0</v>
      </c>
      <c r="F231" s="147">
        <f t="shared" si="185"/>
        <v>0</v>
      </c>
      <c r="G231" s="134">
        <f>'UBS Vila Maria P Gnecco'!G22</f>
        <v>0</v>
      </c>
      <c r="H231" s="147">
        <f t="shared" si="186"/>
        <v>0</v>
      </c>
      <c r="I231" s="134">
        <f>'UBS Vila Maria P Gnecco'!K22</f>
        <v>0</v>
      </c>
      <c r="J231" s="147">
        <f t="shared" si="187"/>
        <v>0</v>
      </c>
      <c r="K231" s="134">
        <f>'UBS Vila Maria P Gnecco'!M22</f>
        <v>0</v>
      </c>
      <c r="L231" s="147">
        <f t="shared" si="188"/>
        <v>0</v>
      </c>
      <c r="M231" s="134">
        <f>'UBS Vila Maria P Gnecco'!O22</f>
        <v>0</v>
      </c>
      <c r="N231" s="147">
        <f t="shared" si="189"/>
        <v>0</v>
      </c>
      <c r="O231" s="294">
        <f t="shared" si="190"/>
        <v>0</v>
      </c>
      <c r="P231" s="148">
        <f t="shared" si="191"/>
        <v>0</v>
      </c>
      <c r="Q231" s="284">
        <f t="shared" si="192"/>
        <v>2</v>
      </c>
    </row>
    <row r="232" spans="1:17" x14ac:dyDescent="0.25">
      <c r="A232" s="113" t="s">
        <v>25</v>
      </c>
      <c r="B232" s="107">
        <f>'UBS Vila Maria P Gnecco'!B23</f>
        <v>4</v>
      </c>
      <c r="C232" s="134">
        <f>'UBS Vila Maria P Gnecco'!C23</f>
        <v>4</v>
      </c>
      <c r="D232" s="147">
        <f t="shared" si="184"/>
        <v>1</v>
      </c>
      <c r="E232" s="134">
        <f>'UBS Vila Maria P Gnecco'!E23</f>
        <v>0</v>
      </c>
      <c r="F232" s="147">
        <f t="shared" si="185"/>
        <v>0</v>
      </c>
      <c r="G232" s="134">
        <f>'UBS Vila Maria P Gnecco'!G23</f>
        <v>0</v>
      </c>
      <c r="H232" s="147">
        <f t="shared" si="186"/>
        <v>0</v>
      </c>
      <c r="I232" s="134">
        <f>'UBS Vila Maria P Gnecco'!K23</f>
        <v>0</v>
      </c>
      <c r="J232" s="147">
        <f t="shared" si="187"/>
        <v>0</v>
      </c>
      <c r="K232" s="134">
        <f>'UBS Vila Maria P Gnecco'!M23</f>
        <v>0</v>
      </c>
      <c r="L232" s="147">
        <f t="shared" si="188"/>
        <v>0</v>
      </c>
      <c r="M232" s="134">
        <f>'UBS Vila Maria P Gnecco'!O23</f>
        <v>0</v>
      </c>
      <c r="N232" s="147">
        <f t="shared" si="189"/>
        <v>0</v>
      </c>
      <c r="O232" s="294">
        <f t="shared" si="190"/>
        <v>0</v>
      </c>
      <c r="P232" s="148">
        <f t="shared" si="191"/>
        <v>0</v>
      </c>
      <c r="Q232" s="284">
        <f t="shared" si="192"/>
        <v>4</v>
      </c>
    </row>
    <row r="233" spans="1:17" x14ac:dyDescent="0.25">
      <c r="A233" s="113" t="s">
        <v>26</v>
      </c>
      <c r="B233" s="107">
        <f>'UBS Vila Maria P Gnecco'!B24</f>
        <v>1</v>
      </c>
      <c r="C233" s="134">
        <f>'UBS Vila Maria P Gnecco'!C24</f>
        <v>1</v>
      </c>
      <c r="D233" s="147">
        <f t="shared" si="184"/>
        <v>1</v>
      </c>
      <c r="E233" s="134">
        <f>'UBS Vila Maria P Gnecco'!E24</f>
        <v>0</v>
      </c>
      <c r="F233" s="147">
        <f t="shared" si="185"/>
        <v>0</v>
      </c>
      <c r="G233" s="134">
        <f>'UBS Vila Maria P Gnecco'!G24</f>
        <v>0</v>
      </c>
      <c r="H233" s="147">
        <f t="shared" si="186"/>
        <v>0</v>
      </c>
      <c r="I233" s="134">
        <f>'UBS Vila Maria P Gnecco'!K24</f>
        <v>0</v>
      </c>
      <c r="J233" s="147">
        <f t="shared" si="187"/>
        <v>0</v>
      </c>
      <c r="K233" s="134">
        <f>'UBS Vila Maria P Gnecco'!M24</f>
        <v>0</v>
      </c>
      <c r="L233" s="147">
        <f t="shared" si="188"/>
        <v>0</v>
      </c>
      <c r="M233" s="134">
        <f>'UBS Vila Maria P Gnecco'!O24</f>
        <v>0</v>
      </c>
      <c r="N233" s="147">
        <f t="shared" si="189"/>
        <v>0</v>
      </c>
      <c r="O233" s="294">
        <f t="shared" si="190"/>
        <v>0</v>
      </c>
      <c r="P233" s="148">
        <f t="shared" si="191"/>
        <v>0</v>
      </c>
      <c r="Q233" s="284">
        <f t="shared" si="192"/>
        <v>1</v>
      </c>
    </row>
    <row r="234" spans="1:17" x14ac:dyDescent="0.25">
      <c r="A234" s="113" t="s">
        <v>34</v>
      </c>
      <c r="B234" s="107">
        <f>'UBS Vila Maria P Gnecco'!B25</f>
        <v>1</v>
      </c>
      <c r="C234" s="134">
        <f>'UBS Vila Maria P Gnecco'!C25</f>
        <v>2</v>
      </c>
      <c r="D234" s="147">
        <f t="shared" si="184"/>
        <v>2</v>
      </c>
      <c r="E234" s="134">
        <f>'UBS Vila Maria P Gnecco'!E25</f>
        <v>0</v>
      </c>
      <c r="F234" s="147">
        <f t="shared" si="185"/>
        <v>0</v>
      </c>
      <c r="G234" s="134">
        <f>'UBS Vila Maria P Gnecco'!G25</f>
        <v>0</v>
      </c>
      <c r="H234" s="147">
        <f t="shared" si="186"/>
        <v>0</v>
      </c>
      <c r="I234" s="134">
        <f>'UBS Vila Maria P Gnecco'!K25</f>
        <v>0</v>
      </c>
      <c r="J234" s="147">
        <f t="shared" si="187"/>
        <v>0</v>
      </c>
      <c r="K234" s="134">
        <f>'UBS Vila Maria P Gnecco'!M25</f>
        <v>0</v>
      </c>
      <c r="L234" s="147">
        <f t="shared" si="188"/>
        <v>0</v>
      </c>
      <c r="M234" s="134">
        <f>'UBS Vila Maria P Gnecco'!O25</f>
        <v>0</v>
      </c>
      <c r="N234" s="147">
        <f t="shared" si="189"/>
        <v>0</v>
      </c>
      <c r="O234" s="294">
        <f t="shared" si="190"/>
        <v>0</v>
      </c>
      <c r="P234" s="148">
        <f t="shared" si="191"/>
        <v>0</v>
      </c>
      <c r="Q234" s="284">
        <f t="shared" si="192"/>
        <v>2</v>
      </c>
    </row>
    <row r="235" spans="1:17" ht="15.75" thickBot="1" x14ac:dyDescent="0.3">
      <c r="A235" s="6" t="s">
        <v>7</v>
      </c>
      <c r="B235" s="7">
        <f>SUM(B227:B234)</f>
        <v>22</v>
      </c>
      <c r="C235" s="8">
        <f>SUM(C227:C234)</f>
        <v>23</v>
      </c>
      <c r="D235" s="22">
        <f t="shared" si="184"/>
        <v>1.0454545454545454</v>
      </c>
      <c r="E235" s="8">
        <f>SUM(E227:E234)</f>
        <v>0</v>
      </c>
      <c r="F235" s="22">
        <f t="shared" si="185"/>
        <v>0</v>
      </c>
      <c r="G235" s="8">
        <f>SUM(G227:G234)</f>
        <v>0</v>
      </c>
      <c r="H235" s="22">
        <f t="shared" si="186"/>
        <v>0</v>
      </c>
      <c r="I235" s="8">
        <f>SUM(I227:I234)</f>
        <v>0</v>
      </c>
      <c r="J235" s="22">
        <f t="shared" si="187"/>
        <v>0</v>
      </c>
      <c r="K235" s="8">
        <f t="shared" ref="K235" si="193">SUM(K227:K234)</f>
        <v>0</v>
      </c>
      <c r="L235" s="22">
        <f t="shared" si="188"/>
        <v>0</v>
      </c>
      <c r="M235" s="8">
        <f t="shared" ref="M235" si="194">SUM(M227:M234)</f>
        <v>0</v>
      </c>
      <c r="N235" s="22">
        <f t="shared" si="189"/>
        <v>0</v>
      </c>
      <c r="O235" s="103">
        <f t="shared" si="190"/>
        <v>0</v>
      </c>
      <c r="P235" s="104">
        <f t="shared" si="191"/>
        <v>0</v>
      </c>
      <c r="Q235" s="8">
        <f t="shared" si="192"/>
        <v>23</v>
      </c>
    </row>
    <row r="237" spans="1:17" ht="15.75" x14ac:dyDescent="0.25">
      <c r="A237" s="1290" t="s">
        <v>308</v>
      </c>
      <c r="B237" s="1291"/>
      <c r="C237" s="1291"/>
      <c r="D237" s="1291"/>
      <c r="E237" s="1291"/>
      <c r="F237" s="1291"/>
      <c r="G237" s="1291"/>
      <c r="H237" s="1291"/>
      <c r="I237" s="1291"/>
      <c r="J237" s="1291"/>
      <c r="K237" s="1291"/>
      <c r="L237" s="1291"/>
      <c r="M237" s="1291"/>
      <c r="N237" s="1291"/>
      <c r="O237" s="1291"/>
      <c r="P237" s="1291"/>
      <c r="Q237" s="1291"/>
    </row>
    <row r="238" spans="1:17" ht="36.75" thickBot="1" x14ac:dyDescent="0.3">
      <c r="A238" s="110" t="s">
        <v>14</v>
      </c>
      <c r="B238" s="132" t="s">
        <v>173</v>
      </c>
      <c r="C238" s="262" t="s">
        <v>2</v>
      </c>
      <c r="D238" s="263" t="s">
        <v>1</v>
      </c>
      <c r="E238" s="262" t="s">
        <v>3</v>
      </c>
      <c r="F238" s="263" t="s">
        <v>1</v>
      </c>
      <c r="G238" s="262" t="s">
        <v>4</v>
      </c>
      <c r="H238" s="263" t="s">
        <v>1</v>
      </c>
      <c r="I238" s="262" t="s">
        <v>5</v>
      </c>
      <c r="J238" s="263" t="s">
        <v>1</v>
      </c>
      <c r="K238" s="264" t="s">
        <v>203</v>
      </c>
      <c r="L238" s="265" t="s">
        <v>1</v>
      </c>
      <c r="M238" s="264" t="s">
        <v>204</v>
      </c>
      <c r="N238" s="265" t="s">
        <v>1</v>
      </c>
      <c r="O238" s="292" t="s">
        <v>206</v>
      </c>
      <c r="P238" s="293" t="s">
        <v>205</v>
      </c>
      <c r="Q238" s="264" t="s">
        <v>6</v>
      </c>
    </row>
    <row r="239" spans="1:17" ht="15.75" thickTop="1" x14ac:dyDescent="0.25">
      <c r="A239" s="113" t="s">
        <v>20</v>
      </c>
      <c r="B239" s="114">
        <f>'UBS Jardim Julieta'!B16</f>
        <v>3</v>
      </c>
      <c r="C239" s="134">
        <f>'UBS Jardim Julieta'!C16</f>
        <v>3</v>
      </c>
      <c r="D239" s="147">
        <f t="shared" ref="D239:D246" si="195">C239/$B239</f>
        <v>1</v>
      </c>
      <c r="E239" s="134">
        <f>'UBS Jardim Julieta'!E16</f>
        <v>0</v>
      </c>
      <c r="F239" s="147">
        <f t="shared" ref="F239:F246" si="196">E239/$B239</f>
        <v>0</v>
      </c>
      <c r="G239" s="134">
        <f>'UBS Jardim Julieta'!G16</f>
        <v>0</v>
      </c>
      <c r="H239" s="147">
        <f t="shared" ref="H239:H246" si="197">G239/$B239</f>
        <v>0</v>
      </c>
      <c r="I239" s="134">
        <f>'UBS Jardim Julieta'!K16</f>
        <v>0</v>
      </c>
      <c r="J239" s="147">
        <f t="shared" ref="J239:J246" si="198">I239/$B239</f>
        <v>0</v>
      </c>
      <c r="K239" s="134">
        <f>'UBS Jardim Julieta'!M16</f>
        <v>0</v>
      </c>
      <c r="L239" s="147">
        <f t="shared" ref="L239:L246" si="199">K239/$B239</f>
        <v>0</v>
      </c>
      <c r="M239" s="134">
        <f>'UBS Jardim Julieta'!O16</f>
        <v>0</v>
      </c>
      <c r="N239" s="147">
        <f t="shared" ref="N239:N246" si="200">M239/$B239</f>
        <v>0</v>
      </c>
      <c r="O239" s="294">
        <f t="shared" ref="O239:O246" si="201">SUM(I239,K239,M239)</f>
        <v>0</v>
      </c>
      <c r="P239" s="148">
        <f t="shared" ref="P239:P246" si="202">O239/($B239*3)</f>
        <v>0</v>
      </c>
      <c r="Q239" s="284">
        <f t="shared" ref="Q239:Q246" si="203">SUM(C239,E239,G239,I239,K239,M239)</f>
        <v>3</v>
      </c>
    </row>
    <row r="240" spans="1:17" x14ac:dyDescent="0.25">
      <c r="A240" s="113" t="s">
        <v>43</v>
      </c>
      <c r="B240" s="114">
        <f>'UBS Jardim Julieta'!B17</f>
        <v>3</v>
      </c>
      <c r="C240" s="134">
        <f>'UBS Jardim Julieta'!C17</f>
        <v>1.5</v>
      </c>
      <c r="D240" s="147">
        <f t="shared" si="195"/>
        <v>0.5</v>
      </c>
      <c r="E240" s="134">
        <f>'UBS Jardim Julieta'!E17</f>
        <v>0</v>
      </c>
      <c r="F240" s="147">
        <f t="shared" si="196"/>
        <v>0</v>
      </c>
      <c r="G240" s="134">
        <f>'UBS Jardim Julieta'!G17</f>
        <v>0</v>
      </c>
      <c r="H240" s="147">
        <f t="shared" si="197"/>
        <v>0</v>
      </c>
      <c r="I240" s="134">
        <f>'UBS Jardim Julieta'!K17</f>
        <v>0</v>
      </c>
      <c r="J240" s="147">
        <f t="shared" si="198"/>
        <v>0</v>
      </c>
      <c r="K240" s="134">
        <f>'UBS Jardim Julieta'!M17</f>
        <v>0</v>
      </c>
      <c r="L240" s="147">
        <f t="shared" si="199"/>
        <v>0</v>
      </c>
      <c r="M240" s="134">
        <f>'UBS Jardim Julieta'!O17</f>
        <v>0</v>
      </c>
      <c r="N240" s="147">
        <f t="shared" si="200"/>
        <v>0</v>
      </c>
      <c r="O240" s="294">
        <f t="shared" si="201"/>
        <v>0</v>
      </c>
      <c r="P240" s="148">
        <f t="shared" si="202"/>
        <v>0</v>
      </c>
      <c r="Q240" s="284">
        <f t="shared" si="203"/>
        <v>1.5</v>
      </c>
    </row>
    <row r="241" spans="1:17" x14ac:dyDescent="0.25">
      <c r="A241" s="113" t="s">
        <v>23</v>
      </c>
      <c r="B241" s="114">
        <f>'UBS Jardim Julieta'!B18</f>
        <v>3</v>
      </c>
      <c r="C241" s="134">
        <f>'UBS Jardim Julieta'!C18</f>
        <v>1.9</v>
      </c>
      <c r="D241" s="147">
        <f t="shared" si="195"/>
        <v>0.6333333333333333</v>
      </c>
      <c r="E241" s="134">
        <f>'UBS Jardim Julieta'!E18</f>
        <v>0</v>
      </c>
      <c r="F241" s="147">
        <f t="shared" si="196"/>
        <v>0</v>
      </c>
      <c r="G241" s="134">
        <f>'UBS Jardim Julieta'!G18</f>
        <v>0</v>
      </c>
      <c r="H241" s="147">
        <f t="shared" si="197"/>
        <v>0</v>
      </c>
      <c r="I241" s="134">
        <f>'UBS Jardim Julieta'!K18</f>
        <v>0</v>
      </c>
      <c r="J241" s="147">
        <f t="shared" si="198"/>
        <v>0</v>
      </c>
      <c r="K241" s="134">
        <f>'UBS Jardim Julieta'!M18</f>
        <v>0</v>
      </c>
      <c r="L241" s="147">
        <f t="shared" si="199"/>
        <v>0</v>
      </c>
      <c r="M241" s="134">
        <f>'UBS Jardim Julieta'!O18</f>
        <v>0</v>
      </c>
      <c r="N241" s="147">
        <f t="shared" si="200"/>
        <v>0</v>
      </c>
      <c r="O241" s="294">
        <f t="shared" si="201"/>
        <v>0</v>
      </c>
      <c r="P241" s="148">
        <f t="shared" si="202"/>
        <v>0</v>
      </c>
      <c r="Q241" s="284">
        <f t="shared" si="203"/>
        <v>1.9</v>
      </c>
    </row>
    <row r="242" spans="1:17" x14ac:dyDescent="0.25">
      <c r="A242" s="113" t="s">
        <v>24</v>
      </c>
      <c r="B242" s="114">
        <f>'UBS Jardim Julieta'!B19</f>
        <v>1</v>
      </c>
      <c r="C242" s="134">
        <f>'UBS Jardim Julieta'!C19</f>
        <v>1</v>
      </c>
      <c r="D242" s="147">
        <f t="shared" si="195"/>
        <v>1</v>
      </c>
      <c r="E242" s="134">
        <f>'UBS Jardim Julieta'!E19</f>
        <v>0</v>
      </c>
      <c r="F242" s="147">
        <f t="shared" si="196"/>
        <v>0</v>
      </c>
      <c r="G242" s="134">
        <f>'UBS Jardim Julieta'!G19</f>
        <v>0</v>
      </c>
      <c r="H242" s="147">
        <f t="shared" si="197"/>
        <v>0</v>
      </c>
      <c r="I242" s="134">
        <f>'UBS Jardim Julieta'!K19</f>
        <v>0</v>
      </c>
      <c r="J242" s="147">
        <f t="shared" si="198"/>
        <v>0</v>
      </c>
      <c r="K242" s="134">
        <f>'UBS Jardim Julieta'!M19</f>
        <v>0</v>
      </c>
      <c r="L242" s="147">
        <f t="shared" si="199"/>
        <v>0</v>
      </c>
      <c r="M242" s="134">
        <f>'UBS Jardim Julieta'!O19</f>
        <v>0</v>
      </c>
      <c r="N242" s="147">
        <f t="shared" si="200"/>
        <v>0</v>
      </c>
      <c r="O242" s="294">
        <f t="shared" si="201"/>
        <v>0</v>
      </c>
      <c r="P242" s="148">
        <f t="shared" si="202"/>
        <v>0</v>
      </c>
      <c r="Q242" s="284">
        <f t="shared" si="203"/>
        <v>1</v>
      </c>
    </row>
    <row r="243" spans="1:17" x14ac:dyDescent="0.25">
      <c r="A243" s="113" t="s">
        <v>25</v>
      </c>
      <c r="B243" s="114">
        <f>'UBS Jardim Julieta'!B20</f>
        <v>4</v>
      </c>
      <c r="C243" s="134">
        <f>'UBS Jardim Julieta'!C20</f>
        <v>4</v>
      </c>
      <c r="D243" s="147">
        <f t="shared" si="195"/>
        <v>1</v>
      </c>
      <c r="E243" s="134">
        <f>'UBS Jardim Julieta'!E20</f>
        <v>0</v>
      </c>
      <c r="F243" s="147">
        <f t="shared" si="196"/>
        <v>0</v>
      </c>
      <c r="G243" s="134">
        <f>'UBS Jardim Julieta'!G20</f>
        <v>0</v>
      </c>
      <c r="H243" s="147">
        <f t="shared" si="197"/>
        <v>0</v>
      </c>
      <c r="I243" s="134">
        <f>'UBS Jardim Julieta'!K20</f>
        <v>0</v>
      </c>
      <c r="J243" s="147">
        <f t="shared" si="198"/>
        <v>0</v>
      </c>
      <c r="K243" s="134">
        <f>'UBS Jardim Julieta'!M20</f>
        <v>0</v>
      </c>
      <c r="L243" s="147">
        <f t="shared" si="199"/>
        <v>0</v>
      </c>
      <c r="M243" s="134">
        <f>'UBS Jardim Julieta'!O20</f>
        <v>0</v>
      </c>
      <c r="N243" s="147">
        <f t="shared" si="200"/>
        <v>0</v>
      </c>
      <c r="O243" s="294">
        <f t="shared" si="201"/>
        <v>0</v>
      </c>
      <c r="P243" s="148">
        <f t="shared" si="202"/>
        <v>0</v>
      </c>
      <c r="Q243" s="284">
        <f t="shared" si="203"/>
        <v>4</v>
      </c>
    </row>
    <row r="244" spans="1:17" x14ac:dyDescent="0.25">
      <c r="A244" s="113" t="s">
        <v>26</v>
      </c>
      <c r="B244" s="114">
        <f>'UBS Jardim Julieta'!B21</f>
        <v>1</v>
      </c>
      <c r="C244" s="134">
        <f>'UBS Jardim Julieta'!C21</f>
        <v>1</v>
      </c>
      <c r="D244" s="147">
        <f t="shared" si="195"/>
        <v>1</v>
      </c>
      <c r="E244" s="134">
        <f>'UBS Jardim Julieta'!E21</f>
        <v>0</v>
      </c>
      <c r="F244" s="147">
        <f t="shared" si="196"/>
        <v>0</v>
      </c>
      <c r="G244" s="134">
        <f>'UBS Jardim Julieta'!G21</f>
        <v>0</v>
      </c>
      <c r="H244" s="147">
        <f t="shared" si="197"/>
        <v>0</v>
      </c>
      <c r="I244" s="134">
        <f>'UBS Jardim Julieta'!K21</f>
        <v>0</v>
      </c>
      <c r="J244" s="147">
        <f t="shared" si="198"/>
        <v>0</v>
      </c>
      <c r="K244" s="134">
        <f>'UBS Jardim Julieta'!M21</f>
        <v>0</v>
      </c>
      <c r="L244" s="147">
        <f t="shared" si="199"/>
        <v>0</v>
      </c>
      <c r="M244" s="134">
        <f>'UBS Jardim Julieta'!O21</f>
        <v>0</v>
      </c>
      <c r="N244" s="147">
        <f t="shared" si="200"/>
        <v>0</v>
      </c>
      <c r="O244" s="294">
        <f t="shared" si="201"/>
        <v>0</v>
      </c>
      <c r="P244" s="148">
        <f t="shared" si="202"/>
        <v>0</v>
      </c>
      <c r="Q244" s="284">
        <f t="shared" si="203"/>
        <v>1</v>
      </c>
    </row>
    <row r="245" spans="1:17" ht="15.75" thickBot="1" x14ac:dyDescent="0.3">
      <c r="A245" s="138" t="s">
        <v>177</v>
      </c>
      <c r="B245" s="190">
        <f>'UBS Jardim Julieta'!B22</f>
        <v>1</v>
      </c>
      <c r="C245" s="139">
        <f>'UBS Jardim Julieta'!C22</f>
        <v>1</v>
      </c>
      <c r="D245" s="151">
        <f t="shared" si="195"/>
        <v>1</v>
      </c>
      <c r="E245" s="139">
        <f>'UBS Jardim Julieta'!E22</f>
        <v>0</v>
      </c>
      <c r="F245" s="151">
        <f t="shared" si="196"/>
        <v>0</v>
      </c>
      <c r="G245" s="139">
        <f>'UBS Jardim Julieta'!G22</f>
        <v>0</v>
      </c>
      <c r="H245" s="151">
        <f t="shared" si="197"/>
        <v>0</v>
      </c>
      <c r="I245" s="139">
        <f>'UBS Jardim Julieta'!K22</f>
        <v>0</v>
      </c>
      <c r="J245" s="151">
        <f t="shared" si="198"/>
        <v>0</v>
      </c>
      <c r="K245" s="139">
        <f>'UBS Jardim Julieta'!M22</f>
        <v>0</v>
      </c>
      <c r="L245" s="151">
        <f t="shared" si="199"/>
        <v>0</v>
      </c>
      <c r="M245" s="139">
        <f>'UBS Jardim Julieta'!O22</f>
        <v>0</v>
      </c>
      <c r="N245" s="151">
        <f t="shared" si="200"/>
        <v>0</v>
      </c>
      <c r="O245" s="295">
        <f t="shared" si="201"/>
        <v>0</v>
      </c>
      <c r="P245" s="152">
        <f t="shared" si="202"/>
        <v>0</v>
      </c>
      <c r="Q245" s="286">
        <f t="shared" si="203"/>
        <v>1</v>
      </c>
    </row>
    <row r="246" spans="1:17" ht="15.75" thickBot="1" x14ac:dyDescent="0.3">
      <c r="A246" s="6" t="s">
        <v>7</v>
      </c>
      <c r="B246" s="7">
        <f>SUM(B239:B245)</f>
        <v>16</v>
      </c>
      <c r="C246" s="8">
        <f>SUM(C239:C245)</f>
        <v>13.4</v>
      </c>
      <c r="D246" s="22">
        <f t="shared" si="195"/>
        <v>0.83750000000000002</v>
      </c>
      <c r="E246" s="8">
        <f>SUM(E239:E245)</f>
        <v>0</v>
      </c>
      <c r="F246" s="22">
        <f t="shared" si="196"/>
        <v>0</v>
      </c>
      <c r="G246" s="8">
        <f>SUM(G239:G245)</f>
        <v>0</v>
      </c>
      <c r="H246" s="22">
        <f t="shared" si="197"/>
        <v>0</v>
      </c>
      <c r="I246" s="8">
        <f>SUM(I239:I245)</f>
        <v>0</v>
      </c>
      <c r="J246" s="22">
        <f t="shared" si="198"/>
        <v>0</v>
      </c>
      <c r="K246" s="8">
        <f t="shared" ref="K246" si="204">SUM(K239:K245)</f>
        <v>0</v>
      </c>
      <c r="L246" s="22">
        <f t="shared" si="199"/>
        <v>0</v>
      </c>
      <c r="M246" s="8">
        <f t="shared" ref="M246" si="205">SUM(M239:M245)</f>
        <v>0</v>
      </c>
      <c r="N246" s="22">
        <f t="shared" si="200"/>
        <v>0</v>
      </c>
      <c r="O246" s="103">
        <f t="shared" si="201"/>
        <v>0</v>
      </c>
      <c r="P246" s="104">
        <f t="shared" si="202"/>
        <v>0</v>
      </c>
      <c r="Q246" s="8">
        <f t="shared" si="203"/>
        <v>13.4</v>
      </c>
    </row>
    <row r="248" spans="1:17" ht="15.75" x14ac:dyDescent="0.25">
      <c r="A248" s="1290" t="s">
        <v>310</v>
      </c>
      <c r="B248" s="1291"/>
      <c r="C248" s="1291"/>
      <c r="D248" s="1291"/>
      <c r="E248" s="1291"/>
      <c r="F248" s="1291"/>
      <c r="G248" s="1291"/>
      <c r="H248" s="1291"/>
      <c r="I248" s="1291"/>
      <c r="J248" s="1291"/>
      <c r="K248" s="1291"/>
      <c r="L248" s="1291"/>
      <c r="M248" s="1291"/>
      <c r="N248" s="1291"/>
      <c r="O248" s="1291"/>
      <c r="P248" s="1291"/>
      <c r="Q248" s="1291"/>
    </row>
    <row r="249" spans="1:17" ht="36.75" thickBot="1" x14ac:dyDescent="0.3">
      <c r="A249" s="110" t="s">
        <v>14</v>
      </c>
      <c r="B249" s="132" t="s">
        <v>173</v>
      </c>
      <c r="C249" s="262" t="s">
        <v>2</v>
      </c>
      <c r="D249" s="263" t="s">
        <v>1</v>
      </c>
      <c r="E249" s="262" t="s">
        <v>3</v>
      </c>
      <c r="F249" s="263" t="s">
        <v>1</v>
      </c>
      <c r="G249" s="262" t="s">
        <v>4</v>
      </c>
      <c r="H249" s="263" t="s">
        <v>1</v>
      </c>
      <c r="I249" s="262" t="s">
        <v>5</v>
      </c>
      <c r="J249" s="263" t="s">
        <v>1</v>
      </c>
      <c r="K249" s="264" t="s">
        <v>203</v>
      </c>
      <c r="L249" s="265" t="s">
        <v>1</v>
      </c>
      <c r="M249" s="264" t="s">
        <v>204</v>
      </c>
      <c r="N249" s="265" t="s">
        <v>1</v>
      </c>
      <c r="O249" s="292" t="s">
        <v>206</v>
      </c>
      <c r="P249" s="293" t="s">
        <v>205</v>
      </c>
      <c r="Q249" s="264" t="s">
        <v>6</v>
      </c>
    </row>
    <row r="250" spans="1:17" ht="15.75" thickTop="1" x14ac:dyDescent="0.25">
      <c r="A250" s="56" t="s">
        <v>127</v>
      </c>
      <c r="B250" s="126">
        <f>'CAPS INF II VM-VG'!B13</f>
        <v>5</v>
      </c>
      <c r="C250" s="162">
        <f>'CAPS INF II VM-VG'!C13</f>
        <v>5</v>
      </c>
      <c r="D250" s="55">
        <f t="shared" ref="D250:D260" si="206">C250/$B250</f>
        <v>1</v>
      </c>
      <c r="E250" s="162">
        <f>'CAPS INF II VM-VG'!E13</f>
        <v>0</v>
      </c>
      <c r="F250" s="55">
        <f t="shared" ref="F250:F260" si="207">E250/$B250</f>
        <v>0</v>
      </c>
      <c r="G250" s="162">
        <f>'CAPS INF II VM-VG'!G13</f>
        <v>0</v>
      </c>
      <c r="H250" s="55">
        <f t="shared" ref="H250:H260" si="208">G250/$B250</f>
        <v>0</v>
      </c>
      <c r="I250" s="162">
        <f>'CAPS INF II VM-VG'!K13</f>
        <v>0</v>
      </c>
      <c r="J250" s="55">
        <f t="shared" ref="J250:J260" si="209">I250/$B250</f>
        <v>0</v>
      </c>
      <c r="K250" s="162">
        <f>'CAPS INF II VM-VG'!M13</f>
        <v>0</v>
      </c>
      <c r="L250" s="55">
        <f t="shared" ref="L250:L260" si="210">K250/$B250</f>
        <v>0</v>
      </c>
      <c r="M250" s="162">
        <f>'CAPS INF II VM-VG'!O13</f>
        <v>0</v>
      </c>
      <c r="N250" s="55">
        <f t="shared" ref="N250:N260" si="211">M250/$B250</f>
        <v>0</v>
      </c>
      <c r="O250" s="303">
        <f t="shared" ref="O250:O260" si="212">SUM(I250,K250,M250)</f>
        <v>0</v>
      </c>
      <c r="P250" s="164">
        <f t="shared" ref="P250:P260" si="213">O250/($B250*3)</f>
        <v>0</v>
      </c>
      <c r="Q250" s="312">
        <f t="shared" ref="Q250:Q260" si="214">SUM(C250,E250,G250,I250,K250,M250)</f>
        <v>5</v>
      </c>
    </row>
    <row r="251" spans="1:17" x14ac:dyDescent="0.25">
      <c r="A251" s="165" t="s">
        <v>128</v>
      </c>
      <c r="B251" s="125">
        <f>'CAPS INF II VM-VG'!B14</f>
        <v>4</v>
      </c>
      <c r="C251" s="159">
        <f>'CAPS INF II VM-VG'!C14</f>
        <v>4.16</v>
      </c>
      <c r="D251" s="166">
        <f t="shared" si="206"/>
        <v>1.04</v>
      </c>
      <c r="E251" s="159">
        <f>'CAPS INF II VM-VG'!E14</f>
        <v>0</v>
      </c>
      <c r="F251" s="166">
        <f t="shared" si="207"/>
        <v>0</v>
      </c>
      <c r="G251" s="159">
        <f>'CAPS INF II VM-VG'!G14</f>
        <v>0</v>
      </c>
      <c r="H251" s="166">
        <f t="shared" si="208"/>
        <v>0</v>
      </c>
      <c r="I251" s="159">
        <f>'CAPS INF II VM-VG'!K14</f>
        <v>0</v>
      </c>
      <c r="J251" s="166">
        <f t="shared" si="209"/>
        <v>0</v>
      </c>
      <c r="K251" s="159">
        <f>'CAPS INF II VM-VG'!M14</f>
        <v>0</v>
      </c>
      <c r="L251" s="166">
        <f t="shared" si="210"/>
        <v>0</v>
      </c>
      <c r="M251" s="159">
        <f>'CAPS INF II VM-VG'!O14</f>
        <v>0</v>
      </c>
      <c r="N251" s="166">
        <f t="shared" si="211"/>
        <v>0</v>
      </c>
      <c r="O251" s="301">
        <f t="shared" si="212"/>
        <v>0</v>
      </c>
      <c r="P251" s="167">
        <f t="shared" si="213"/>
        <v>0</v>
      </c>
      <c r="Q251" s="310">
        <f t="shared" si="214"/>
        <v>4.16</v>
      </c>
    </row>
    <row r="252" spans="1:17" x14ac:dyDescent="0.25">
      <c r="A252" s="165" t="s">
        <v>129</v>
      </c>
      <c r="B252" s="125">
        <f>'CAPS INF II VM-VG'!B15</f>
        <v>2</v>
      </c>
      <c r="C252" s="159">
        <f>'CAPS INF II VM-VG'!C15</f>
        <v>2</v>
      </c>
      <c r="D252" s="166">
        <f t="shared" si="206"/>
        <v>1</v>
      </c>
      <c r="E252" s="159">
        <f>'CAPS INF II VM-VG'!E15</f>
        <v>0</v>
      </c>
      <c r="F252" s="166">
        <f t="shared" si="207"/>
        <v>0</v>
      </c>
      <c r="G252" s="159">
        <f>'CAPS INF II VM-VG'!G15</f>
        <v>0</v>
      </c>
      <c r="H252" s="166">
        <f t="shared" si="208"/>
        <v>0</v>
      </c>
      <c r="I252" s="159">
        <f>'CAPS INF II VM-VG'!K15</f>
        <v>0</v>
      </c>
      <c r="J252" s="166">
        <f t="shared" si="209"/>
        <v>0</v>
      </c>
      <c r="K252" s="159">
        <f>'CAPS INF II VM-VG'!M15</f>
        <v>0</v>
      </c>
      <c r="L252" s="166">
        <f t="shared" si="210"/>
        <v>0</v>
      </c>
      <c r="M252" s="159">
        <f>'CAPS INF II VM-VG'!O15</f>
        <v>0</v>
      </c>
      <c r="N252" s="166">
        <f t="shared" si="211"/>
        <v>0</v>
      </c>
      <c r="O252" s="301">
        <f t="shared" si="212"/>
        <v>0</v>
      </c>
      <c r="P252" s="167">
        <f t="shared" si="213"/>
        <v>0</v>
      </c>
      <c r="Q252" s="310">
        <f t="shared" si="214"/>
        <v>2</v>
      </c>
    </row>
    <row r="253" spans="1:17" x14ac:dyDescent="0.25">
      <c r="A253" s="165" t="s">
        <v>130</v>
      </c>
      <c r="B253" s="125">
        <f>'CAPS INF II VM-VG'!B16</f>
        <v>1</v>
      </c>
      <c r="C253" s="159">
        <f>'CAPS INF II VM-VG'!C16</f>
        <v>1</v>
      </c>
      <c r="D253" s="166">
        <f t="shared" si="206"/>
        <v>1</v>
      </c>
      <c r="E253" s="159">
        <f>'CAPS INF II VM-VG'!E16</f>
        <v>0</v>
      </c>
      <c r="F253" s="166">
        <f t="shared" si="207"/>
        <v>0</v>
      </c>
      <c r="G253" s="159">
        <f>'CAPS INF II VM-VG'!G16</f>
        <v>0</v>
      </c>
      <c r="H253" s="166">
        <f t="shared" si="208"/>
        <v>0</v>
      </c>
      <c r="I253" s="159">
        <f>'CAPS INF II VM-VG'!K16</f>
        <v>0</v>
      </c>
      <c r="J253" s="166">
        <f t="shared" si="209"/>
        <v>0</v>
      </c>
      <c r="K253" s="159">
        <f>'CAPS INF II VM-VG'!M16</f>
        <v>0</v>
      </c>
      <c r="L253" s="166">
        <f t="shared" si="210"/>
        <v>0</v>
      </c>
      <c r="M253" s="159">
        <f>'CAPS INF II VM-VG'!O16</f>
        <v>0</v>
      </c>
      <c r="N253" s="166">
        <f t="shared" si="211"/>
        <v>0</v>
      </c>
      <c r="O253" s="301">
        <f t="shared" si="212"/>
        <v>0</v>
      </c>
      <c r="P253" s="167">
        <f t="shared" si="213"/>
        <v>0</v>
      </c>
      <c r="Q253" s="310">
        <f t="shared" si="214"/>
        <v>1</v>
      </c>
    </row>
    <row r="254" spans="1:17" x14ac:dyDescent="0.25">
      <c r="A254" s="165" t="s">
        <v>131</v>
      </c>
      <c r="B254" s="125">
        <f>'CAPS INF II VM-VG'!B17</f>
        <v>1</v>
      </c>
      <c r="C254" s="159">
        <f>'CAPS INF II VM-VG'!C17</f>
        <v>1</v>
      </c>
      <c r="D254" s="166">
        <f t="shared" si="206"/>
        <v>1</v>
      </c>
      <c r="E254" s="159">
        <f>'CAPS INF II VM-VG'!E17</f>
        <v>0</v>
      </c>
      <c r="F254" s="166">
        <f t="shared" si="207"/>
        <v>0</v>
      </c>
      <c r="G254" s="159">
        <f>'CAPS INF II VM-VG'!G17</f>
        <v>0</v>
      </c>
      <c r="H254" s="166">
        <f t="shared" si="208"/>
        <v>0</v>
      </c>
      <c r="I254" s="159">
        <f>'CAPS INF II VM-VG'!K17</f>
        <v>0</v>
      </c>
      <c r="J254" s="166">
        <f t="shared" si="209"/>
        <v>0</v>
      </c>
      <c r="K254" s="159">
        <f>'CAPS INF II VM-VG'!M17</f>
        <v>0</v>
      </c>
      <c r="L254" s="166">
        <f t="shared" si="210"/>
        <v>0</v>
      </c>
      <c r="M254" s="159">
        <f>'CAPS INF II VM-VG'!O17</f>
        <v>0</v>
      </c>
      <c r="N254" s="166">
        <f t="shared" si="211"/>
        <v>0</v>
      </c>
      <c r="O254" s="301">
        <f t="shared" si="212"/>
        <v>0</v>
      </c>
      <c r="P254" s="167">
        <f t="shared" si="213"/>
        <v>0</v>
      </c>
      <c r="Q254" s="310">
        <f t="shared" si="214"/>
        <v>1</v>
      </c>
    </row>
    <row r="255" spans="1:17" x14ac:dyDescent="0.25">
      <c r="A255" s="165" t="s">
        <v>132</v>
      </c>
      <c r="B255" s="125">
        <f>'CAPS INF II VM-VG'!B18</f>
        <v>2</v>
      </c>
      <c r="C255" s="159">
        <f>'CAPS INF II VM-VG'!C18</f>
        <v>1</v>
      </c>
      <c r="D255" s="166">
        <f t="shared" si="206"/>
        <v>0.5</v>
      </c>
      <c r="E255" s="159">
        <f>'CAPS INF II VM-VG'!E18</f>
        <v>0</v>
      </c>
      <c r="F255" s="166">
        <f t="shared" si="207"/>
        <v>0</v>
      </c>
      <c r="G255" s="159">
        <f>'CAPS INF II VM-VG'!G18</f>
        <v>0</v>
      </c>
      <c r="H255" s="166">
        <f t="shared" si="208"/>
        <v>0</v>
      </c>
      <c r="I255" s="159">
        <f>'CAPS INF II VM-VG'!K18</f>
        <v>0</v>
      </c>
      <c r="J255" s="166">
        <f t="shared" si="209"/>
        <v>0</v>
      </c>
      <c r="K255" s="159">
        <f>'CAPS INF II VM-VG'!M18</f>
        <v>0</v>
      </c>
      <c r="L255" s="166">
        <f t="shared" si="210"/>
        <v>0</v>
      </c>
      <c r="M255" s="159">
        <f>'CAPS INF II VM-VG'!O18</f>
        <v>0</v>
      </c>
      <c r="N255" s="166">
        <f t="shared" si="211"/>
        <v>0</v>
      </c>
      <c r="O255" s="301">
        <f t="shared" si="212"/>
        <v>0</v>
      </c>
      <c r="P255" s="167">
        <f t="shared" si="213"/>
        <v>0</v>
      </c>
      <c r="Q255" s="310">
        <f t="shared" si="214"/>
        <v>1</v>
      </c>
    </row>
    <row r="256" spans="1:17" x14ac:dyDescent="0.25">
      <c r="A256" s="165" t="s">
        <v>133</v>
      </c>
      <c r="B256" s="125">
        <f>'CAPS INF II VM-VG'!B19</f>
        <v>4</v>
      </c>
      <c r="C256" s="159">
        <f>'CAPS INF II VM-VG'!C19</f>
        <v>4.5</v>
      </c>
      <c r="D256" s="166">
        <f t="shared" si="206"/>
        <v>1.125</v>
      </c>
      <c r="E256" s="159">
        <f>'CAPS INF II VM-VG'!E19</f>
        <v>0</v>
      </c>
      <c r="F256" s="166">
        <f t="shared" si="207"/>
        <v>0</v>
      </c>
      <c r="G256" s="159">
        <f>'CAPS INF II VM-VG'!G19</f>
        <v>0</v>
      </c>
      <c r="H256" s="166">
        <f t="shared" si="208"/>
        <v>0</v>
      </c>
      <c r="I256" s="159">
        <f>'CAPS INF II VM-VG'!K19</f>
        <v>0</v>
      </c>
      <c r="J256" s="166">
        <f t="shared" si="209"/>
        <v>0</v>
      </c>
      <c r="K256" s="159">
        <f>'CAPS INF II VM-VG'!M19</f>
        <v>0</v>
      </c>
      <c r="L256" s="166">
        <f t="shared" si="210"/>
        <v>0</v>
      </c>
      <c r="M256" s="159">
        <f>'CAPS INF II VM-VG'!O19</f>
        <v>0</v>
      </c>
      <c r="N256" s="166">
        <f t="shared" si="211"/>
        <v>0</v>
      </c>
      <c r="O256" s="301">
        <f t="shared" si="212"/>
        <v>0</v>
      </c>
      <c r="P256" s="167">
        <f t="shared" si="213"/>
        <v>0</v>
      </c>
      <c r="Q256" s="310">
        <f t="shared" si="214"/>
        <v>4.5</v>
      </c>
    </row>
    <row r="257" spans="1:17" x14ac:dyDescent="0.25">
      <c r="A257" s="165" t="s">
        <v>134</v>
      </c>
      <c r="B257" s="125">
        <f>'CAPS INF II VM-VG'!B20</f>
        <v>1</v>
      </c>
      <c r="C257" s="159">
        <f>'CAPS INF II VM-VG'!C20</f>
        <v>1</v>
      </c>
      <c r="D257" s="166">
        <f t="shared" si="206"/>
        <v>1</v>
      </c>
      <c r="E257" s="159">
        <f>'CAPS INF II VM-VG'!E20</f>
        <v>0</v>
      </c>
      <c r="F257" s="166">
        <f t="shared" si="207"/>
        <v>0</v>
      </c>
      <c r="G257" s="159">
        <f>'CAPS INF II VM-VG'!G20</f>
        <v>0</v>
      </c>
      <c r="H257" s="166">
        <f t="shared" si="208"/>
        <v>0</v>
      </c>
      <c r="I257" s="159">
        <f>'CAPS INF II VM-VG'!K20</f>
        <v>0</v>
      </c>
      <c r="J257" s="166">
        <f t="shared" si="209"/>
        <v>0</v>
      </c>
      <c r="K257" s="159">
        <f>'CAPS INF II VM-VG'!M20</f>
        <v>0</v>
      </c>
      <c r="L257" s="166">
        <f t="shared" si="210"/>
        <v>0</v>
      </c>
      <c r="M257" s="159">
        <f>'CAPS INF II VM-VG'!O20</f>
        <v>0</v>
      </c>
      <c r="N257" s="166">
        <f t="shared" si="211"/>
        <v>0</v>
      </c>
      <c r="O257" s="301">
        <f t="shared" si="212"/>
        <v>0</v>
      </c>
      <c r="P257" s="167">
        <f t="shared" si="213"/>
        <v>0</v>
      </c>
      <c r="Q257" s="310">
        <f t="shared" si="214"/>
        <v>1</v>
      </c>
    </row>
    <row r="258" spans="1:17" x14ac:dyDescent="0.25">
      <c r="A258" s="165" t="s">
        <v>135</v>
      </c>
      <c r="B258" s="125">
        <f>'CAPS INF II VM-VG'!B21</f>
        <v>2</v>
      </c>
      <c r="C258" s="159">
        <f>'CAPS INF II VM-VG'!C21</f>
        <v>2</v>
      </c>
      <c r="D258" s="166">
        <f t="shared" si="206"/>
        <v>1</v>
      </c>
      <c r="E258" s="159">
        <f>'CAPS INF II VM-VG'!E21</f>
        <v>0</v>
      </c>
      <c r="F258" s="166">
        <f t="shared" si="207"/>
        <v>0</v>
      </c>
      <c r="G258" s="159">
        <f>'CAPS INF II VM-VG'!G21</f>
        <v>0</v>
      </c>
      <c r="H258" s="166">
        <f t="shared" si="208"/>
        <v>0</v>
      </c>
      <c r="I258" s="159">
        <f>'CAPS INF II VM-VG'!K21</f>
        <v>0</v>
      </c>
      <c r="J258" s="166">
        <f t="shared" si="209"/>
        <v>0</v>
      </c>
      <c r="K258" s="159">
        <f>'CAPS INF II VM-VG'!M21</f>
        <v>0</v>
      </c>
      <c r="L258" s="166">
        <f t="shared" si="210"/>
        <v>0</v>
      </c>
      <c r="M258" s="159">
        <f>'CAPS INF II VM-VG'!O21</f>
        <v>0</v>
      </c>
      <c r="N258" s="166">
        <f t="shared" si="211"/>
        <v>0</v>
      </c>
      <c r="O258" s="301">
        <f t="shared" si="212"/>
        <v>0</v>
      </c>
      <c r="P258" s="167">
        <f t="shared" si="213"/>
        <v>0</v>
      </c>
      <c r="Q258" s="310">
        <f t="shared" si="214"/>
        <v>2</v>
      </c>
    </row>
    <row r="259" spans="1:17" ht="15.75" thickBot="1" x14ac:dyDescent="0.3">
      <c r="A259" s="168" t="s">
        <v>136</v>
      </c>
      <c r="B259" s="127">
        <f>'CAPS INF II VM-VG'!B22</f>
        <v>1</v>
      </c>
      <c r="C259" s="169">
        <f>'CAPS INF II VM-VG'!C22</f>
        <v>1</v>
      </c>
      <c r="D259" s="170">
        <f t="shared" si="206"/>
        <v>1</v>
      </c>
      <c r="E259" s="169">
        <f>'CAPS INF II VM-VG'!E22</f>
        <v>0</v>
      </c>
      <c r="F259" s="170">
        <f t="shared" si="207"/>
        <v>0</v>
      </c>
      <c r="G259" s="169">
        <f>'CAPS INF II VM-VG'!G22</f>
        <v>0</v>
      </c>
      <c r="H259" s="170">
        <f t="shared" si="208"/>
        <v>0</v>
      </c>
      <c r="I259" s="169">
        <f>'CAPS INF II VM-VG'!K22</f>
        <v>0</v>
      </c>
      <c r="J259" s="170">
        <f t="shared" si="209"/>
        <v>0</v>
      </c>
      <c r="K259" s="169">
        <f>'CAPS INF II VM-VG'!M22</f>
        <v>0</v>
      </c>
      <c r="L259" s="170">
        <f t="shared" si="210"/>
        <v>0</v>
      </c>
      <c r="M259" s="169">
        <f>'CAPS INF II VM-VG'!O22</f>
        <v>0</v>
      </c>
      <c r="N259" s="170">
        <f t="shared" si="211"/>
        <v>0</v>
      </c>
      <c r="O259" s="304">
        <f t="shared" si="212"/>
        <v>0</v>
      </c>
      <c r="P259" s="171">
        <f t="shared" si="213"/>
        <v>0</v>
      </c>
      <c r="Q259" s="313">
        <f t="shared" si="214"/>
        <v>1</v>
      </c>
    </row>
    <row r="260" spans="1:17" ht="15.75" thickBot="1" x14ac:dyDescent="0.3">
      <c r="A260" s="6" t="s">
        <v>7</v>
      </c>
      <c r="B260" s="7">
        <f>SUM(B250:B259)</f>
        <v>23</v>
      </c>
      <c r="C260" s="8">
        <f>SUM(C250:C259)</f>
        <v>22.66</v>
      </c>
      <c r="D260" s="22">
        <f t="shared" si="206"/>
        <v>0.98521739130434782</v>
      </c>
      <c r="E260" s="8">
        <f>SUM(E250:E259)</f>
        <v>0</v>
      </c>
      <c r="F260" s="22">
        <f t="shared" si="207"/>
        <v>0</v>
      </c>
      <c r="G260" s="8">
        <f>SUM(G250:G259)</f>
        <v>0</v>
      </c>
      <c r="H260" s="22">
        <f t="shared" si="208"/>
        <v>0</v>
      </c>
      <c r="I260" s="8">
        <f>SUM(I250:I259)</f>
        <v>0</v>
      </c>
      <c r="J260" s="22">
        <f t="shared" si="209"/>
        <v>0</v>
      </c>
      <c r="K260" s="8">
        <f t="shared" ref="K260" si="215">SUM(K250:K259)</f>
        <v>0</v>
      </c>
      <c r="L260" s="22">
        <f t="shared" si="210"/>
        <v>0</v>
      </c>
      <c r="M260" s="8">
        <f t="shared" ref="M260" si="216">SUM(M250:M259)</f>
        <v>0</v>
      </c>
      <c r="N260" s="22">
        <f t="shared" si="211"/>
        <v>0</v>
      </c>
      <c r="O260" s="103">
        <f t="shared" si="212"/>
        <v>0</v>
      </c>
      <c r="P260" s="104">
        <f t="shared" si="213"/>
        <v>0</v>
      </c>
      <c r="Q260" s="8">
        <f t="shared" si="214"/>
        <v>22.66</v>
      </c>
    </row>
    <row r="262" spans="1:17" ht="15.75" x14ac:dyDescent="0.25">
      <c r="A262" s="1290" t="s">
        <v>312</v>
      </c>
      <c r="B262" s="1291"/>
      <c r="C262" s="1291"/>
      <c r="D262" s="1291"/>
      <c r="E262" s="1291"/>
      <c r="F262" s="1291"/>
      <c r="G262" s="1291"/>
      <c r="H262" s="1291"/>
      <c r="I262" s="1291"/>
      <c r="J262" s="1291"/>
      <c r="K262" s="1291"/>
      <c r="L262" s="1291"/>
      <c r="M262" s="1291"/>
      <c r="N262" s="1291"/>
      <c r="O262" s="1291"/>
      <c r="P262" s="1291"/>
      <c r="Q262" s="1291"/>
    </row>
    <row r="263" spans="1:17" ht="36.75" thickBot="1" x14ac:dyDescent="0.3">
      <c r="A263" s="110" t="s">
        <v>14</v>
      </c>
      <c r="B263" s="132" t="s">
        <v>173</v>
      </c>
      <c r="C263" s="262" t="s">
        <v>2</v>
      </c>
      <c r="D263" s="263" t="s">
        <v>1</v>
      </c>
      <c r="E263" s="262" t="s">
        <v>3</v>
      </c>
      <c r="F263" s="263" t="s">
        <v>1</v>
      </c>
      <c r="G263" s="262" t="s">
        <v>4</v>
      </c>
      <c r="H263" s="263" t="s">
        <v>1</v>
      </c>
      <c r="I263" s="262" t="s">
        <v>5</v>
      </c>
      <c r="J263" s="263" t="s">
        <v>1</v>
      </c>
      <c r="K263" s="264" t="s">
        <v>203</v>
      </c>
      <c r="L263" s="265" t="s">
        <v>1</v>
      </c>
      <c r="M263" s="264" t="s">
        <v>204</v>
      </c>
      <c r="N263" s="265" t="s">
        <v>1</v>
      </c>
      <c r="O263" s="292" t="s">
        <v>206</v>
      </c>
      <c r="P263" s="293" t="s">
        <v>205</v>
      </c>
      <c r="Q263" s="264" t="s">
        <v>6</v>
      </c>
    </row>
    <row r="264" spans="1:17" ht="15.75" thickTop="1" x14ac:dyDescent="0.25">
      <c r="A264" s="52" t="s">
        <v>116</v>
      </c>
      <c r="B264" s="126">
        <f>'HORA CERTA'!B35</f>
        <v>4</v>
      </c>
      <c r="C264" s="162">
        <f>'HORA CERTA'!C35</f>
        <v>4</v>
      </c>
      <c r="D264" s="55">
        <f t="shared" ref="D264:D276" si="217">C264/$B264</f>
        <v>1</v>
      </c>
      <c r="E264" s="162">
        <f>'HORA CERTA'!E35</f>
        <v>0</v>
      </c>
      <c r="F264" s="55">
        <f t="shared" ref="F264:F276" si="218">E264/$B264</f>
        <v>0</v>
      </c>
      <c r="G264" s="162">
        <f>'HORA CERTA'!G35</f>
        <v>0</v>
      </c>
      <c r="H264" s="55">
        <f t="shared" ref="H264:H276" si="219">G264/$B264</f>
        <v>0</v>
      </c>
      <c r="I264" s="162">
        <f>'HORA CERTA'!K35</f>
        <v>0</v>
      </c>
      <c r="J264" s="55">
        <f t="shared" ref="J264:J276" si="220">I264/$B264</f>
        <v>0</v>
      </c>
      <c r="K264" s="162">
        <f>'HORA CERTA'!M35</f>
        <v>0</v>
      </c>
      <c r="L264" s="55">
        <f t="shared" ref="L264:L276" si="221">K264/$B264</f>
        <v>0</v>
      </c>
      <c r="M264" s="162">
        <f>'HORA CERTA'!O35</f>
        <v>0</v>
      </c>
      <c r="N264" s="55">
        <f t="shared" ref="N264:N276" si="222">M264/$B264</f>
        <v>0</v>
      </c>
      <c r="O264" s="303">
        <f t="shared" ref="O264:O276" si="223">SUM(I264,K264,M264)</f>
        <v>0</v>
      </c>
      <c r="P264" s="164">
        <f t="shared" ref="P264:P276" si="224">O264/($B264*3)</f>
        <v>0</v>
      </c>
      <c r="Q264" s="312">
        <f t="shared" ref="Q264:Q276" si="225">SUM(C264,E264,G264,I264,K264,M264)</f>
        <v>4</v>
      </c>
    </row>
    <row r="265" spans="1:17" x14ac:dyDescent="0.25">
      <c r="A265" s="172" t="s">
        <v>117</v>
      </c>
      <c r="B265" s="245">
        <f>'HORA CERTA'!B36</f>
        <v>6</v>
      </c>
      <c r="C265" s="173">
        <f>'HORA CERTA'!C36</f>
        <v>6</v>
      </c>
      <c r="D265" s="174">
        <f t="shared" si="217"/>
        <v>1</v>
      </c>
      <c r="E265" s="173">
        <f>'HORA CERTA'!E36</f>
        <v>0</v>
      </c>
      <c r="F265" s="174">
        <f t="shared" si="218"/>
        <v>0</v>
      </c>
      <c r="G265" s="173">
        <f>'HORA CERTA'!G36</f>
        <v>0</v>
      </c>
      <c r="H265" s="174">
        <f t="shared" si="219"/>
        <v>0</v>
      </c>
      <c r="I265" s="173">
        <f>'HORA CERTA'!K36</f>
        <v>0</v>
      </c>
      <c r="J265" s="174">
        <f t="shared" si="220"/>
        <v>0</v>
      </c>
      <c r="K265" s="173">
        <f>'HORA CERTA'!M36</f>
        <v>0</v>
      </c>
      <c r="L265" s="174">
        <f t="shared" si="221"/>
        <v>0</v>
      </c>
      <c r="M265" s="173">
        <f>'HORA CERTA'!O36</f>
        <v>0</v>
      </c>
      <c r="N265" s="174">
        <f t="shared" si="222"/>
        <v>0</v>
      </c>
      <c r="O265" s="305">
        <f t="shared" si="223"/>
        <v>0</v>
      </c>
      <c r="P265" s="175">
        <f t="shared" si="224"/>
        <v>0</v>
      </c>
      <c r="Q265" s="314">
        <f t="shared" si="225"/>
        <v>6</v>
      </c>
    </row>
    <row r="266" spans="1:17" x14ac:dyDescent="0.25">
      <c r="A266" s="172" t="s">
        <v>118</v>
      </c>
      <c r="B266" s="245">
        <f>'HORA CERTA'!B37</f>
        <v>5</v>
      </c>
      <c r="C266" s="173">
        <f>'HORA CERTA'!C37</f>
        <v>4.5</v>
      </c>
      <c r="D266" s="174">
        <f t="shared" si="217"/>
        <v>0.9</v>
      </c>
      <c r="E266" s="173">
        <f>'HORA CERTA'!E37</f>
        <v>0</v>
      </c>
      <c r="F266" s="174">
        <f t="shared" si="218"/>
        <v>0</v>
      </c>
      <c r="G266" s="173">
        <f>'HORA CERTA'!G37</f>
        <v>0</v>
      </c>
      <c r="H266" s="174">
        <f t="shared" si="219"/>
        <v>0</v>
      </c>
      <c r="I266" s="173">
        <f>'HORA CERTA'!K37</f>
        <v>0</v>
      </c>
      <c r="J266" s="174">
        <f t="shared" si="220"/>
        <v>0</v>
      </c>
      <c r="K266" s="173">
        <f>'HORA CERTA'!M37</f>
        <v>0</v>
      </c>
      <c r="L266" s="174">
        <f t="shared" si="221"/>
        <v>0</v>
      </c>
      <c r="M266" s="173">
        <f>'HORA CERTA'!O37</f>
        <v>0</v>
      </c>
      <c r="N266" s="174">
        <f t="shared" si="222"/>
        <v>0</v>
      </c>
      <c r="O266" s="305">
        <f t="shared" si="223"/>
        <v>0</v>
      </c>
      <c r="P266" s="175">
        <f t="shared" si="224"/>
        <v>0</v>
      </c>
      <c r="Q266" s="314">
        <f t="shared" si="225"/>
        <v>4.5</v>
      </c>
    </row>
    <row r="267" spans="1:17" x14ac:dyDescent="0.25">
      <c r="A267" s="172" t="s">
        <v>119</v>
      </c>
      <c r="B267" s="245">
        <f>'HORA CERTA'!B38</f>
        <v>6</v>
      </c>
      <c r="C267" s="173">
        <f>'HORA CERTA'!C38</f>
        <v>4</v>
      </c>
      <c r="D267" s="174">
        <f t="shared" si="217"/>
        <v>0.66666666666666663</v>
      </c>
      <c r="E267" s="173">
        <f>'HORA CERTA'!E38</f>
        <v>0</v>
      </c>
      <c r="F267" s="174">
        <f t="shared" si="218"/>
        <v>0</v>
      </c>
      <c r="G267" s="173">
        <f>'HORA CERTA'!G38</f>
        <v>0</v>
      </c>
      <c r="H267" s="174">
        <f t="shared" si="219"/>
        <v>0</v>
      </c>
      <c r="I267" s="173">
        <f>'HORA CERTA'!K38</f>
        <v>0</v>
      </c>
      <c r="J267" s="174">
        <f t="shared" si="220"/>
        <v>0</v>
      </c>
      <c r="K267" s="173">
        <f>'HORA CERTA'!M38</f>
        <v>0</v>
      </c>
      <c r="L267" s="174">
        <f t="shared" si="221"/>
        <v>0</v>
      </c>
      <c r="M267" s="173">
        <f>'HORA CERTA'!O38</f>
        <v>0</v>
      </c>
      <c r="N267" s="174">
        <f t="shared" si="222"/>
        <v>0</v>
      </c>
      <c r="O267" s="305">
        <f t="shared" si="223"/>
        <v>0</v>
      </c>
      <c r="P267" s="175">
        <f t="shared" si="224"/>
        <v>0</v>
      </c>
      <c r="Q267" s="314">
        <f t="shared" si="225"/>
        <v>4</v>
      </c>
    </row>
    <row r="268" spans="1:17" x14ac:dyDescent="0.25">
      <c r="A268" s="172" t="s">
        <v>120</v>
      </c>
      <c r="B268" s="245">
        <f>'HORA CERTA'!B39</f>
        <v>6</v>
      </c>
      <c r="C268" s="173">
        <f>'HORA CERTA'!C39</f>
        <v>5</v>
      </c>
      <c r="D268" s="174">
        <f t="shared" si="217"/>
        <v>0.83333333333333337</v>
      </c>
      <c r="E268" s="173">
        <f>'HORA CERTA'!E39</f>
        <v>0</v>
      </c>
      <c r="F268" s="174">
        <f t="shared" si="218"/>
        <v>0</v>
      </c>
      <c r="G268" s="173">
        <f>'HORA CERTA'!G39</f>
        <v>0</v>
      </c>
      <c r="H268" s="174">
        <f t="shared" si="219"/>
        <v>0</v>
      </c>
      <c r="I268" s="173">
        <f>'HORA CERTA'!K39</f>
        <v>0</v>
      </c>
      <c r="J268" s="174">
        <f t="shared" si="220"/>
        <v>0</v>
      </c>
      <c r="K268" s="173">
        <f>'HORA CERTA'!M39</f>
        <v>0</v>
      </c>
      <c r="L268" s="174">
        <f t="shared" si="221"/>
        <v>0</v>
      </c>
      <c r="M268" s="173">
        <f>'HORA CERTA'!O39</f>
        <v>0</v>
      </c>
      <c r="N268" s="174">
        <f t="shared" si="222"/>
        <v>0</v>
      </c>
      <c r="O268" s="305">
        <f t="shared" si="223"/>
        <v>0</v>
      </c>
      <c r="P268" s="175">
        <f t="shared" si="224"/>
        <v>0</v>
      </c>
      <c r="Q268" s="314">
        <f t="shared" si="225"/>
        <v>5</v>
      </c>
    </row>
    <row r="269" spans="1:17" x14ac:dyDescent="0.25">
      <c r="A269" s="172" t="s">
        <v>192</v>
      </c>
      <c r="B269" s="245">
        <f>'HORA CERTA'!B40</f>
        <v>4</v>
      </c>
      <c r="C269" s="173">
        <f>'HORA CERTA'!C40</f>
        <v>1</v>
      </c>
      <c r="D269" s="174">
        <f t="shared" si="217"/>
        <v>0.25</v>
      </c>
      <c r="E269" s="173">
        <f>'HORA CERTA'!E40</f>
        <v>0</v>
      </c>
      <c r="F269" s="174">
        <f t="shared" si="218"/>
        <v>0</v>
      </c>
      <c r="G269" s="173">
        <f>'HORA CERTA'!G40</f>
        <v>0</v>
      </c>
      <c r="H269" s="174">
        <f t="shared" si="219"/>
        <v>0</v>
      </c>
      <c r="I269" s="173">
        <f>'HORA CERTA'!K40</f>
        <v>0</v>
      </c>
      <c r="J269" s="174">
        <f t="shared" si="220"/>
        <v>0</v>
      </c>
      <c r="K269" s="173">
        <f>'HORA CERTA'!M40</f>
        <v>0</v>
      </c>
      <c r="L269" s="174">
        <f t="shared" si="221"/>
        <v>0</v>
      </c>
      <c r="M269" s="173">
        <f>'HORA CERTA'!O40</f>
        <v>0</v>
      </c>
      <c r="N269" s="174">
        <f t="shared" si="222"/>
        <v>0</v>
      </c>
      <c r="O269" s="305">
        <f t="shared" si="223"/>
        <v>0</v>
      </c>
      <c r="P269" s="175">
        <f t="shared" si="224"/>
        <v>0</v>
      </c>
      <c r="Q269" s="314">
        <f t="shared" si="225"/>
        <v>1</v>
      </c>
    </row>
    <row r="270" spans="1:17" x14ac:dyDescent="0.25">
      <c r="A270" s="172" t="s">
        <v>121</v>
      </c>
      <c r="B270" s="245">
        <f>'HORA CERTA'!B41</f>
        <v>5</v>
      </c>
      <c r="C270" s="173">
        <f>'HORA CERTA'!C41</f>
        <v>4</v>
      </c>
      <c r="D270" s="174">
        <f t="shared" si="217"/>
        <v>0.8</v>
      </c>
      <c r="E270" s="173">
        <f>'HORA CERTA'!E41</f>
        <v>0</v>
      </c>
      <c r="F270" s="174">
        <f t="shared" si="218"/>
        <v>0</v>
      </c>
      <c r="G270" s="173">
        <f>'HORA CERTA'!G41</f>
        <v>0</v>
      </c>
      <c r="H270" s="174">
        <f t="shared" si="219"/>
        <v>0</v>
      </c>
      <c r="I270" s="173">
        <f>'HORA CERTA'!K41</f>
        <v>0</v>
      </c>
      <c r="J270" s="174">
        <f t="shared" si="220"/>
        <v>0</v>
      </c>
      <c r="K270" s="173">
        <f>'HORA CERTA'!M41</f>
        <v>0</v>
      </c>
      <c r="L270" s="174">
        <f t="shared" si="221"/>
        <v>0</v>
      </c>
      <c r="M270" s="173">
        <f>'HORA CERTA'!O41</f>
        <v>0</v>
      </c>
      <c r="N270" s="174">
        <f t="shared" si="222"/>
        <v>0</v>
      </c>
      <c r="O270" s="305">
        <f t="shared" si="223"/>
        <v>0</v>
      </c>
      <c r="P270" s="175">
        <f t="shared" si="224"/>
        <v>0</v>
      </c>
      <c r="Q270" s="314">
        <f t="shared" si="225"/>
        <v>4</v>
      </c>
    </row>
    <row r="271" spans="1:17" x14ac:dyDescent="0.25">
      <c r="A271" s="172" t="s">
        <v>122</v>
      </c>
      <c r="B271" s="245">
        <f>'HORA CERTA'!B42</f>
        <v>3</v>
      </c>
      <c r="C271" s="176">
        <f>'HORA CERTA'!C42</f>
        <v>3</v>
      </c>
      <c r="D271" s="174">
        <f t="shared" si="217"/>
        <v>1</v>
      </c>
      <c r="E271" s="176">
        <f>'HORA CERTA'!E42</f>
        <v>0</v>
      </c>
      <c r="F271" s="174">
        <f t="shared" si="218"/>
        <v>0</v>
      </c>
      <c r="G271" s="176">
        <f>'HORA CERTA'!G42</f>
        <v>0</v>
      </c>
      <c r="H271" s="174">
        <f t="shared" si="219"/>
        <v>0</v>
      </c>
      <c r="I271" s="176">
        <f>'HORA CERTA'!K42</f>
        <v>0</v>
      </c>
      <c r="J271" s="174">
        <f t="shared" si="220"/>
        <v>0</v>
      </c>
      <c r="K271" s="176">
        <f>'HORA CERTA'!M42</f>
        <v>0</v>
      </c>
      <c r="L271" s="174">
        <f t="shared" si="221"/>
        <v>0</v>
      </c>
      <c r="M271" s="176">
        <f>'HORA CERTA'!O42</f>
        <v>0</v>
      </c>
      <c r="N271" s="174">
        <f t="shared" si="222"/>
        <v>0</v>
      </c>
      <c r="O271" s="177">
        <f t="shared" si="223"/>
        <v>0</v>
      </c>
      <c r="P271" s="175">
        <f t="shared" si="224"/>
        <v>0</v>
      </c>
      <c r="Q271" s="176">
        <f t="shared" si="225"/>
        <v>3</v>
      </c>
    </row>
    <row r="272" spans="1:17" x14ac:dyDescent="0.25">
      <c r="A272" s="172" t="s">
        <v>123</v>
      </c>
      <c r="B272" s="245">
        <f>'HORA CERTA'!B43</f>
        <v>2</v>
      </c>
      <c r="C272" s="176">
        <f>'HORA CERTA'!C43</f>
        <v>1</v>
      </c>
      <c r="D272" s="174">
        <f t="shared" si="217"/>
        <v>0.5</v>
      </c>
      <c r="E272" s="176">
        <f>'HORA CERTA'!E43</f>
        <v>0</v>
      </c>
      <c r="F272" s="174">
        <f t="shared" si="218"/>
        <v>0</v>
      </c>
      <c r="G272" s="176">
        <f>'HORA CERTA'!G43</f>
        <v>0</v>
      </c>
      <c r="H272" s="174">
        <f t="shared" si="219"/>
        <v>0</v>
      </c>
      <c r="I272" s="176">
        <f>'HORA CERTA'!K43</f>
        <v>0</v>
      </c>
      <c r="J272" s="174">
        <f t="shared" si="220"/>
        <v>0</v>
      </c>
      <c r="K272" s="176">
        <f>'HORA CERTA'!M43</f>
        <v>0</v>
      </c>
      <c r="L272" s="174">
        <f t="shared" si="221"/>
        <v>0</v>
      </c>
      <c r="M272" s="176">
        <f>'HORA CERTA'!O43</f>
        <v>0</v>
      </c>
      <c r="N272" s="174">
        <f t="shared" si="222"/>
        <v>0</v>
      </c>
      <c r="O272" s="177">
        <f t="shared" si="223"/>
        <v>0</v>
      </c>
      <c r="P272" s="175">
        <f t="shared" si="224"/>
        <v>0</v>
      </c>
      <c r="Q272" s="176">
        <f t="shared" si="225"/>
        <v>1</v>
      </c>
    </row>
    <row r="273" spans="1:17" x14ac:dyDescent="0.25">
      <c r="A273" s="172" t="s">
        <v>124</v>
      </c>
      <c r="B273" s="245">
        <f>'HORA CERTA'!B44</f>
        <v>1</v>
      </c>
      <c r="C273" s="176">
        <f>'HORA CERTA'!C44</f>
        <v>1</v>
      </c>
      <c r="D273" s="174">
        <f t="shared" si="217"/>
        <v>1</v>
      </c>
      <c r="E273" s="176">
        <f>'HORA CERTA'!E44</f>
        <v>0</v>
      </c>
      <c r="F273" s="174">
        <f t="shared" si="218"/>
        <v>0</v>
      </c>
      <c r="G273" s="176">
        <f>'HORA CERTA'!G44</f>
        <v>0</v>
      </c>
      <c r="H273" s="174">
        <f t="shared" si="219"/>
        <v>0</v>
      </c>
      <c r="I273" s="176">
        <f>'HORA CERTA'!K44</f>
        <v>0</v>
      </c>
      <c r="J273" s="174">
        <f t="shared" si="220"/>
        <v>0</v>
      </c>
      <c r="K273" s="176">
        <f>'HORA CERTA'!M44</f>
        <v>0</v>
      </c>
      <c r="L273" s="174">
        <f t="shared" si="221"/>
        <v>0</v>
      </c>
      <c r="M273" s="176">
        <f>'HORA CERTA'!O44</f>
        <v>0</v>
      </c>
      <c r="N273" s="174">
        <f t="shared" si="222"/>
        <v>0</v>
      </c>
      <c r="O273" s="177">
        <f t="shared" si="223"/>
        <v>0</v>
      </c>
      <c r="P273" s="175">
        <f t="shared" si="224"/>
        <v>0</v>
      </c>
      <c r="Q273" s="176">
        <f t="shared" si="225"/>
        <v>1</v>
      </c>
    </row>
    <row r="274" spans="1:17" x14ac:dyDescent="0.25">
      <c r="A274" s="172" t="s">
        <v>125</v>
      </c>
      <c r="B274" s="245">
        <f>'HORA CERTA'!B45</f>
        <v>1</v>
      </c>
      <c r="C274" s="176">
        <f>'HORA CERTA'!C45</f>
        <v>1.75</v>
      </c>
      <c r="D274" s="174">
        <f t="shared" si="217"/>
        <v>1.75</v>
      </c>
      <c r="E274" s="176">
        <f>'HORA CERTA'!E45</f>
        <v>0</v>
      </c>
      <c r="F274" s="174">
        <f t="shared" si="218"/>
        <v>0</v>
      </c>
      <c r="G274" s="176">
        <f>'HORA CERTA'!G45</f>
        <v>0</v>
      </c>
      <c r="H274" s="174">
        <f t="shared" si="219"/>
        <v>0</v>
      </c>
      <c r="I274" s="176">
        <f>'HORA CERTA'!K45</f>
        <v>0</v>
      </c>
      <c r="J274" s="174">
        <f t="shared" si="220"/>
        <v>0</v>
      </c>
      <c r="K274" s="176">
        <f>'HORA CERTA'!M45</f>
        <v>0</v>
      </c>
      <c r="L274" s="174">
        <f t="shared" si="221"/>
        <v>0</v>
      </c>
      <c r="M274" s="176">
        <f>'HORA CERTA'!O45</f>
        <v>0</v>
      </c>
      <c r="N274" s="174">
        <f t="shared" si="222"/>
        <v>0</v>
      </c>
      <c r="O274" s="177">
        <f t="shared" si="223"/>
        <v>0</v>
      </c>
      <c r="P274" s="175">
        <f t="shared" si="224"/>
        <v>0</v>
      </c>
      <c r="Q274" s="176">
        <f t="shared" si="225"/>
        <v>1.75</v>
      </c>
    </row>
    <row r="275" spans="1:17" ht="15.75" thickBot="1" x14ac:dyDescent="0.3">
      <c r="A275" s="178" t="s">
        <v>126</v>
      </c>
      <c r="B275" s="127">
        <f>'HORA CERTA'!B46</f>
        <v>4</v>
      </c>
      <c r="C275" s="179">
        <f>'HORA CERTA'!C46</f>
        <v>4</v>
      </c>
      <c r="D275" s="170">
        <f t="shared" si="217"/>
        <v>1</v>
      </c>
      <c r="E275" s="179">
        <f>'HORA CERTA'!E46</f>
        <v>0</v>
      </c>
      <c r="F275" s="170">
        <f t="shared" si="218"/>
        <v>0</v>
      </c>
      <c r="G275" s="179">
        <f>'HORA CERTA'!G46</f>
        <v>0</v>
      </c>
      <c r="H275" s="170">
        <f t="shared" si="219"/>
        <v>0</v>
      </c>
      <c r="I275" s="179">
        <f>'HORA CERTA'!K46</f>
        <v>0</v>
      </c>
      <c r="J275" s="170">
        <f t="shared" si="220"/>
        <v>0</v>
      </c>
      <c r="K275" s="179">
        <f>'HORA CERTA'!M46</f>
        <v>0</v>
      </c>
      <c r="L275" s="170">
        <f t="shared" si="221"/>
        <v>0</v>
      </c>
      <c r="M275" s="179">
        <f>'HORA CERTA'!O46</f>
        <v>0</v>
      </c>
      <c r="N275" s="170">
        <f t="shared" si="222"/>
        <v>0</v>
      </c>
      <c r="O275" s="180">
        <f t="shared" si="223"/>
        <v>0</v>
      </c>
      <c r="P275" s="171">
        <f t="shared" si="224"/>
        <v>0</v>
      </c>
      <c r="Q275" s="179">
        <f t="shared" si="225"/>
        <v>4</v>
      </c>
    </row>
    <row r="276" spans="1:17" ht="15.75" thickBot="1" x14ac:dyDescent="0.3">
      <c r="A276" s="48" t="s">
        <v>7</v>
      </c>
      <c r="B276" s="49">
        <f>SUM(B264:B275)</f>
        <v>47</v>
      </c>
      <c r="C276" s="50">
        <f>SUM(C264:C275)</f>
        <v>39.25</v>
      </c>
      <c r="D276" s="51">
        <f t="shared" si="217"/>
        <v>0.83510638297872342</v>
      </c>
      <c r="E276" s="50">
        <f>SUM(E264:E275)</f>
        <v>0</v>
      </c>
      <c r="F276" s="51">
        <f t="shared" si="218"/>
        <v>0</v>
      </c>
      <c r="G276" s="50">
        <f>SUM(G264:G275)</f>
        <v>0</v>
      </c>
      <c r="H276" s="51">
        <f t="shared" si="219"/>
        <v>0</v>
      </c>
      <c r="I276" s="50">
        <f>SUM(I264:I275)</f>
        <v>0</v>
      </c>
      <c r="J276" s="51">
        <f t="shared" si="220"/>
        <v>0</v>
      </c>
      <c r="K276" s="50">
        <f t="shared" ref="K276" si="226">SUM(K264:K275)</f>
        <v>0</v>
      </c>
      <c r="L276" s="51">
        <f t="shared" si="221"/>
        <v>0</v>
      </c>
      <c r="M276" s="50">
        <f t="shared" ref="M276" si="227">SUM(M264:M275)</f>
        <v>0</v>
      </c>
      <c r="N276" s="51">
        <f t="shared" si="222"/>
        <v>0</v>
      </c>
      <c r="O276" s="181">
        <f t="shared" si="223"/>
        <v>0</v>
      </c>
      <c r="P276" s="182">
        <f t="shared" si="224"/>
        <v>0</v>
      </c>
      <c r="Q276" s="50">
        <f t="shared" si="225"/>
        <v>39.25</v>
      </c>
    </row>
    <row r="278" spans="1:17" ht="15.75" x14ac:dyDescent="0.25">
      <c r="A278" s="1290" t="s">
        <v>272</v>
      </c>
      <c r="B278" s="1291"/>
      <c r="C278" s="1291"/>
      <c r="D278" s="1291"/>
      <c r="E278" s="1291"/>
      <c r="F278" s="1291"/>
      <c r="G278" s="1291"/>
      <c r="H278" s="1291"/>
      <c r="I278" s="1291"/>
      <c r="J278" s="1291"/>
      <c r="K278" s="1291"/>
      <c r="L278" s="1291"/>
      <c r="M278" s="1291"/>
      <c r="N278" s="1291"/>
      <c r="O278" s="1291"/>
      <c r="P278" s="1291"/>
      <c r="Q278" s="1291"/>
    </row>
    <row r="279" spans="1:17" ht="36.75" thickBot="1" x14ac:dyDescent="0.3">
      <c r="A279" s="110" t="s">
        <v>14</v>
      </c>
      <c r="B279" s="132" t="s">
        <v>173</v>
      </c>
      <c r="C279" s="262" t="s">
        <v>2</v>
      </c>
      <c r="D279" s="263" t="s">
        <v>1</v>
      </c>
      <c r="E279" s="262" t="s">
        <v>3</v>
      </c>
      <c r="F279" s="263" t="s">
        <v>1</v>
      </c>
      <c r="G279" s="262" t="s">
        <v>4</v>
      </c>
      <c r="H279" s="263" t="s">
        <v>1</v>
      </c>
      <c r="I279" s="262" t="s">
        <v>5</v>
      </c>
      <c r="J279" s="263" t="s">
        <v>1</v>
      </c>
      <c r="K279" s="264" t="s">
        <v>203</v>
      </c>
      <c r="L279" s="265" t="s">
        <v>1</v>
      </c>
      <c r="M279" s="264" t="s">
        <v>204</v>
      </c>
      <c r="N279" s="265" t="s">
        <v>1</v>
      </c>
      <c r="O279" s="292" t="s">
        <v>206</v>
      </c>
      <c r="P279" s="293" t="s">
        <v>205</v>
      </c>
      <c r="Q279" s="264" t="s">
        <v>6</v>
      </c>
    </row>
    <row r="280" spans="1:17" ht="15.75" thickTop="1" x14ac:dyDescent="0.25">
      <c r="A280" s="9" t="s">
        <v>188</v>
      </c>
      <c r="B280" s="10">
        <f>'PSM V MARIA BAIXA'!B20</f>
        <v>40</v>
      </c>
      <c r="C280" s="133">
        <f>'PSM V MARIA BAIXA'!C20</f>
        <v>0</v>
      </c>
      <c r="D280" s="19">
        <f t="shared" ref="D280:D285" si="228">C280/$B280</f>
        <v>0</v>
      </c>
      <c r="E280" s="133">
        <f>'PSM V MARIA BAIXA'!E20</f>
        <v>0</v>
      </c>
      <c r="F280" s="19">
        <f>E280/$B280</f>
        <v>0</v>
      </c>
      <c r="G280" s="133">
        <f>'PSM V MARIA BAIXA'!G20</f>
        <v>0</v>
      </c>
      <c r="H280" s="19">
        <f t="shared" ref="H280:H285" si="229">G280/$B280</f>
        <v>0</v>
      </c>
      <c r="I280" s="133">
        <f>'PSM V MARIA BAIXA'!K20</f>
        <v>0</v>
      </c>
      <c r="J280" s="19">
        <f t="shared" ref="J280:J285" si="230">I280/$B280</f>
        <v>0</v>
      </c>
      <c r="K280" s="133">
        <f>'PSM V MARIA BAIXA'!M20</f>
        <v>0</v>
      </c>
      <c r="L280" s="19">
        <f t="shared" ref="L280:L285" si="231">K280/$B280</f>
        <v>0</v>
      </c>
      <c r="M280" s="133">
        <f>'PSM V MARIA BAIXA'!O20</f>
        <v>0</v>
      </c>
      <c r="N280" s="19">
        <f t="shared" ref="N280:N285" si="232">M280/$B280</f>
        <v>0</v>
      </c>
      <c r="O280" s="282">
        <f t="shared" ref="O280:O285" si="233">SUM(I280,K280,M280)</f>
        <v>0</v>
      </c>
      <c r="P280" s="146">
        <f t="shared" ref="P280:P285" si="234">O280/($B280*3)</f>
        <v>0</v>
      </c>
      <c r="Q280" s="285">
        <f t="shared" ref="Q280:Q285" si="235">SUM(C280,E280,G280,I280,K280,M280)</f>
        <v>0</v>
      </c>
    </row>
    <row r="281" spans="1:17" x14ac:dyDescent="0.25">
      <c r="A281" s="9" t="s">
        <v>185</v>
      </c>
      <c r="B281" s="107">
        <f>'PSM V MARIA BAIXA'!B21</f>
        <v>1</v>
      </c>
      <c r="C281" s="134">
        <f>'PSM V MARIA BAIXA'!C21</f>
        <v>0</v>
      </c>
      <c r="D281" s="147">
        <f t="shared" si="228"/>
        <v>0</v>
      </c>
      <c r="E281" s="134">
        <f>'PSM V MARIA BAIXA'!E21</f>
        <v>0</v>
      </c>
      <c r="F281" s="147">
        <f>E281/$B281</f>
        <v>0</v>
      </c>
      <c r="G281" s="134">
        <f>'PSM V MARIA BAIXA'!G21</f>
        <v>0</v>
      </c>
      <c r="H281" s="147">
        <f t="shared" si="229"/>
        <v>0</v>
      </c>
      <c r="I281" s="134">
        <f>'PSM V MARIA BAIXA'!K21</f>
        <v>0</v>
      </c>
      <c r="J281" s="147">
        <f t="shared" si="230"/>
        <v>0</v>
      </c>
      <c r="K281" s="134">
        <f>'PSM V MARIA BAIXA'!M21</f>
        <v>0</v>
      </c>
      <c r="L281" s="147">
        <f t="shared" si="231"/>
        <v>0</v>
      </c>
      <c r="M281" s="134">
        <f>'PSM V MARIA BAIXA'!O21</f>
        <v>0</v>
      </c>
      <c r="N281" s="147">
        <f t="shared" si="232"/>
        <v>0</v>
      </c>
      <c r="O281" s="294">
        <f t="shared" si="233"/>
        <v>0</v>
      </c>
      <c r="P281" s="148">
        <f t="shared" si="234"/>
        <v>0</v>
      </c>
      <c r="Q281" s="284">
        <f t="shared" si="235"/>
        <v>0</v>
      </c>
    </row>
    <row r="282" spans="1:17" x14ac:dyDescent="0.25">
      <c r="A282" s="183" t="s">
        <v>189</v>
      </c>
      <c r="B282" s="114">
        <f>'PSM V MARIA BAIXA'!B22</f>
        <v>14</v>
      </c>
      <c r="C282" s="134">
        <f>'PSM V MARIA BAIXA'!C22</f>
        <v>0</v>
      </c>
      <c r="D282" s="147">
        <f t="shared" si="228"/>
        <v>0</v>
      </c>
      <c r="E282" s="134">
        <f>'PSM V MARIA BAIXA'!E22</f>
        <v>0</v>
      </c>
      <c r="F282" s="147">
        <f>E282/$B282</f>
        <v>0</v>
      </c>
      <c r="G282" s="134">
        <f>'PSM V MARIA BAIXA'!G22</f>
        <v>0</v>
      </c>
      <c r="H282" s="147">
        <f t="shared" si="229"/>
        <v>0</v>
      </c>
      <c r="I282" s="134">
        <f>'PSM V MARIA BAIXA'!K22</f>
        <v>0</v>
      </c>
      <c r="J282" s="147">
        <f t="shared" si="230"/>
        <v>0</v>
      </c>
      <c r="K282" s="134">
        <f>'PSM V MARIA BAIXA'!M22</f>
        <v>0</v>
      </c>
      <c r="L282" s="147">
        <f t="shared" si="231"/>
        <v>0</v>
      </c>
      <c r="M282" s="134">
        <f>'PSM V MARIA BAIXA'!O22</f>
        <v>0</v>
      </c>
      <c r="N282" s="147">
        <f t="shared" si="232"/>
        <v>0</v>
      </c>
      <c r="O282" s="294">
        <f t="shared" si="233"/>
        <v>0</v>
      </c>
      <c r="P282" s="148">
        <f t="shared" si="234"/>
        <v>0</v>
      </c>
      <c r="Q282" s="284">
        <f t="shared" si="235"/>
        <v>0</v>
      </c>
    </row>
    <row r="283" spans="1:17" x14ac:dyDescent="0.25">
      <c r="A283" s="113" t="s">
        <v>190</v>
      </c>
      <c r="B283" s="107">
        <f>'PSM V MARIA BAIXA'!B23</f>
        <v>28</v>
      </c>
      <c r="C283" s="134">
        <f>'PSM V MARIA BAIXA'!C23</f>
        <v>0</v>
      </c>
      <c r="D283" s="147">
        <f>C283/$B283</f>
        <v>0</v>
      </c>
      <c r="E283" s="134">
        <f>'PSM V MARIA BAIXA'!E23</f>
        <v>0</v>
      </c>
      <c r="F283" s="147">
        <f>E283/$B283</f>
        <v>0</v>
      </c>
      <c r="G283" s="134">
        <f>'PSM V MARIA BAIXA'!G23</f>
        <v>0</v>
      </c>
      <c r="H283" s="147">
        <f t="shared" si="229"/>
        <v>0</v>
      </c>
      <c r="I283" s="134">
        <f>'PSM V MARIA BAIXA'!K23</f>
        <v>0</v>
      </c>
      <c r="J283" s="147">
        <f t="shared" si="230"/>
        <v>0</v>
      </c>
      <c r="K283" s="134">
        <f>'PSM V MARIA BAIXA'!M23</f>
        <v>0</v>
      </c>
      <c r="L283" s="147">
        <f t="shared" si="231"/>
        <v>0</v>
      </c>
      <c r="M283" s="134">
        <f>'PSM V MARIA BAIXA'!O23</f>
        <v>0</v>
      </c>
      <c r="N283" s="147">
        <f t="shared" si="232"/>
        <v>0</v>
      </c>
      <c r="O283" s="294">
        <f t="shared" si="233"/>
        <v>0</v>
      </c>
      <c r="P283" s="148">
        <f t="shared" si="234"/>
        <v>0</v>
      </c>
      <c r="Q283" s="284">
        <f t="shared" si="235"/>
        <v>0</v>
      </c>
    </row>
    <row r="284" spans="1:17" ht="15.75" thickBot="1" x14ac:dyDescent="0.3">
      <c r="A284" s="138" t="s">
        <v>191</v>
      </c>
      <c r="B284" s="117">
        <f>'PSM V MARIA BAIXA'!B24</f>
        <v>1</v>
      </c>
      <c r="C284" s="139">
        <f>'PSM V MARIA BAIXA'!C24</f>
        <v>0</v>
      </c>
      <c r="D284" s="151">
        <f>C284/$B284</f>
        <v>0</v>
      </c>
      <c r="E284" s="139">
        <f>'PSM V MARIA BAIXA'!E24</f>
        <v>0</v>
      </c>
      <c r="F284" s="151">
        <f>E284/$B284</f>
        <v>0</v>
      </c>
      <c r="G284" s="139">
        <f>'PSM V MARIA BAIXA'!G24</f>
        <v>0</v>
      </c>
      <c r="H284" s="151">
        <f t="shared" si="229"/>
        <v>0</v>
      </c>
      <c r="I284" s="139">
        <f>'PSM V MARIA BAIXA'!K24</f>
        <v>0</v>
      </c>
      <c r="J284" s="151">
        <f t="shared" si="230"/>
        <v>0</v>
      </c>
      <c r="K284" s="139">
        <f>'PSM V MARIA BAIXA'!M24</f>
        <v>0</v>
      </c>
      <c r="L284" s="151">
        <f t="shared" si="231"/>
        <v>0</v>
      </c>
      <c r="M284" s="139">
        <f>'PSM V MARIA BAIXA'!O24</f>
        <v>0</v>
      </c>
      <c r="N284" s="151">
        <f t="shared" si="232"/>
        <v>0</v>
      </c>
      <c r="O284" s="295">
        <f t="shared" si="233"/>
        <v>0</v>
      </c>
      <c r="P284" s="152">
        <f t="shared" si="234"/>
        <v>0</v>
      </c>
      <c r="Q284" s="286">
        <f t="shared" si="235"/>
        <v>0</v>
      </c>
    </row>
    <row r="285" spans="1:17" ht="15.75" thickBot="1" x14ac:dyDescent="0.3">
      <c r="A285" s="6" t="s">
        <v>7</v>
      </c>
      <c r="B285" s="7">
        <f>SUM(B280:B284)</f>
        <v>84</v>
      </c>
      <c r="C285" s="8">
        <f>SUM(C280:C284)</f>
        <v>0</v>
      </c>
      <c r="D285" s="22">
        <f t="shared" si="228"/>
        <v>0</v>
      </c>
      <c r="E285" s="8">
        <f>SUM(E280:E284)</f>
        <v>0</v>
      </c>
      <c r="F285" s="22">
        <f t="shared" ref="F285" si="236">E285/$B285</f>
        <v>0</v>
      </c>
      <c r="G285" s="8">
        <f>SUM(G280:G284)</f>
        <v>0</v>
      </c>
      <c r="H285" s="22">
        <f t="shared" si="229"/>
        <v>0</v>
      </c>
      <c r="I285" s="8">
        <f>SUM(I280:I284)</f>
        <v>0</v>
      </c>
      <c r="J285" s="22">
        <f t="shared" si="230"/>
        <v>0</v>
      </c>
      <c r="K285" s="8">
        <f t="shared" ref="K285" si="237">SUM(K280:K284)</f>
        <v>0</v>
      </c>
      <c r="L285" s="22">
        <f t="shared" si="231"/>
        <v>0</v>
      </c>
      <c r="M285" s="8">
        <f t="shared" ref="M285" si="238">SUM(M280:M284)</f>
        <v>0</v>
      </c>
      <c r="N285" s="22">
        <f t="shared" si="232"/>
        <v>0</v>
      </c>
      <c r="O285" s="103">
        <f t="shared" si="233"/>
        <v>0</v>
      </c>
      <c r="P285" s="104">
        <f t="shared" si="234"/>
        <v>0</v>
      </c>
      <c r="Q285" s="8">
        <f t="shared" si="235"/>
        <v>0</v>
      </c>
    </row>
    <row r="287" spans="1:17" ht="15.75" x14ac:dyDescent="0.25">
      <c r="A287" s="1290" t="s">
        <v>314</v>
      </c>
      <c r="B287" s="1291"/>
      <c r="C287" s="1291"/>
      <c r="D287" s="1291"/>
      <c r="E287" s="1291"/>
      <c r="F287" s="1291"/>
      <c r="G287" s="1291"/>
      <c r="H287" s="1291"/>
      <c r="I287" s="1291"/>
      <c r="J287" s="1291"/>
      <c r="K287" s="1291"/>
      <c r="L287" s="1291"/>
      <c r="M287" s="1291"/>
      <c r="N287" s="1291"/>
      <c r="O287" s="1291"/>
      <c r="P287" s="1291"/>
      <c r="Q287" s="1291"/>
    </row>
    <row r="288" spans="1:17" ht="36.75" thickBot="1" x14ac:dyDescent="0.3">
      <c r="A288" s="110" t="s">
        <v>14</v>
      </c>
      <c r="B288" s="184" t="s">
        <v>15</v>
      </c>
      <c r="C288" s="262" t="s">
        <v>2</v>
      </c>
      <c r="D288" s="263" t="s">
        <v>1</v>
      </c>
      <c r="E288" s="262" t="s">
        <v>3</v>
      </c>
      <c r="F288" s="263" t="s">
        <v>1</v>
      </c>
      <c r="G288" s="262" t="s">
        <v>4</v>
      </c>
      <c r="H288" s="263" t="s">
        <v>1</v>
      </c>
      <c r="I288" s="262" t="s">
        <v>5</v>
      </c>
      <c r="J288" s="263" t="s">
        <v>1</v>
      </c>
      <c r="K288" s="264" t="s">
        <v>203</v>
      </c>
      <c r="L288" s="265" t="s">
        <v>1</v>
      </c>
      <c r="M288" s="264" t="s">
        <v>204</v>
      </c>
      <c r="N288" s="265" t="s">
        <v>1</v>
      </c>
      <c r="O288" s="292" t="s">
        <v>206</v>
      </c>
      <c r="P288" s="293" t="s">
        <v>205</v>
      </c>
      <c r="Q288" s="264" t="s">
        <v>6</v>
      </c>
    </row>
    <row r="289" spans="1:17" ht="15.75" thickTop="1" x14ac:dyDescent="0.25">
      <c r="A289" s="9" t="s">
        <v>195</v>
      </c>
      <c r="B289" s="10">
        <f>'AMA JD BRASIL'!B15</f>
        <v>20</v>
      </c>
      <c r="C289" s="133">
        <f>'AMA JD BRASIL'!C15</f>
        <v>17</v>
      </c>
      <c r="D289" s="19">
        <f t="shared" ref="D289:D291" si="239">C289/$B289</f>
        <v>0.85</v>
      </c>
      <c r="E289" s="133">
        <f>'AMA JD BRASIL'!E15</f>
        <v>0</v>
      </c>
      <c r="F289" s="19">
        <f t="shared" ref="F289:F291" si="240">E289/$B289</f>
        <v>0</v>
      </c>
      <c r="G289" s="133">
        <f>'AMA JD BRASIL'!G15</f>
        <v>0</v>
      </c>
      <c r="H289" s="19">
        <f t="shared" ref="H289:H291" si="241">G289/$B289</f>
        <v>0</v>
      </c>
      <c r="I289" s="133">
        <f>'AMA JD BRASIL'!K15</f>
        <v>0</v>
      </c>
      <c r="J289" s="19">
        <f t="shared" ref="J289:J291" si="242">I289/$B289</f>
        <v>0</v>
      </c>
      <c r="K289" s="133">
        <f>'AMA JD BRASIL'!M15</f>
        <v>0</v>
      </c>
      <c r="L289" s="19">
        <f t="shared" ref="L289:L291" si="243">K289/$B289</f>
        <v>0</v>
      </c>
      <c r="M289" s="133">
        <f>'AMA JD BRASIL'!O15</f>
        <v>0</v>
      </c>
      <c r="N289" s="19">
        <f t="shared" ref="N289:N291" si="244">M289/$B289</f>
        <v>0</v>
      </c>
      <c r="O289" s="282">
        <f>SUM(I289,K289,M289)</f>
        <v>0</v>
      </c>
      <c r="P289" s="146">
        <f>O289/($B289*3)</f>
        <v>0</v>
      </c>
      <c r="Q289" s="285">
        <f>SUM(C289,E289,G289,I289,K289,M289)</f>
        <v>17</v>
      </c>
    </row>
    <row r="290" spans="1:17" ht="15.75" thickBot="1" x14ac:dyDescent="0.3">
      <c r="A290" s="138" t="s">
        <v>190</v>
      </c>
      <c r="B290" s="117">
        <f>'AMA JD BRASIL'!B16</f>
        <v>12</v>
      </c>
      <c r="C290" s="139">
        <f>'AMA JD BRASIL'!C16</f>
        <v>4</v>
      </c>
      <c r="D290" s="151">
        <f t="shared" si="239"/>
        <v>0.33333333333333331</v>
      </c>
      <c r="E290" s="139">
        <f>'AMA JD BRASIL'!E16</f>
        <v>0</v>
      </c>
      <c r="F290" s="151">
        <f t="shared" si="240"/>
        <v>0</v>
      </c>
      <c r="G290" s="139">
        <f>'AMA JD BRASIL'!G16</f>
        <v>0</v>
      </c>
      <c r="H290" s="151">
        <f t="shared" si="241"/>
        <v>0</v>
      </c>
      <c r="I290" s="139">
        <f>'AMA JD BRASIL'!K16</f>
        <v>0</v>
      </c>
      <c r="J290" s="151">
        <f t="shared" si="242"/>
        <v>0</v>
      </c>
      <c r="K290" s="139">
        <f>'AMA JD BRASIL'!M16</f>
        <v>0</v>
      </c>
      <c r="L290" s="151">
        <f t="shared" si="243"/>
        <v>0</v>
      </c>
      <c r="M290" s="139">
        <f>'AMA JD BRASIL'!O16</f>
        <v>0</v>
      </c>
      <c r="N290" s="151">
        <f t="shared" si="244"/>
        <v>0</v>
      </c>
      <c r="O290" s="295">
        <f>SUM(I290,K290,M290)</f>
        <v>0</v>
      </c>
      <c r="P290" s="152">
        <f>O290/($B290*3)</f>
        <v>0</v>
      </c>
      <c r="Q290" s="286">
        <f>SUM(C290,E290,G290,I290,K290,M290)</f>
        <v>4</v>
      </c>
    </row>
    <row r="291" spans="1:17" ht="15.75" thickBot="1" x14ac:dyDescent="0.3">
      <c r="A291" s="6" t="s">
        <v>7</v>
      </c>
      <c r="B291" s="7">
        <f>SUM(B289:B290)</f>
        <v>32</v>
      </c>
      <c r="C291" s="8">
        <f>SUM(C289:C290)</f>
        <v>21</v>
      </c>
      <c r="D291" s="22">
        <f t="shared" si="239"/>
        <v>0.65625</v>
      </c>
      <c r="E291" s="8">
        <f>SUM(E289:E290)</f>
        <v>0</v>
      </c>
      <c r="F291" s="22">
        <f t="shared" si="240"/>
        <v>0</v>
      </c>
      <c r="G291" s="8">
        <f>SUM(G289:G290)</f>
        <v>0</v>
      </c>
      <c r="H291" s="22">
        <f t="shared" si="241"/>
        <v>0</v>
      </c>
      <c r="I291" s="8">
        <f>SUM(I289:I290)</f>
        <v>0</v>
      </c>
      <c r="J291" s="22">
        <f t="shared" si="242"/>
        <v>0</v>
      </c>
      <c r="K291" s="8">
        <f t="shared" ref="K291" si="245">SUM(K289:K290)</f>
        <v>0</v>
      </c>
      <c r="L291" s="22">
        <f t="shared" si="243"/>
        <v>0</v>
      </c>
      <c r="M291" s="8">
        <f t="shared" ref="M291" si="246">SUM(M289:M290)</f>
        <v>0</v>
      </c>
      <c r="N291" s="22">
        <f t="shared" si="244"/>
        <v>0</v>
      </c>
      <c r="O291" s="103">
        <f>SUM(I291,K291,M291)</f>
        <v>0</v>
      </c>
      <c r="P291" s="104">
        <f>O291/($B291*3)</f>
        <v>0</v>
      </c>
      <c r="Q291" s="8">
        <f>SUM(C291,E291,G291,I291,K291,M291)</f>
        <v>21</v>
      </c>
    </row>
    <row r="293" spans="1:17" ht="15.75" x14ac:dyDescent="0.25">
      <c r="A293" s="1290" t="s">
        <v>315</v>
      </c>
      <c r="B293" s="1291"/>
      <c r="C293" s="1291"/>
      <c r="D293" s="1291"/>
      <c r="E293" s="1291"/>
      <c r="F293" s="1291"/>
      <c r="G293" s="1291"/>
      <c r="H293" s="1291"/>
      <c r="I293" s="1291"/>
      <c r="J293" s="1291"/>
      <c r="K293" s="1291"/>
      <c r="L293" s="1291"/>
      <c r="M293" s="1291"/>
      <c r="N293" s="1291"/>
      <c r="O293" s="1291"/>
      <c r="P293" s="1291"/>
      <c r="Q293" s="1291"/>
    </row>
    <row r="294" spans="1:17" ht="36.75" thickBot="1" x14ac:dyDescent="0.3">
      <c r="A294" s="110" t="s">
        <v>14</v>
      </c>
      <c r="B294" s="184" t="s">
        <v>15</v>
      </c>
      <c r="C294" s="262" t="s">
        <v>2</v>
      </c>
      <c r="D294" s="263" t="s">
        <v>1</v>
      </c>
      <c r="E294" s="262" t="s">
        <v>3</v>
      </c>
      <c r="F294" s="263" t="s">
        <v>1</v>
      </c>
      <c r="G294" s="262" t="s">
        <v>4</v>
      </c>
      <c r="H294" s="263" t="s">
        <v>1</v>
      </c>
      <c r="I294" s="262" t="s">
        <v>5</v>
      </c>
      <c r="J294" s="263" t="s">
        <v>1</v>
      </c>
      <c r="K294" s="264" t="s">
        <v>203</v>
      </c>
      <c r="L294" s="265" t="s">
        <v>1</v>
      </c>
      <c r="M294" s="264" t="s">
        <v>204</v>
      </c>
      <c r="N294" s="265" t="s">
        <v>1</v>
      </c>
      <c r="O294" s="292" t="s">
        <v>206</v>
      </c>
      <c r="P294" s="293" t="s">
        <v>205</v>
      </c>
      <c r="Q294" s="264" t="s">
        <v>6</v>
      </c>
    </row>
    <row r="295" spans="1:17" ht="15.75" thickTop="1" x14ac:dyDescent="0.25">
      <c r="A295" s="9" t="s">
        <v>195</v>
      </c>
      <c r="B295" s="10">
        <f>'AMA VL QUILHERME'!B7</f>
        <v>18</v>
      </c>
      <c r="C295" s="133">
        <f>'AMA VL QUILHERME'!C7</f>
        <v>13</v>
      </c>
      <c r="D295" s="19">
        <f t="shared" ref="D295:D297" si="247">C295/$B295</f>
        <v>0.72222222222222221</v>
      </c>
      <c r="E295" s="133">
        <f>'AMA VL QUILHERME'!E7</f>
        <v>0</v>
      </c>
      <c r="F295" s="19">
        <f t="shared" ref="F295:F297" si="248">E295/$B295</f>
        <v>0</v>
      </c>
      <c r="G295" s="133">
        <f>'AMA VL QUILHERME'!G7</f>
        <v>0</v>
      </c>
      <c r="H295" s="19">
        <f t="shared" ref="H295:H297" si="249">G295/$B295</f>
        <v>0</v>
      </c>
      <c r="I295" s="133">
        <f>'AMA VL QUILHERME'!K7</f>
        <v>0</v>
      </c>
      <c r="J295" s="19">
        <f t="shared" ref="J295:J297" si="250">I295/$B295</f>
        <v>0</v>
      </c>
      <c r="K295" s="133">
        <f>'AMA VL QUILHERME'!M7</f>
        <v>0</v>
      </c>
      <c r="L295" s="19">
        <f t="shared" ref="L295:L297" si="251">K295/$B295</f>
        <v>0</v>
      </c>
      <c r="M295" s="133">
        <f>'AMA VL QUILHERME'!O7</f>
        <v>0</v>
      </c>
      <c r="N295" s="19">
        <f t="shared" ref="N295:N297" si="252">M295/$B295</f>
        <v>0</v>
      </c>
      <c r="O295" s="282">
        <f>SUM(I295,K295,M295)</f>
        <v>0</v>
      </c>
      <c r="P295" s="146">
        <f>O295/($B295*3)</f>
        <v>0</v>
      </c>
      <c r="Q295" s="285">
        <f>SUM(C295,E295,G295,I295,K295,M295)</f>
        <v>13</v>
      </c>
    </row>
    <row r="296" spans="1:17" ht="15.75" thickBot="1" x14ac:dyDescent="0.3">
      <c r="A296" s="138" t="s">
        <v>190</v>
      </c>
      <c r="B296" s="117">
        <f>'AMA VL QUILHERME'!B8</f>
        <v>12</v>
      </c>
      <c r="C296" s="139">
        <f>'AMA VL QUILHERME'!C8</f>
        <v>6</v>
      </c>
      <c r="D296" s="151">
        <f t="shared" si="247"/>
        <v>0.5</v>
      </c>
      <c r="E296" s="139">
        <f>'AMA VL QUILHERME'!E8</f>
        <v>0</v>
      </c>
      <c r="F296" s="151">
        <f t="shared" si="248"/>
        <v>0</v>
      </c>
      <c r="G296" s="139">
        <f>'AMA VL QUILHERME'!G8</f>
        <v>0</v>
      </c>
      <c r="H296" s="151">
        <f t="shared" si="249"/>
        <v>0</v>
      </c>
      <c r="I296" s="139">
        <f>'AMA VL QUILHERME'!K8</f>
        <v>0</v>
      </c>
      <c r="J296" s="151">
        <f t="shared" si="250"/>
        <v>0</v>
      </c>
      <c r="K296" s="139">
        <f>'AMA VL QUILHERME'!M8</f>
        <v>0</v>
      </c>
      <c r="L296" s="151">
        <f t="shared" si="251"/>
        <v>0</v>
      </c>
      <c r="M296" s="139">
        <f>'AMA VL QUILHERME'!O8</f>
        <v>0</v>
      </c>
      <c r="N296" s="151">
        <f t="shared" si="252"/>
        <v>0</v>
      </c>
      <c r="O296" s="295">
        <f>SUM(I296,K296,M296)</f>
        <v>0</v>
      </c>
      <c r="P296" s="152">
        <f>O296/($B296*3)</f>
        <v>0</v>
      </c>
      <c r="Q296" s="286">
        <f>SUM(C296,E296,G296,I296,K296,M296)</f>
        <v>6</v>
      </c>
    </row>
    <row r="297" spans="1:17" ht="15.75" thickBot="1" x14ac:dyDescent="0.3">
      <c r="A297" s="6" t="s">
        <v>7</v>
      </c>
      <c r="B297" s="7">
        <f>SUM(B295:B296)</f>
        <v>30</v>
      </c>
      <c r="C297" s="8">
        <f>SUM(C295:C296)</f>
        <v>19</v>
      </c>
      <c r="D297" s="22">
        <f t="shared" si="247"/>
        <v>0.6333333333333333</v>
      </c>
      <c r="E297" s="8">
        <f>SUM(E295:E296)</f>
        <v>0</v>
      </c>
      <c r="F297" s="22">
        <f t="shared" si="248"/>
        <v>0</v>
      </c>
      <c r="G297" s="8">
        <f>SUM(G295:G296)</f>
        <v>0</v>
      </c>
      <c r="H297" s="22">
        <f t="shared" si="249"/>
        <v>0</v>
      </c>
      <c r="I297" s="8">
        <f>SUM(I295:I296)</f>
        <v>0</v>
      </c>
      <c r="J297" s="22">
        <f t="shared" si="250"/>
        <v>0</v>
      </c>
      <c r="K297" s="8">
        <f t="shared" ref="K297" si="253">SUM(K295:K296)</f>
        <v>0</v>
      </c>
      <c r="L297" s="22">
        <f t="shared" si="251"/>
        <v>0</v>
      </c>
      <c r="M297" s="8">
        <f t="shared" ref="M297" si="254">SUM(M295:M296)</f>
        <v>0</v>
      </c>
      <c r="N297" s="22">
        <f t="shared" si="252"/>
        <v>0</v>
      </c>
      <c r="O297" s="103">
        <f>SUM(I297,K297,M297)</f>
        <v>0</v>
      </c>
      <c r="P297" s="104">
        <f>O297/($B297*3)</f>
        <v>0</v>
      </c>
      <c r="Q297" s="8">
        <f>SUM(C297,E297,G297,I297,K297,M297)</f>
        <v>19</v>
      </c>
    </row>
    <row r="299" spans="1:17" ht="15.75" x14ac:dyDescent="0.25">
      <c r="A299" s="1290" t="s">
        <v>316</v>
      </c>
      <c r="B299" s="1291"/>
      <c r="C299" s="1291"/>
      <c r="D299" s="1291"/>
      <c r="E299" s="1291"/>
      <c r="F299" s="1291"/>
      <c r="G299" s="1291"/>
      <c r="H299" s="1291"/>
      <c r="I299" s="1291"/>
      <c r="J299" s="1291"/>
      <c r="K299" s="1291"/>
      <c r="L299" s="1291"/>
      <c r="M299" s="1291"/>
      <c r="N299" s="1291"/>
      <c r="O299" s="1291"/>
      <c r="P299" s="1291"/>
      <c r="Q299" s="1291"/>
    </row>
    <row r="300" spans="1:17" ht="36.75" thickBot="1" x14ac:dyDescent="0.3">
      <c r="A300" s="110" t="s">
        <v>14</v>
      </c>
      <c r="B300" s="184" t="s">
        <v>15</v>
      </c>
      <c r="C300" s="262" t="s">
        <v>2</v>
      </c>
      <c r="D300" s="263" t="s">
        <v>1</v>
      </c>
      <c r="E300" s="262" t="s">
        <v>3</v>
      </c>
      <c r="F300" s="263" t="s">
        <v>1</v>
      </c>
      <c r="G300" s="262" t="s">
        <v>4</v>
      </c>
      <c r="H300" s="263" t="s">
        <v>1</v>
      </c>
      <c r="I300" s="262" t="s">
        <v>5</v>
      </c>
      <c r="J300" s="263" t="s">
        <v>1</v>
      </c>
      <c r="K300" s="264" t="s">
        <v>203</v>
      </c>
      <c r="L300" s="265" t="s">
        <v>1</v>
      </c>
      <c r="M300" s="264" t="s">
        <v>204</v>
      </c>
      <c r="N300" s="265" t="s">
        <v>1</v>
      </c>
      <c r="O300" s="292" t="s">
        <v>206</v>
      </c>
      <c r="P300" s="293" t="s">
        <v>205</v>
      </c>
      <c r="Q300" s="264" t="s">
        <v>6</v>
      </c>
    </row>
    <row r="301" spans="1:17" ht="15.75" thickTop="1" x14ac:dyDescent="0.25">
      <c r="A301" s="9" t="s">
        <v>195</v>
      </c>
      <c r="B301" s="10">
        <f>'AMA VL MEDEIROS'!B7</f>
        <v>18</v>
      </c>
      <c r="C301" s="133">
        <f>'AMA VL MEDEIROS'!C7</f>
        <v>16</v>
      </c>
      <c r="D301" s="19">
        <f t="shared" ref="D301:D303" si="255">C301/$B301</f>
        <v>0.88888888888888884</v>
      </c>
      <c r="E301" s="133">
        <f>'AMA VL MEDEIROS'!E7</f>
        <v>0</v>
      </c>
      <c r="F301" s="19">
        <f t="shared" ref="F301:F303" si="256">E301/$B301</f>
        <v>0</v>
      </c>
      <c r="G301" s="133">
        <f>'AMA VL MEDEIROS'!G7</f>
        <v>0</v>
      </c>
      <c r="H301" s="19">
        <f t="shared" ref="H301:H303" si="257">G301/$B301</f>
        <v>0</v>
      </c>
      <c r="I301" s="133">
        <f>'AMA VL MEDEIROS'!K7</f>
        <v>0</v>
      </c>
      <c r="J301" s="19">
        <f t="shared" ref="J301:J303" si="258">I301/$B301</f>
        <v>0</v>
      </c>
      <c r="K301" s="133">
        <f>'AMA VL MEDEIROS'!M7</f>
        <v>0</v>
      </c>
      <c r="L301" s="19">
        <f t="shared" ref="L301:L303" si="259">K301/$B301</f>
        <v>0</v>
      </c>
      <c r="M301" s="133">
        <f>'AMA VL MEDEIROS'!O7</f>
        <v>0</v>
      </c>
      <c r="N301" s="19">
        <f t="shared" ref="N301:N303" si="260">M301/$B301</f>
        <v>0</v>
      </c>
      <c r="O301" s="282">
        <f>SUM(I301,K301,M301)</f>
        <v>0</v>
      </c>
      <c r="P301" s="146">
        <f>O301/($B301*3)</f>
        <v>0</v>
      </c>
      <c r="Q301" s="285">
        <f>SUM(C301,E301,G301,I301,K301,M301)</f>
        <v>16</v>
      </c>
    </row>
    <row r="302" spans="1:17" ht="15.75" thickBot="1" x14ac:dyDescent="0.3">
      <c r="A302" s="138" t="s">
        <v>190</v>
      </c>
      <c r="B302" s="117">
        <f>'AMA VL MEDEIROS'!B8</f>
        <v>12</v>
      </c>
      <c r="C302" s="139">
        <f>'AMA VL MEDEIROS'!C8</f>
        <v>9</v>
      </c>
      <c r="D302" s="151">
        <f t="shared" si="255"/>
        <v>0.75</v>
      </c>
      <c r="E302" s="139">
        <f>'AMA VL MEDEIROS'!E8</f>
        <v>0</v>
      </c>
      <c r="F302" s="151">
        <f t="shared" si="256"/>
        <v>0</v>
      </c>
      <c r="G302" s="139">
        <f>'AMA VL MEDEIROS'!G8</f>
        <v>0</v>
      </c>
      <c r="H302" s="151">
        <f t="shared" si="257"/>
        <v>0</v>
      </c>
      <c r="I302" s="139">
        <f>'AMA VL MEDEIROS'!K8</f>
        <v>0</v>
      </c>
      <c r="J302" s="151">
        <f t="shared" si="258"/>
        <v>0</v>
      </c>
      <c r="K302" s="139">
        <f>'AMA VL MEDEIROS'!M8</f>
        <v>0</v>
      </c>
      <c r="L302" s="151">
        <f t="shared" si="259"/>
        <v>0</v>
      </c>
      <c r="M302" s="139">
        <f>'AMA VL MEDEIROS'!O8</f>
        <v>0</v>
      </c>
      <c r="N302" s="151">
        <f t="shared" si="260"/>
        <v>0</v>
      </c>
      <c r="O302" s="295">
        <f>SUM(I302,K302,M302)</f>
        <v>0</v>
      </c>
      <c r="P302" s="152">
        <f>O302/($B302*3)</f>
        <v>0</v>
      </c>
      <c r="Q302" s="286">
        <f>SUM(C302,E302,G302,I302,K302,M302)</f>
        <v>9</v>
      </c>
    </row>
    <row r="303" spans="1:17" ht="15.75" thickBot="1" x14ac:dyDescent="0.3">
      <c r="A303" s="6" t="s">
        <v>7</v>
      </c>
      <c r="B303" s="7">
        <f>SUM(B301:B302)</f>
        <v>30</v>
      </c>
      <c r="C303" s="8">
        <f>SUM(C301:C302)</f>
        <v>25</v>
      </c>
      <c r="D303" s="22">
        <f t="shared" si="255"/>
        <v>0.83333333333333337</v>
      </c>
      <c r="E303" s="8">
        <f>SUM(E301:E302)</f>
        <v>0</v>
      </c>
      <c r="F303" s="22">
        <f t="shared" si="256"/>
        <v>0</v>
      </c>
      <c r="G303" s="8">
        <f>SUM(G301:G302)</f>
        <v>0</v>
      </c>
      <c r="H303" s="22">
        <f t="shared" si="257"/>
        <v>0</v>
      </c>
      <c r="I303" s="8">
        <f>SUM(I301:I302)</f>
        <v>0</v>
      </c>
      <c r="J303" s="22">
        <f t="shared" si="258"/>
        <v>0</v>
      </c>
      <c r="K303" s="8">
        <f t="shared" ref="K303" si="261">SUM(K301:K302)</f>
        <v>0</v>
      </c>
      <c r="L303" s="22">
        <f t="shared" si="259"/>
        <v>0</v>
      </c>
      <c r="M303" s="8">
        <f t="shared" ref="M303" si="262">SUM(M301:M302)</f>
        <v>0</v>
      </c>
      <c r="N303" s="22">
        <f t="shared" si="260"/>
        <v>0</v>
      </c>
      <c r="O303" s="103">
        <f>SUM(I303,K303,M303)</f>
        <v>0</v>
      </c>
      <c r="P303" s="104">
        <f>O303/($B303*3)</f>
        <v>0</v>
      </c>
      <c r="Q303" s="8">
        <f>SUM(C303,E303,G303,I303,K303,M303)</f>
        <v>25</v>
      </c>
    </row>
  </sheetData>
  <sheetProtection sheet="1" objects="1" scenarios="1"/>
  <mergeCells count="27">
    <mergeCell ref="A4:Q4"/>
    <mergeCell ref="A20:Q20"/>
    <mergeCell ref="A47:Q47"/>
    <mergeCell ref="A61:Q61"/>
    <mergeCell ref="A1:K1"/>
    <mergeCell ref="A2:K2"/>
    <mergeCell ref="A36:Q36"/>
    <mergeCell ref="A74:Q74"/>
    <mergeCell ref="A86:Q86"/>
    <mergeCell ref="A101:Q101"/>
    <mergeCell ref="A116:Q116"/>
    <mergeCell ref="A130:Q130"/>
    <mergeCell ref="A139:Q139"/>
    <mergeCell ref="A151:Q151"/>
    <mergeCell ref="A163:Q163"/>
    <mergeCell ref="A174:Q174"/>
    <mergeCell ref="A191:Q191"/>
    <mergeCell ref="A205:Q205"/>
    <mergeCell ref="A278:Q278"/>
    <mergeCell ref="A287:Q287"/>
    <mergeCell ref="A293:Q293"/>
    <mergeCell ref="A299:Q299"/>
    <mergeCell ref="A214:Q214"/>
    <mergeCell ref="A225:Q225"/>
    <mergeCell ref="A237:Q237"/>
    <mergeCell ref="A248:Q248"/>
    <mergeCell ref="A262:Q262"/>
  </mergeCells>
  <conditionalFormatting sqref="L301:L1048576 N301:N1048576 P301:P1048576 D301:D1048576 F301:F1048576 H301:H1048576 L153:L163 J153:J163 H153:H163 F153:F163 D153:D163 P153:P163 N153:N163 N165:N174 L165:L174 J165:J174 H165:H174 F165:F174 D165:D174 P165:P174 P176:P191 N176:N191 L176:L191 J176:J191 H176:H191 F176:F191 D176:D191 D193:D205 P193:P205 N193:N205 L193:L205 J193:J205 H193:H205 F193:F205 F207:F214 D207:D214 P207:P214 N207:N214 L207:L214 J207:J214 H207:H214 H216:H225 F216:F225 D216:D225 P216:P225 N216:N225 L216:L225 J216:J225 J227:J237 H227:H237 F227:F237 D227:D237 P227:P237 N227:N237 L227:L237 L239:L248 J239:J248 H239:H248 F239:F248 D239:D248 P239:P248 N239:N248 N250:N262 L250:L262 J250:J262 H250:H262 F250:F262 D250:D262 P250:P262 P264:P278 N264:N278 L264:L278 J264:J278 H264:H278 F264:F278 D264:D278 D280:D287 P280:P287 N280:N287 L280:L287 J280:J287 H280:H287 F280:F287 F289:F293 D289:D293 P289:P293 N289:N293 L289:L293 J289:J293 H289:H293 H295:H299 F295:F299 D295:D299 P295:P299 N295:N299 L295:L299 J295:J299 J301:J1048576 F118:F130 D118:D130 P118:P130 N118:N130 L118:L130 J118:J130 H118:H130 H132:H139 F132:F139 D132:D139 P132:P139 N132:N139 L132:L139 J132:J139 J141:J151 H141:H151 F141:F151 D141:D151 P141:P151 N141:N151 L141:L151 D103:D116 P103:P116 N103:N116 L103:L116 J103:J116 H103:H116 F103:F116 N76:N86 L76:L86 J76:J86 H76:H86 F76:F86 D76:D86 P76:P86 P88:P101 N88:N101 L88:L101 J88:J101 H88:H101 F88:F101 D88:D101 L63:L74 J63:J74 H63:H74 F63:F74 D63:D74 P63:P74 N63:N74 P1:P4 N1:N4 L1:L4 J1:J4 H1:H4 F1:F4 D1:D4 D6:D20 P6:P20 N6:N20 L6:L20 J6:J20 H6:H20 F6:F20 F22:F36 D22:D36 P22:P36 N22:N36 L22:L36 J22:J36 H22:H36 H38:H47 F38:F47 D38:D47 P38:P47 N38:N47 L38:L47 J38:J47 L49:L61 N49:N61 P49:P61 D49:D61 F49:F61 H49:H61 J49:J61">
    <cfRule type="cellIs" dxfId="1" priority="1" operator="greaterThan">
      <formula>1</formula>
    </cfRule>
    <cfRule type="cellIs" dxfId="0" priority="2" operator="lessThan">
      <formula>1</formula>
    </cfRule>
  </conditionalFormatting>
  <pageMargins left="0.511811024" right="0.511811024" top="0.78740157499999996" bottom="0.78740157499999996" header="0.31496062000000002" footer="0.31496062000000002"/>
  <legacy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rgb="FF92D050"/>
  </sheetPr>
  <dimension ref="A1:T306"/>
  <sheetViews>
    <sheetView showGridLines="0" workbookViewId="0">
      <selection sqref="A1:O1"/>
    </sheetView>
  </sheetViews>
  <sheetFormatPr defaultColWidth="8.85546875" defaultRowHeight="15" x14ac:dyDescent="0.25"/>
  <cols>
    <col min="1" max="1" width="31.42578125" customWidth="1"/>
    <col min="2" max="2" width="7.85546875" style="336" customWidth="1"/>
    <col min="3" max="4" width="8.85546875" style="185"/>
    <col min="5" max="5" width="8" style="540" customWidth="1"/>
    <col min="6" max="6" width="8.140625" style="356" customWidth="1"/>
    <col min="7" max="7" width="8" style="540" customWidth="1"/>
    <col min="8" max="8" width="8.140625" style="356" bestFit="1" customWidth="1"/>
    <col min="9" max="9" width="8" style="540" customWidth="1"/>
    <col min="10" max="10" width="7.5703125" style="356" customWidth="1"/>
    <col min="11" max="11" width="8.85546875" style="185"/>
    <col min="12" max="12" width="8" style="369" customWidth="1"/>
    <col min="13" max="13" width="8" style="540" customWidth="1"/>
    <col min="14" max="14" width="7.7109375" style="356" customWidth="1"/>
    <col min="15" max="15" width="8" style="540" customWidth="1"/>
    <col min="16" max="16" width="7" style="356" customWidth="1"/>
    <col min="17" max="17" width="8" style="540" customWidth="1"/>
    <col min="18" max="18" width="8.140625" style="356" customWidth="1"/>
    <col min="19" max="19" width="8.85546875" style="185"/>
    <col min="20" max="20" width="8.85546875" style="369"/>
  </cols>
  <sheetData>
    <row r="1" spans="1:20" ht="18" x14ac:dyDescent="0.35">
      <c r="A1" s="1289" t="s">
        <v>410</v>
      </c>
      <c r="B1" s="1289"/>
      <c r="C1" s="1289"/>
      <c r="D1" s="1289"/>
      <c r="E1" s="1289"/>
      <c r="F1" s="1289"/>
      <c r="G1" s="1289"/>
      <c r="H1" s="1289"/>
      <c r="I1" s="1289"/>
      <c r="J1" s="1289"/>
      <c r="K1" s="1289"/>
      <c r="L1" s="1289"/>
      <c r="M1" s="1289"/>
      <c r="N1" s="1289"/>
      <c r="O1" s="1289"/>
      <c r="P1" s="368"/>
      <c r="Q1" s="562"/>
    </row>
    <row r="2" spans="1:20" ht="18" x14ac:dyDescent="0.35">
      <c r="A2" s="1289" t="s">
        <v>197</v>
      </c>
      <c r="B2" s="1289"/>
      <c r="C2" s="1289"/>
      <c r="D2" s="1289"/>
      <c r="E2" s="1289"/>
      <c r="F2" s="1289"/>
      <c r="G2" s="1289"/>
      <c r="H2" s="1289"/>
      <c r="I2" s="1289"/>
      <c r="J2" s="1289"/>
      <c r="K2" s="1289"/>
      <c r="L2" s="1289"/>
      <c r="M2" s="1289"/>
      <c r="N2" s="1289"/>
      <c r="O2" s="1289"/>
      <c r="P2" s="368"/>
      <c r="Q2" s="562"/>
    </row>
    <row r="3" spans="1:20" x14ac:dyDescent="0.25">
      <c r="A3" s="131" t="s">
        <v>201</v>
      </c>
      <c r="B3" s="333"/>
    </row>
    <row r="4" spans="1:20" ht="15.75" x14ac:dyDescent="0.25">
      <c r="A4" s="1290" t="s">
        <v>275</v>
      </c>
      <c r="B4" s="1291"/>
      <c r="C4" s="1291"/>
      <c r="D4" s="1291"/>
      <c r="E4" s="1291"/>
      <c r="F4" s="1291"/>
      <c r="G4" s="1291"/>
      <c r="H4" s="1291"/>
      <c r="I4" s="1291"/>
      <c r="J4" s="1291"/>
      <c r="K4" s="1291"/>
      <c r="L4" s="1291"/>
      <c r="M4" s="1291"/>
      <c r="N4" s="1291"/>
      <c r="O4" s="1291"/>
      <c r="P4" s="1291"/>
      <c r="Q4" s="1291"/>
      <c r="R4" s="1291"/>
      <c r="S4" s="1291"/>
      <c r="T4" s="1291"/>
    </row>
    <row r="5" spans="1:20" ht="36.75" thickBot="1" x14ac:dyDescent="0.3">
      <c r="A5" s="110" t="s">
        <v>14</v>
      </c>
      <c r="B5" s="315" t="s">
        <v>231</v>
      </c>
      <c r="C5" s="132" t="s">
        <v>173</v>
      </c>
      <c r="D5" s="343" t="s">
        <v>232</v>
      </c>
      <c r="E5" s="561" t="s">
        <v>392</v>
      </c>
      <c r="F5" s="385" t="s">
        <v>398</v>
      </c>
      <c r="G5" s="561" t="s">
        <v>393</v>
      </c>
      <c r="H5" s="385" t="s">
        <v>399</v>
      </c>
      <c r="I5" s="561" t="s">
        <v>394</v>
      </c>
      <c r="J5" s="385" t="s">
        <v>400</v>
      </c>
      <c r="K5" s="292" t="s">
        <v>404</v>
      </c>
      <c r="L5" s="383" t="s">
        <v>233</v>
      </c>
      <c r="M5" s="561" t="s">
        <v>395</v>
      </c>
      <c r="N5" s="385" t="s">
        <v>401</v>
      </c>
      <c r="O5" s="541" t="s">
        <v>396</v>
      </c>
      <c r="P5" s="385" t="s">
        <v>402</v>
      </c>
      <c r="Q5" s="541" t="s">
        <v>397</v>
      </c>
      <c r="R5" s="385" t="s">
        <v>403</v>
      </c>
      <c r="S5" s="292" t="s">
        <v>406</v>
      </c>
      <c r="T5" s="383" t="s">
        <v>233</v>
      </c>
    </row>
    <row r="6" spans="1:20" ht="15.75" thickTop="1" x14ac:dyDescent="0.25">
      <c r="A6" s="9" t="s">
        <v>16</v>
      </c>
      <c r="B6" s="316">
        <v>40</v>
      </c>
      <c r="C6" s="10">
        <f>'Pque N Mundo I'!B23</f>
        <v>30</v>
      </c>
      <c r="D6" s="337">
        <f>C6*B6</f>
        <v>1200</v>
      </c>
      <c r="E6" s="542">
        <f>'Pque N Mundo I'!C23</f>
        <v>30</v>
      </c>
      <c r="F6" s="357">
        <f>(E6*$B6)-$D6</f>
        <v>0</v>
      </c>
      <c r="G6" s="542">
        <f>'Pque N Mundo I'!E23</f>
        <v>0</v>
      </c>
      <c r="H6" s="357">
        <f>(G6*$B6)-$D6</f>
        <v>-1200</v>
      </c>
      <c r="I6" s="542">
        <f>'Pque N Mundo I'!G23</f>
        <v>0</v>
      </c>
      <c r="J6" s="357">
        <f>(I6*$B6)-$D6</f>
        <v>-1200</v>
      </c>
      <c r="K6" s="282">
        <f t="shared" ref="K6:K14" si="0">SUM(E6,G6,I6)</f>
        <v>30</v>
      </c>
      <c r="L6" s="370">
        <f t="shared" ref="L6:L17" si="1">(K6*$B6)-$D6*3</f>
        <v>-2400</v>
      </c>
      <c r="M6" s="542">
        <f>'Pque N Mundo I'!K23</f>
        <v>0</v>
      </c>
      <c r="N6" s="357">
        <f>(M6*$B6)-$D6</f>
        <v>-1200</v>
      </c>
      <c r="O6" s="542">
        <f>'Pque N Mundo I'!M23</f>
        <v>0</v>
      </c>
      <c r="P6" s="357">
        <f>(O6*$B6)-$D6</f>
        <v>-1200</v>
      </c>
      <c r="Q6" s="542">
        <f>'Pque N Mundo I'!O23</f>
        <v>0</v>
      </c>
      <c r="R6" s="357">
        <f>(Q6*$B6)-$D6</f>
        <v>-1200</v>
      </c>
      <c r="S6" s="282">
        <f t="shared" ref="S6:S12" si="2">SUM(M6,O6,Q6)</f>
        <v>0</v>
      </c>
      <c r="T6" s="370">
        <f>(S6*$B6)-$D6*3</f>
        <v>-3600</v>
      </c>
    </row>
    <row r="7" spans="1:20" x14ac:dyDescent="0.25">
      <c r="A7" s="113" t="s">
        <v>17</v>
      </c>
      <c r="B7" s="317">
        <v>40</v>
      </c>
      <c r="C7" s="107">
        <f>'Pque N Mundo I'!B24</f>
        <v>5</v>
      </c>
      <c r="D7" s="338">
        <f t="shared" ref="D7:D18" si="3">C7*B7</f>
        <v>200</v>
      </c>
      <c r="E7" s="137">
        <f>'Pque N Mundo I'!C24</f>
        <v>5</v>
      </c>
      <c r="F7" s="358">
        <f t="shared" ref="F7:H18" si="4">(E7*$B7)-$D7</f>
        <v>0</v>
      </c>
      <c r="G7" s="137">
        <f>'Pque N Mundo I'!E24</f>
        <v>0</v>
      </c>
      <c r="H7" s="358">
        <f t="shared" si="4"/>
        <v>-200</v>
      </c>
      <c r="I7" s="137">
        <f>'Pque N Mundo I'!G24</f>
        <v>0</v>
      </c>
      <c r="J7" s="358">
        <f t="shared" ref="J7" si="5">(I7*$B7)-$D7</f>
        <v>-200</v>
      </c>
      <c r="K7" s="294">
        <f t="shared" si="0"/>
        <v>5</v>
      </c>
      <c r="L7" s="371">
        <f t="shared" si="1"/>
        <v>-400</v>
      </c>
      <c r="M7" s="137">
        <f>'Pque N Mundo I'!K24</f>
        <v>0</v>
      </c>
      <c r="N7" s="358">
        <f t="shared" ref="N7" si="6">(M7*$B7)-$D7</f>
        <v>-200</v>
      </c>
      <c r="O7" s="137">
        <f>'Pque N Mundo I'!M24</f>
        <v>0</v>
      </c>
      <c r="P7" s="358">
        <f t="shared" ref="P7" si="7">(O7*$B7)-$D7</f>
        <v>-200</v>
      </c>
      <c r="Q7" s="137">
        <f>'Pque N Mundo I'!O24</f>
        <v>0</v>
      </c>
      <c r="R7" s="358">
        <f t="shared" ref="R7" si="8">(Q7*$B7)-$D7</f>
        <v>-200</v>
      </c>
      <c r="S7" s="294">
        <f t="shared" si="2"/>
        <v>0</v>
      </c>
      <c r="T7" s="371">
        <f>(S7*$B7)-$D7*3</f>
        <v>-600</v>
      </c>
    </row>
    <row r="8" spans="1:20" x14ac:dyDescent="0.25">
      <c r="A8" s="113" t="s">
        <v>18</v>
      </c>
      <c r="B8" s="317">
        <v>40</v>
      </c>
      <c r="C8" s="107">
        <f>'Pque N Mundo I'!B25</f>
        <v>5</v>
      </c>
      <c r="D8" s="338">
        <f t="shared" si="3"/>
        <v>200</v>
      </c>
      <c r="E8" s="137">
        <f>'Pque N Mundo I'!C25</f>
        <v>5</v>
      </c>
      <c r="F8" s="358">
        <f t="shared" si="4"/>
        <v>0</v>
      </c>
      <c r="G8" s="137">
        <f>'Pque N Mundo I'!E25</f>
        <v>0</v>
      </c>
      <c r="H8" s="358">
        <f t="shared" si="4"/>
        <v>-200</v>
      </c>
      <c r="I8" s="137">
        <f>'Pque N Mundo I'!G25</f>
        <v>0</v>
      </c>
      <c r="J8" s="358">
        <f t="shared" ref="J8" si="9">(I8*$B8)-$D8</f>
        <v>-200</v>
      </c>
      <c r="K8" s="294">
        <f t="shared" si="0"/>
        <v>5</v>
      </c>
      <c r="L8" s="371">
        <f t="shared" si="1"/>
        <v>-400</v>
      </c>
      <c r="M8" s="137">
        <f>'Pque N Mundo I'!K25</f>
        <v>0</v>
      </c>
      <c r="N8" s="358">
        <f t="shared" ref="N8" si="10">(M8*$B8)-$D8</f>
        <v>-200</v>
      </c>
      <c r="O8" s="137">
        <f>'Pque N Mundo I'!M25</f>
        <v>0</v>
      </c>
      <c r="P8" s="358">
        <f t="shared" ref="P8" si="11">(O8*$B8)-$D8</f>
        <v>-200</v>
      </c>
      <c r="Q8" s="137">
        <f>'Pque N Mundo I'!O25</f>
        <v>0</v>
      </c>
      <c r="R8" s="358">
        <f t="shared" ref="R8" si="12">(Q8*$B8)-$D8</f>
        <v>-200</v>
      </c>
      <c r="S8" s="294">
        <f t="shared" si="2"/>
        <v>0</v>
      </c>
      <c r="T8" s="371">
        <f t="shared" ref="T8:T18" si="13">(S8*$B8)-$D8*3</f>
        <v>-600</v>
      </c>
    </row>
    <row r="9" spans="1:20" x14ac:dyDescent="0.25">
      <c r="A9" s="113" t="s">
        <v>33</v>
      </c>
      <c r="B9" s="317">
        <v>20</v>
      </c>
      <c r="C9" s="114">
        <f>'Pque N Mundo I'!B27</f>
        <v>3</v>
      </c>
      <c r="D9" s="345">
        <f t="shared" si="3"/>
        <v>60</v>
      </c>
      <c r="E9" s="137">
        <f>'Pque N Mundo I'!C27</f>
        <v>3</v>
      </c>
      <c r="F9" s="358">
        <f t="shared" si="4"/>
        <v>0</v>
      </c>
      <c r="G9" s="137">
        <f>'Pque N Mundo I'!E27</f>
        <v>0</v>
      </c>
      <c r="H9" s="358">
        <f t="shared" si="4"/>
        <v>-60</v>
      </c>
      <c r="I9" s="137">
        <f>'Pque N Mundo I'!G27</f>
        <v>0</v>
      </c>
      <c r="J9" s="358">
        <f t="shared" ref="J9" si="14">(I9*$B9)-$D9</f>
        <v>-60</v>
      </c>
      <c r="K9" s="294">
        <f t="shared" si="0"/>
        <v>3</v>
      </c>
      <c r="L9" s="371">
        <f t="shared" si="1"/>
        <v>-120</v>
      </c>
      <c r="M9" s="137">
        <f>'Pque N Mundo I'!K27</f>
        <v>0</v>
      </c>
      <c r="N9" s="358">
        <f t="shared" ref="N9" si="15">(M9*$B9)-$D9</f>
        <v>-60</v>
      </c>
      <c r="O9" s="137">
        <f>'Pque N Mundo I'!M27</f>
        <v>0</v>
      </c>
      <c r="P9" s="358">
        <f t="shared" ref="P9" si="16">(O9*$B9)-$D9</f>
        <v>-60</v>
      </c>
      <c r="Q9" s="137">
        <f>'Pque N Mundo I'!O27</f>
        <v>0</v>
      </c>
      <c r="R9" s="358">
        <f t="shared" ref="R9" si="17">(Q9*$B9)-$D9</f>
        <v>-60</v>
      </c>
      <c r="S9" s="294">
        <f t="shared" si="2"/>
        <v>0</v>
      </c>
      <c r="T9" s="371">
        <f t="shared" si="13"/>
        <v>-180</v>
      </c>
    </row>
    <row r="10" spans="1:20" x14ac:dyDescent="0.25">
      <c r="A10" s="183" t="s">
        <v>19</v>
      </c>
      <c r="B10" s="317">
        <v>20</v>
      </c>
      <c r="C10" s="114">
        <f>'Pque N Mundo I'!B28</f>
        <v>0</v>
      </c>
      <c r="D10" s="345">
        <f t="shared" ref="D10" si="18">C10*B10</f>
        <v>0</v>
      </c>
      <c r="E10" s="137">
        <f>'Pque N Mundo I'!C28</f>
        <v>1</v>
      </c>
      <c r="F10" s="358">
        <f t="shared" ref="F10" si="19">(E10*$B10)-$D10</f>
        <v>20</v>
      </c>
      <c r="G10" s="137">
        <f>'Pque N Mundo I'!E28</f>
        <v>0</v>
      </c>
      <c r="H10" s="358">
        <f t="shared" ref="H10" si="20">(G10*$B10)-$D10</f>
        <v>0</v>
      </c>
      <c r="I10" s="137">
        <f>'Pque N Mundo I'!G28</f>
        <v>0</v>
      </c>
      <c r="J10" s="358">
        <f t="shared" ref="J10" si="21">(I10*$B10)-$D10</f>
        <v>0</v>
      </c>
      <c r="K10" s="294">
        <f t="shared" ref="K10" si="22">SUM(E10,G10,I10)</f>
        <v>1</v>
      </c>
      <c r="L10" s="371">
        <f t="shared" ref="L10" si="23">(K10*$B10)-$D10*3</f>
        <v>20</v>
      </c>
      <c r="M10" s="137">
        <f>'Pque N Mundo I'!K28</f>
        <v>0</v>
      </c>
      <c r="N10" s="358">
        <f t="shared" ref="N10" si="24">(M10*$B10)-$D10</f>
        <v>0</v>
      </c>
      <c r="O10" s="137">
        <f>'Pque N Mundo I'!M28</f>
        <v>0</v>
      </c>
      <c r="P10" s="358">
        <f t="shared" ref="P10" si="25">(O10*$B10)-$D10</f>
        <v>0</v>
      </c>
      <c r="Q10" s="137">
        <f>'Pque N Mundo I'!O28</f>
        <v>0</v>
      </c>
      <c r="R10" s="358">
        <f t="shared" ref="R10" si="26">(Q10*$B10)-$D10</f>
        <v>0</v>
      </c>
      <c r="S10" s="294">
        <f t="shared" ref="S10" si="27">SUM(M10,O10,Q10)</f>
        <v>0</v>
      </c>
      <c r="T10" s="371">
        <f t="shared" ref="T10" si="28">(S10*$B10)-$D10*3</f>
        <v>0</v>
      </c>
    </row>
    <row r="11" spans="1:20" x14ac:dyDescent="0.25">
      <c r="A11" s="113" t="s">
        <v>20</v>
      </c>
      <c r="B11" s="317">
        <v>20</v>
      </c>
      <c r="C11" s="107">
        <f>'Pque N Mundo I'!B29</f>
        <v>2</v>
      </c>
      <c r="D11" s="338">
        <f t="shared" si="3"/>
        <v>40</v>
      </c>
      <c r="E11" s="137">
        <f>'Pque N Mundo I'!C29</f>
        <v>2</v>
      </c>
      <c r="F11" s="358">
        <f t="shared" si="4"/>
        <v>0</v>
      </c>
      <c r="G11" s="137">
        <f>'Pque N Mundo I'!E29</f>
        <v>0</v>
      </c>
      <c r="H11" s="358">
        <f t="shared" si="4"/>
        <v>-40</v>
      </c>
      <c r="I11" s="137">
        <f>'Pque N Mundo I'!G29</f>
        <v>0</v>
      </c>
      <c r="J11" s="358">
        <f t="shared" ref="J11" si="29">(I11*$B11)-$D11</f>
        <v>-40</v>
      </c>
      <c r="K11" s="294">
        <f t="shared" si="0"/>
        <v>2</v>
      </c>
      <c r="L11" s="371">
        <f t="shared" si="1"/>
        <v>-80</v>
      </c>
      <c r="M11" s="137">
        <f>'Pque N Mundo I'!K29</f>
        <v>0</v>
      </c>
      <c r="N11" s="358">
        <f t="shared" ref="N11" si="30">(M11*$B11)-$D11</f>
        <v>-40</v>
      </c>
      <c r="O11" s="137">
        <f>'Pque N Mundo I'!M29</f>
        <v>0</v>
      </c>
      <c r="P11" s="358">
        <f t="shared" ref="P11" si="31">(O11*$B11)-$D11</f>
        <v>-40</v>
      </c>
      <c r="Q11" s="137">
        <f>'Pque N Mundo I'!O29</f>
        <v>0</v>
      </c>
      <c r="R11" s="358">
        <f t="shared" ref="R11" si="32">(Q11*$B11)-$D11</f>
        <v>-40</v>
      </c>
      <c r="S11" s="294">
        <f t="shared" si="2"/>
        <v>0</v>
      </c>
      <c r="T11" s="371">
        <f t="shared" si="13"/>
        <v>-120</v>
      </c>
    </row>
    <row r="12" spans="1:20" x14ac:dyDescent="0.25">
      <c r="A12" s="113" t="s">
        <v>43</v>
      </c>
      <c r="B12" s="317">
        <v>20</v>
      </c>
      <c r="C12" s="107">
        <f>'Pque N Mundo I'!B30</f>
        <v>1</v>
      </c>
      <c r="D12" s="338">
        <f t="shared" si="3"/>
        <v>20</v>
      </c>
      <c r="E12" s="137">
        <f>'Pque N Mundo I'!C30</f>
        <v>1</v>
      </c>
      <c r="F12" s="358">
        <f t="shared" si="4"/>
        <v>0</v>
      </c>
      <c r="G12" s="137">
        <f>'Pque N Mundo I'!E30</f>
        <v>0</v>
      </c>
      <c r="H12" s="358">
        <f t="shared" si="4"/>
        <v>-20</v>
      </c>
      <c r="I12" s="137">
        <f>'Pque N Mundo I'!G30</f>
        <v>0</v>
      </c>
      <c r="J12" s="358">
        <f t="shared" ref="J12" si="33">(I12*$B12)-$D12</f>
        <v>-20</v>
      </c>
      <c r="K12" s="294">
        <f t="shared" si="0"/>
        <v>1</v>
      </c>
      <c r="L12" s="371">
        <f t="shared" si="1"/>
        <v>-40</v>
      </c>
      <c r="M12" s="137">
        <f>'Pque N Mundo I'!K30</f>
        <v>0</v>
      </c>
      <c r="N12" s="358">
        <f t="shared" ref="N12" si="34">(M12*$B12)-$D12</f>
        <v>-20</v>
      </c>
      <c r="O12" s="137">
        <f>'Pque N Mundo I'!M30</f>
        <v>0</v>
      </c>
      <c r="P12" s="358">
        <f t="shared" ref="P12" si="35">(O12*$B12)-$D12</f>
        <v>-20</v>
      </c>
      <c r="Q12" s="137">
        <f>'Pque N Mundo I'!O30</f>
        <v>0</v>
      </c>
      <c r="R12" s="358">
        <f t="shared" ref="R12" si="36">(Q12*$B12)-$D12</f>
        <v>-20</v>
      </c>
      <c r="S12" s="294">
        <f t="shared" si="2"/>
        <v>0</v>
      </c>
      <c r="T12" s="371">
        <f t="shared" si="13"/>
        <v>-60</v>
      </c>
    </row>
    <row r="13" spans="1:20" x14ac:dyDescent="0.25">
      <c r="A13" s="113" t="s">
        <v>22</v>
      </c>
      <c r="B13" s="317">
        <v>20</v>
      </c>
      <c r="C13" s="107">
        <f>'Pque N Mundo I'!B31</f>
        <v>1</v>
      </c>
      <c r="D13" s="338">
        <f t="shared" si="3"/>
        <v>20</v>
      </c>
      <c r="E13" s="137">
        <f>'Pque N Mundo I'!C31</f>
        <v>1</v>
      </c>
      <c r="F13" s="358">
        <f t="shared" si="4"/>
        <v>0</v>
      </c>
      <c r="G13" s="137">
        <f>'Pque N Mundo I'!E31</f>
        <v>0</v>
      </c>
      <c r="H13" s="358">
        <f t="shared" si="4"/>
        <v>-20</v>
      </c>
      <c r="I13" s="137">
        <f>'Pque N Mundo I'!G31</f>
        <v>0</v>
      </c>
      <c r="J13" s="358">
        <f t="shared" ref="J13" si="37">(I13*$B13)-$D13</f>
        <v>-20</v>
      </c>
      <c r="K13" s="294">
        <f t="shared" si="0"/>
        <v>1</v>
      </c>
      <c r="L13" s="371">
        <f t="shared" si="1"/>
        <v>-40</v>
      </c>
      <c r="M13" s="137">
        <f>'Pque N Mundo I'!K31</f>
        <v>0</v>
      </c>
      <c r="N13" s="358">
        <f t="shared" ref="N13" si="38">(M13*$B13)-$D13</f>
        <v>-20</v>
      </c>
      <c r="O13" s="137">
        <f>'Pque N Mundo I'!M31</f>
        <v>0</v>
      </c>
      <c r="P13" s="358">
        <f t="shared" ref="P13" si="39">(O13*$B13)-$D13</f>
        <v>-20</v>
      </c>
      <c r="Q13" s="137">
        <f>'Pque N Mundo I'!O31</f>
        <v>0</v>
      </c>
      <c r="R13" s="358">
        <f t="shared" ref="R13" si="40">(Q13*$B13)-$D13</f>
        <v>-20</v>
      </c>
      <c r="S13" s="294">
        <f t="shared" ref="S13:S18" si="41">SUM(M13,O13,Q13)</f>
        <v>0</v>
      </c>
      <c r="T13" s="371">
        <f t="shared" si="13"/>
        <v>-60</v>
      </c>
    </row>
    <row r="14" spans="1:20" x14ac:dyDescent="0.25">
      <c r="A14" s="113" t="s">
        <v>23</v>
      </c>
      <c r="B14" s="317">
        <v>20</v>
      </c>
      <c r="C14" s="107">
        <f>'Pque N Mundo I'!B32</f>
        <v>2</v>
      </c>
      <c r="D14" s="338">
        <f t="shared" si="3"/>
        <v>40</v>
      </c>
      <c r="E14" s="137">
        <f>'Pque N Mundo I'!C32</f>
        <v>1.5</v>
      </c>
      <c r="F14" s="358">
        <f t="shared" si="4"/>
        <v>-10</v>
      </c>
      <c r="G14" s="137">
        <f>'Pque N Mundo I'!E32</f>
        <v>0</v>
      </c>
      <c r="H14" s="358">
        <f t="shared" si="4"/>
        <v>-40</v>
      </c>
      <c r="I14" s="137">
        <f>'Pque N Mundo I'!G32</f>
        <v>0</v>
      </c>
      <c r="J14" s="358">
        <f t="shared" ref="J14" si="42">(I14*$B14)-$D14</f>
        <v>-40</v>
      </c>
      <c r="K14" s="294">
        <f t="shared" si="0"/>
        <v>1.5</v>
      </c>
      <c r="L14" s="371">
        <f t="shared" si="1"/>
        <v>-90</v>
      </c>
      <c r="M14" s="137">
        <f>'Pque N Mundo I'!K32</f>
        <v>0</v>
      </c>
      <c r="N14" s="358">
        <f t="shared" ref="N14" si="43">(M14*$B14)-$D14</f>
        <v>-40</v>
      </c>
      <c r="O14" s="137">
        <f>'Pque N Mundo I'!M32</f>
        <v>0</v>
      </c>
      <c r="P14" s="358">
        <f t="shared" ref="P14" si="44">(O14*$B14)-$D14</f>
        <v>-40</v>
      </c>
      <c r="Q14" s="137">
        <f>'Pque N Mundo I'!O32</f>
        <v>0</v>
      </c>
      <c r="R14" s="358">
        <f t="shared" ref="R14" si="45">(Q14*$B14)-$D14</f>
        <v>-40</v>
      </c>
      <c r="S14" s="294">
        <f t="shared" si="41"/>
        <v>0</v>
      </c>
      <c r="T14" s="371">
        <f t="shared" si="13"/>
        <v>-120</v>
      </c>
    </row>
    <row r="15" spans="1:20" x14ac:dyDescent="0.25">
      <c r="A15" s="113" t="s">
        <v>24</v>
      </c>
      <c r="B15" s="317">
        <v>30</v>
      </c>
      <c r="C15" s="107">
        <f>'Pque N Mundo I'!B33</f>
        <v>2</v>
      </c>
      <c r="D15" s="338">
        <f t="shared" si="3"/>
        <v>60</v>
      </c>
      <c r="E15" s="137">
        <f>'Pque N Mundo I'!C33</f>
        <v>2</v>
      </c>
      <c r="F15" s="358">
        <f t="shared" si="4"/>
        <v>0</v>
      </c>
      <c r="G15" s="137">
        <f>'Pque N Mundo I'!E33</f>
        <v>0</v>
      </c>
      <c r="H15" s="358">
        <f t="shared" si="4"/>
        <v>-60</v>
      </c>
      <c r="I15" s="137">
        <f>'Pque N Mundo I'!G33</f>
        <v>0</v>
      </c>
      <c r="J15" s="358">
        <f t="shared" ref="J15" si="46">(I15*$B15)-$D15</f>
        <v>-60</v>
      </c>
      <c r="K15" s="294">
        <f t="shared" ref="K15:K18" si="47">SUM(E15,G15,I15)</f>
        <v>2</v>
      </c>
      <c r="L15" s="371">
        <f t="shared" si="1"/>
        <v>-120</v>
      </c>
      <c r="M15" s="137">
        <f>'Pque N Mundo I'!K33</f>
        <v>0</v>
      </c>
      <c r="N15" s="358">
        <f t="shared" ref="N15" si="48">(M15*$B15)-$D15</f>
        <v>-60</v>
      </c>
      <c r="O15" s="137">
        <f>'Pque N Mundo I'!M33</f>
        <v>0</v>
      </c>
      <c r="P15" s="358">
        <f t="shared" ref="P15" si="49">(O15*$B15)-$D15</f>
        <v>-60</v>
      </c>
      <c r="Q15" s="137">
        <f>'Pque N Mundo I'!O33</f>
        <v>0</v>
      </c>
      <c r="R15" s="358">
        <f t="shared" ref="R15" si="50">(Q15*$B15)-$D15</f>
        <v>-60</v>
      </c>
      <c r="S15" s="294">
        <f t="shared" si="41"/>
        <v>0</v>
      </c>
      <c r="T15" s="371">
        <f t="shared" si="13"/>
        <v>-180</v>
      </c>
    </row>
    <row r="16" spans="1:20" x14ac:dyDescent="0.25">
      <c r="A16" s="113" t="s">
        <v>25</v>
      </c>
      <c r="B16" s="317">
        <v>30</v>
      </c>
      <c r="C16" s="107">
        <f>'Pque N Mundo I'!B34</f>
        <v>3</v>
      </c>
      <c r="D16" s="338">
        <f t="shared" si="3"/>
        <v>90</v>
      </c>
      <c r="E16" s="137">
        <f>'Pque N Mundo I'!C34</f>
        <v>3</v>
      </c>
      <c r="F16" s="358">
        <f t="shared" si="4"/>
        <v>0</v>
      </c>
      <c r="G16" s="137">
        <f>'Pque N Mundo I'!E34</f>
        <v>0</v>
      </c>
      <c r="H16" s="358">
        <f t="shared" si="4"/>
        <v>-90</v>
      </c>
      <c r="I16" s="137">
        <f>'Pque N Mundo I'!G34</f>
        <v>0</v>
      </c>
      <c r="J16" s="358">
        <f t="shared" ref="J16" si="51">(I16*$B16)-$D16</f>
        <v>-90</v>
      </c>
      <c r="K16" s="294">
        <f>SUM(E16,G16,I16)</f>
        <v>3</v>
      </c>
      <c r="L16" s="371">
        <f t="shared" si="1"/>
        <v>-180</v>
      </c>
      <c r="M16" s="137">
        <f>'Pque N Mundo I'!K34</f>
        <v>0</v>
      </c>
      <c r="N16" s="358">
        <f t="shared" ref="N16" si="52">(M16*$B16)-$D16</f>
        <v>-90</v>
      </c>
      <c r="O16" s="137">
        <f>'Pque N Mundo I'!M34</f>
        <v>0</v>
      </c>
      <c r="P16" s="358">
        <f t="shared" ref="P16" si="53">(O16*$B16)-$D16</f>
        <v>-90</v>
      </c>
      <c r="Q16" s="137">
        <f>'Pque N Mundo I'!O34</f>
        <v>0</v>
      </c>
      <c r="R16" s="358">
        <f t="shared" ref="R16" si="54">(Q16*$B16)-$D16</f>
        <v>-90</v>
      </c>
      <c r="S16" s="294">
        <f t="shared" si="41"/>
        <v>0</v>
      </c>
      <c r="T16" s="371">
        <f t="shared" si="13"/>
        <v>-270</v>
      </c>
    </row>
    <row r="17" spans="1:20" x14ac:dyDescent="0.25">
      <c r="A17" s="113" t="s">
        <v>26</v>
      </c>
      <c r="B17" s="317">
        <v>40</v>
      </c>
      <c r="C17" s="107">
        <f>'Pque N Mundo I'!B36</f>
        <v>1</v>
      </c>
      <c r="D17" s="338">
        <f t="shared" si="3"/>
        <v>40</v>
      </c>
      <c r="E17" s="137">
        <f>'Pque N Mundo I'!C36</f>
        <v>0</v>
      </c>
      <c r="F17" s="358">
        <f t="shared" si="4"/>
        <v>-40</v>
      </c>
      <c r="G17" s="137">
        <f>'Pque N Mundo I'!E36</f>
        <v>0</v>
      </c>
      <c r="H17" s="358">
        <f t="shared" si="4"/>
        <v>-40</v>
      </c>
      <c r="I17" s="137">
        <f>'Pque N Mundo I'!G36</f>
        <v>0</v>
      </c>
      <c r="J17" s="358">
        <f t="shared" ref="J17" si="55">(I17*$B17)-$D17</f>
        <v>-40</v>
      </c>
      <c r="K17" s="294">
        <f>SUM(E17,G17,I17)</f>
        <v>0</v>
      </c>
      <c r="L17" s="371">
        <f t="shared" si="1"/>
        <v>-120</v>
      </c>
      <c r="M17" s="137">
        <f>'Pque N Mundo I'!K36</f>
        <v>0</v>
      </c>
      <c r="N17" s="358">
        <f t="shared" ref="N17" si="56">(M17*$B17)-$D17</f>
        <v>-40</v>
      </c>
      <c r="O17" s="137">
        <f>'Pque N Mundo I'!M36</f>
        <v>0</v>
      </c>
      <c r="P17" s="358">
        <f t="shared" ref="P17" si="57">(O17*$B17)-$D17</f>
        <v>-40</v>
      </c>
      <c r="Q17" s="137">
        <f>'Pque N Mundo I'!O36</f>
        <v>0</v>
      </c>
      <c r="R17" s="358">
        <f t="shared" ref="R17" si="58">(Q17*$B17)-$D17</f>
        <v>-40</v>
      </c>
      <c r="S17" s="294">
        <f t="shared" si="41"/>
        <v>0</v>
      </c>
      <c r="T17" s="371">
        <f t="shared" si="13"/>
        <v>-120</v>
      </c>
    </row>
    <row r="18" spans="1:20" ht="15.75" thickBot="1" x14ac:dyDescent="0.3">
      <c r="A18" s="138" t="s">
        <v>34</v>
      </c>
      <c r="B18" s="318">
        <v>30</v>
      </c>
      <c r="C18" s="117">
        <f>'Pque N Mundo I'!B38</f>
        <v>2</v>
      </c>
      <c r="D18" s="340">
        <f t="shared" si="3"/>
        <v>60</v>
      </c>
      <c r="E18" s="543">
        <f>'Pque N Mundo I'!C38</f>
        <v>2</v>
      </c>
      <c r="F18" s="359">
        <f t="shared" si="4"/>
        <v>0</v>
      </c>
      <c r="G18" s="543">
        <f>'Pque N Mundo I'!E38</f>
        <v>0</v>
      </c>
      <c r="H18" s="359">
        <f t="shared" si="4"/>
        <v>-60</v>
      </c>
      <c r="I18" s="543">
        <f>'Pque N Mundo I'!G38</f>
        <v>0</v>
      </c>
      <c r="J18" s="359">
        <f t="shared" ref="J18" si="59">(I18*$B18)-$D18</f>
        <v>-60</v>
      </c>
      <c r="K18" s="295">
        <f t="shared" si="47"/>
        <v>2</v>
      </c>
      <c r="L18" s="372">
        <f t="shared" ref="L18" si="60">(K18*$B18)-$D18*3</f>
        <v>-120</v>
      </c>
      <c r="M18" s="543">
        <f>'Pque N Mundo I'!K38</f>
        <v>0</v>
      </c>
      <c r="N18" s="359">
        <f t="shared" ref="N18" si="61">(M18*$B18)-$D18</f>
        <v>-60</v>
      </c>
      <c r="O18" s="543">
        <f>'Pque N Mundo I'!M38</f>
        <v>0</v>
      </c>
      <c r="P18" s="359">
        <f t="shared" ref="P18" si="62">(O18*$B18)-$D18</f>
        <v>-60</v>
      </c>
      <c r="Q18" s="543">
        <f>'Pque N Mundo I'!O38</f>
        <v>0</v>
      </c>
      <c r="R18" s="359">
        <f t="shared" ref="R18" si="63">(Q18*$B18)-$D18</f>
        <v>-60</v>
      </c>
      <c r="S18" s="295">
        <f t="shared" si="41"/>
        <v>0</v>
      </c>
      <c r="T18" s="372">
        <f t="shared" si="13"/>
        <v>-180</v>
      </c>
    </row>
    <row r="19" spans="1:20" ht="15.75" thickBot="1" x14ac:dyDescent="0.3">
      <c r="A19" s="6" t="s">
        <v>7</v>
      </c>
      <c r="B19" s="334">
        <f>SUM(B6:B18)</f>
        <v>370</v>
      </c>
      <c r="C19" s="7">
        <f>SUM(C6:C18)</f>
        <v>57</v>
      </c>
      <c r="D19" s="341">
        <f t="shared" ref="D19:T19" si="64">SUM(D6:D18)</f>
        <v>2030</v>
      </c>
      <c r="E19" s="544">
        <f t="shared" si="64"/>
        <v>56.5</v>
      </c>
      <c r="F19" s="360">
        <f t="shared" si="64"/>
        <v>-30</v>
      </c>
      <c r="G19" s="544">
        <f t="shared" si="64"/>
        <v>0</v>
      </c>
      <c r="H19" s="360">
        <f t="shared" si="64"/>
        <v>-2030</v>
      </c>
      <c r="I19" s="544">
        <f t="shared" si="64"/>
        <v>0</v>
      </c>
      <c r="J19" s="360">
        <f t="shared" si="64"/>
        <v>-2030</v>
      </c>
      <c r="K19" s="103">
        <f t="shared" ref="K19:L19" si="65">SUM(K6:K18)</f>
        <v>56.5</v>
      </c>
      <c r="L19" s="373">
        <f t="shared" si="65"/>
        <v>-4090</v>
      </c>
      <c r="M19" s="544">
        <f t="shared" si="64"/>
        <v>0</v>
      </c>
      <c r="N19" s="360">
        <f t="shared" si="64"/>
        <v>-2030</v>
      </c>
      <c r="O19" s="544">
        <f t="shared" si="64"/>
        <v>0</v>
      </c>
      <c r="P19" s="360">
        <f t="shared" si="64"/>
        <v>-2030</v>
      </c>
      <c r="Q19" s="544">
        <f t="shared" si="64"/>
        <v>0</v>
      </c>
      <c r="R19" s="360">
        <f t="shared" si="64"/>
        <v>-2030</v>
      </c>
      <c r="S19" s="103">
        <f t="shared" si="64"/>
        <v>0</v>
      </c>
      <c r="T19" s="373">
        <f t="shared" si="64"/>
        <v>-6090</v>
      </c>
    </row>
    <row r="21" spans="1:20" ht="15.75" x14ac:dyDescent="0.25">
      <c r="A21" s="1290" t="s">
        <v>47</v>
      </c>
      <c r="B21" s="1291"/>
      <c r="C21" s="1291"/>
      <c r="D21" s="1291"/>
      <c r="E21" s="1291"/>
      <c r="F21" s="1291"/>
      <c r="G21" s="1291"/>
      <c r="H21" s="1291"/>
      <c r="I21" s="1291"/>
      <c r="J21" s="1291"/>
      <c r="K21" s="1291"/>
      <c r="L21" s="1291"/>
      <c r="M21" s="1291"/>
      <c r="N21" s="1291"/>
      <c r="O21" s="1291"/>
      <c r="P21" s="1291"/>
      <c r="Q21" s="1291"/>
      <c r="R21" s="1291"/>
      <c r="S21" s="1291"/>
      <c r="T21" s="1291"/>
    </row>
    <row r="22" spans="1:20" ht="36.75" thickBot="1" x14ac:dyDescent="0.3">
      <c r="A22" s="110" t="s">
        <v>14</v>
      </c>
      <c r="B22" s="315" t="str">
        <f t="shared" ref="B22:T22" si="66">B5</f>
        <v>Carga Horária</v>
      </c>
      <c r="C22" s="132" t="str">
        <f t="shared" si="66"/>
        <v>Equipe Mínima TA</v>
      </c>
      <c r="D22" s="343" t="str">
        <f t="shared" si="66"/>
        <v>Total Horas</v>
      </c>
      <c r="E22" s="561" t="str">
        <f t="shared" si="66"/>
        <v>MAR</v>
      </c>
      <c r="F22" s="385" t="str">
        <f t="shared" si="66"/>
        <v>Saldo Mar</v>
      </c>
      <c r="G22" s="561" t="str">
        <f t="shared" si="66"/>
        <v>ABR</v>
      </c>
      <c r="H22" s="385" t="str">
        <f t="shared" si="66"/>
        <v>Saldo Abr</v>
      </c>
      <c r="I22" s="561" t="str">
        <f t="shared" si="66"/>
        <v>MAI</v>
      </c>
      <c r="J22" s="385" t="str">
        <f t="shared" si="66"/>
        <v>Saldo Mai</v>
      </c>
      <c r="K22" s="292" t="str">
        <f t="shared" ref="K22:L22" si="67">K5</f>
        <v>3º Trimestre</v>
      </c>
      <c r="L22" s="383" t="str">
        <f t="shared" si="67"/>
        <v>Saldo Trim</v>
      </c>
      <c r="M22" s="561" t="str">
        <f t="shared" si="66"/>
        <v>JUN</v>
      </c>
      <c r="N22" s="385" t="str">
        <f t="shared" si="66"/>
        <v>Saldo Jun</v>
      </c>
      <c r="O22" s="541" t="str">
        <f t="shared" si="66"/>
        <v>JUL</v>
      </c>
      <c r="P22" s="385" t="str">
        <f t="shared" si="66"/>
        <v>Saldo Jul</v>
      </c>
      <c r="Q22" s="541" t="str">
        <f t="shared" si="66"/>
        <v>AGO</v>
      </c>
      <c r="R22" s="385" t="str">
        <f t="shared" si="66"/>
        <v>Saldo Ago</v>
      </c>
      <c r="S22" s="292" t="str">
        <f t="shared" si="66"/>
        <v>4º Trimestre</v>
      </c>
      <c r="T22" s="383" t="str">
        <f t="shared" si="66"/>
        <v>Saldo Trim</v>
      </c>
    </row>
    <row r="23" spans="1:20" ht="15.75" thickTop="1" x14ac:dyDescent="0.25">
      <c r="A23" s="77" t="s">
        <v>16</v>
      </c>
      <c r="B23" s="319">
        <v>40</v>
      </c>
      <c r="C23" s="289">
        <f>'Pque N Mundo II'!B22</f>
        <v>24</v>
      </c>
      <c r="D23" s="342">
        <f t="shared" ref="D23:D34" si="68">C23*B23</f>
        <v>960</v>
      </c>
      <c r="E23" s="545">
        <f>'Pque N Mundo II'!C22</f>
        <v>25</v>
      </c>
      <c r="F23" s="361">
        <f t="shared" ref="F23:F34" si="69">(E23*$B23)-$D23</f>
        <v>40</v>
      </c>
      <c r="G23" s="545">
        <f>'Pque N Mundo II'!E22</f>
        <v>0</v>
      </c>
      <c r="H23" s="361">
        <f t="shared" ref="H23:H34" si="70">(G23*$B23)-$D23</f>
        <v>-960</v>
      </c>
      <c r="I23" s="545">
        <f>'Pque N Mundo II'!G22</f>
        <v>0</v>
      </c>
      <c r="J23" s="361">
        <f t="shared" ref="J23:J34" si="71">(I23*$B23)-$D23</f>
        <v>-960</v>
      </c>
      <c r="K23" s="296">
        <f t="shared" ref="K23:K34" si="72">SUM(E23,G23,I23)</f>
        <v>25</v>
      </c>
      <c r="L23" s="374">
        <f t="shared" ref="L23:L34" si="73">(K23*$B23)-$D23*3</f>
        <v>-1880</v>
      </c>
      <c r="M23" s="545">
        <f>'Pque N Mundo II'!K22</f>
        <v>0</v>
      </c>
      <c r="N23" s="361">
        <f t="shared" ref="N23:N34" si="74">(M23*$B23)-$D23</f>
        <v>-960</v>
      </c>
      <c r="O23" s="545">
        <f>'Pque N Mundo II'!M22</f>
        <v>0</v>
      </c>
      <c r="P23" s="361">
        <f t="shared" ref="P23:P34" si="75">(O23*$B23)-$D23</f>
        <v>-960</v>
      </c>
      <c r="Q23" s="545">
        <f>'Pque N Mundo II'!O22</f>
        <v>0</v>
      </c>
      <c r="R23" s="361">
        <f t="shared" ref="R23:R34" si="76">(Q23*$B23)-$D23</f>
        <v>-960</v>
      </c>
      <c r="S23" s="296">
        <f t="shared" ref="S23:S34" si="77">SUM(M23,O23,Q23)</f>
        <v>0</v>
      </c>
      <c r="T23" s="374">
        <f t="shared" ref="T23:T34" si="78">(S23*$B23)-$D23*3</f>
        <v>-2880</v>
      </c>
    </row>
    <row r="24" spans="1:20" x14ac:dyDescent="0.25">
      <c r="A24" s="113" t="s">
        <v>17</v>
      </c>
      <c r="B24" s="317">
        <v>40</v>
      </c>
      <c r="C24" s="107">
        <f>'Pque N Mundo II'!B23</f>
        <v>4</v>
      </c>
      <c r="D24" s="338">
        <f t="shared" si="68"/>
        <v>160</v>
      </c>
      <c r="E24" s="137">
        <f>'Pque N Mundo II'!C23</f>
        <v>4</v>
      </c>
      <c r="F24" s="358">
        <f t="shared" si="69"/>
        <v>0</v>
      </c>
      <c r="G24" s="137">
        <f>'Pque N Mundo II'!E23</f>
        <v>0</v>
      </c>
      <c r="H24" s="358">
        <f t="shared" si="70"/>
        <v>-160</v>
      </c>
      <c r="I24" s="137">
        <f>'Pque N Mundo II'!G23</f>
        <v>0</v>
      </c>
      <c r="J24" s="358">
        <f t="shared" si="71"/>
        <v>-160</v>
      </c>
      <c r="K24" s="294">
        <f t="shared" si="72"/>
        <v>4</v>
      </c>
      <c r="L24" s="371">
        <f t="shared" si="73"/>
        <v>-320</v>
      </c>
      <c r="M24" s="137">
        <f>'Pque N Mundo II'!K23</f>
        <v>0</v>
      </c>
      <c r="N24" s="358">
        <f t="shared" si="74"/>
        <v>-160</v>
      </c>
      <c r="O24" s="137">
        <f>'Pque N Mundo II'!M23</f>
        <v>0</v>
      </c>
      <c r="P24" s="358">
        <f t="shared" si="75"/>
        <v>-160</v>
      </c>
      <c r="Q24" s="137">
        <f>'Pque N Mundo II'!O23</f>
        <v>0</v>
      </c>
      <c r="R24" s="358">
        <f t="shared" si="76"/>
        <v>-160</v>
      </c>
      <c r="S24" s="294">
        <f t="shared" si="77"/>
        <v>0</v>
      </c>
      <c r="T24" s="371">
        <f t="shared" si="78"/>
        <v>-480</v>
      </c>
    </row>
    <row r="25" spans="1:20" x14ac:dyDescent="0.25">
      <c r="A25" s="113" t="s">
        <v>18</v>
      </c>
      <c r="B25" s="317">
        <v>40</v>
      </c>
      <c r="C25" s="107">
        <f>'Pque N Mundo II'!B24</f>
        <v>4</v>
      </c>
      <c r="D25" s="338">
        <f t="shared" si="68"/>
        <v>160</v>
      </c>
      <c r="E25" s="137">
        <f>'Pque N Mundo II'!C24</f>
        <v>4</v>
      </c>
      <c r="F25" s="358">
        <f t="shared" si="69"/>
        <v>0</v>
      </c>
      <c r="G25" s="137">
        <f>'Pque N Mundo II'!E24</f>
        <v>0</v>
      </c>
      <c r="H25" s="358">
        <f t="shared" si="70"/>
        <v>-160</v>
      </c>
      <c r="I25" s="137">
        <f>'Pque N Mundo II'!G24</f>
        <v>0</v>
      </c>
      <c r="J25" s="358">
        <f t="shared" si="71"/>
        <v>-160</v>
      </c>
      <c r="K25" s="294">
        <f t="shared" si="72"/>
        <v>4</v>
      </c>
      <c r="L25" s="371">
        <f t="shared" si="73"/>
        <v>-320</v>
      </c>
      <c r="M25" s="137">
        <f>'Pque N Mundo II'!K24</f>
        <v>0</v>
      </c>
      <c r="N25" s="358">
        <f t="shared" si="74"/>
        <v>-160</v>
      </c>
      <c r="O25" s="137">
        <f>'Pque N Mundo II'!M24</f>
        <v>0</v>
      </c>
      <c r="P25" s="358">
        <f t="shared" si="75"/>
        <v>-160</v>
      </c>
      <c r="Q25" s="137">
        <f>'Pque N Mundo II'!O24</f>
        <v>0</v>
      </c>
      <c r="R25" s="358">
        <f t="shared" si="76"/>
        <v>-160</v>
      </c>
      <c r="S25" s="294">
        <f t="shared" si="77"/>
        <v>0</v>
      </c>
      <c r="T25" s="371">
        <f t="shared" si="78"/>
        <v>-480</v>
      </c>
    </row>
    <row r="26" spans="1:20" x14ac:dyDescent="0.25">
      <c r="A26" s="113" t="s">
        <v>32</v>
      </c>
      <c r="B26" s="317">
        <v>40</v>
      </c>
      <c r="C26" s="107">
        <f>'Pque N Mundo II'!B25</f>
        <v>2</v>
      </c>
      <c r="D26" s="338">
        <f t="shared" si="68"/>
        <v>80</v>
      </c>
      <c r="E26" s="137">
        <f>'Pque N Mundo II'!C25</f>
        <v>2</v>
      </c>
      <c r="F26" s="358">
        <f t="shared" si="69"/>
        <v>0</v>
      </c>
      <c r="G26" s="137">
        <f>'Pque N Mundo II'!E25</f>
        <v>0</v>
      </c>
      <c r="H26" s="358">
        <f t="shared" si="70"/>
        <v>-80</v>
      </c>
      <c r="I26" s="137">
        <f>'Pque N Mundo II'!G25</f>
        <v>0</v>
      </c>
      <c r="J26" s="358">
        <f t="shared" si="71"/>
        <v>-80</v>
      </c>
      <c r="K26" s="294">
        <f t="shared" si="72"/>
        <v>2</v>
      </c>
      <c r="L26" s="371">
        <f t="shared" si="73"/>
        <v>-160</v>
      </c>
      <c r="M26" s="137">
        <f>'Pque N Mundo II'!K25</f>
        <v>0</v>
      </c>
      <c r="N26" s="358">
        <f t="shared" si="74"/>
        <v>-80</v>
      </c>
      <c r="O26" s="137">
        <f>'Pque N Mundo II'!M25</f>
        <v>0</v>
      </c>
      <c r="P26" s="358">
        <f t="shared" si="75"/>
        <v>-80</v>
      </c>
      <c r="Q26" s="137">
        <f>'Pque N Mundo II'!O25</f>
        <v>0</v>
      </c>
      <c r="R26" s="358">
        <f t="shared" si="76"/>
        <v>-80</v>
      </c>
      <c r="S26" s="294">
        <f t="shared" si="77"/>
        <v>0</v>
      </c>
      <c r="T26" s="371">
        <f t="shared" si="78"/>
        <v>-240</v>
      </c>
    </row>
    <row r="27" spans="1:20" x14ac:dyDescent="0.25">
      <c r="A27" s="113" t="s">
        <v>33</v>
      </c>
      <c r="B27" s="317">
        <v>20</v>
      </c>
      <c r="C27" s="107">
        <f>'Pque N Mundo II'!B26</f>
        <v>2</v>
      </c>
      <c r="D27" s="338">
        <f t="shared" si="68"/>
        <v>40</v>
      </c>
      <c r="E27" s="137">
        <f>'Pque N Mundo II'!C26</f>
        <v>3</v>
      </c>
      <c r="F27" s="358">
        <f t="shared" si="69"/>
        <v>20</v>
      </c>
      <c r="G27" s="137">
        <f>'Pque N Mundo II'!E26</f>
        <v>0</v>
      </c>
      <c r="H27" s="358">
        <f t="shared" si="70"/>
        <v>-40</v>
      </c>
      <c r="I27" s="137">
        <f>'Pque N Mundo II'!G26</f>
        <v>0</v>
      </c>
      <c r="J27" s="358">
        <f t="shared" si="71"/>
        <v>-40</v>
      </c>
      <c r="K27" s="294">
        <f t="shared" si="72"/>
        <v>3</v>
      </c>
      <c r="L27" s="371">
        <f t="shared" si="73"/>
        <v>-60</v>
      </c>
      <c r="M27" s="137">
        <f>'Pque N Mundo II'!K26</f>
        <v>0</v>
      </c>
      <c r="N27" s="358">
        <f t="shared" si="74"/>
        <v>-40</v>
      </c>
      <c r="O27" s="137">
        <f>'Pque N Mundo II'!M26</f>
        <v>0</v>
      </c>
      <c r="P27" s="358">
        <f t="shared" si="75"/>
        <v>-40</v>
      </c>
      <c r="Q27" s="137">
        <f>'Pque N Mundo II'!O26</f>
        <v>0</v>
      </c>
      <c r="R27" s="358">
        <f t="shared" si="76"/>
        <v>-40</v>
      </c>
      <c r="S27" s="294">
        <f t="shared" si="77"/>
        <v>0</v>
      </c>
      <c r="T27" s="371">
        <f t="shared" si="78"/>
        <v>-120</v>
      </c>
    </row>
    <row r="28" spans="1:20" x14ac:dyDescent="0.25">
      <c r="A28" s="113" t="s">
        <v>20</v>
      </c>
      <c r="B28" s="317">
        <v>20</v>
      </c>
      <c r="C28" s="107">
        <f>'Pque N Mundo II'!B27</f>
        <v>2</v>
      </c>
      <c r="D28" s="338">
        <f t="shared" si="68"/>
        <v>40</v>
      </c>
      <c r="E28" s="137">
        <f>'Pque N Mundo II'!C27</f>
        <v>2</v>
      </c>
      <c r="F28" s="358">
        <f t="shared" si="69"/>
        <v>0</v>
      </c>
      <c r="G28" s="137">
        <f>'Pque N Mundo II'!E27</f>
        <v>0</v>
      </c>
      <c r="H28" s="358">
        <f t="shared" si="70"/>
        <v>-40</v>
      </c>
      <c r="I28" s="137">
        <f>'Pque N Mundo II'!G27</f>
        <v>0</v>
      </c>
      <c r="J28" s="358">
        <f t="shared" si="71"/>
        <v>-40</v>
      </c>
      <c r="K28" s="294">
        <f t="shared" si="72"/>
        <v>2</v>
      </c>
      <c r="L28" s="371">
        <f t="shared" si="73"/>
        <v>-80</v>
      </c>
      <c r="M28" s="137">
        <f>'Pque N Mundo II'!K27</f>
        <v>0</v>
      </c>
      <c r="N28" s="358">
        <f t="shared" si="74"/>
        <v>-40</v>
      </c>
      <c r="O28" s="137">
        <f>'Pque N Mundo II'!M27</f>
        <v>0</v>
      </c>
      <c r="P28" s="358">
        <f t="shared" si="75"/>
        <v>-40</v>
      </c>
      <c r="Q28" s="137">
        <f>'Pque N Mundo II'!O27</f>
        <v>0</v>
      </c>
      <c r="R28" s="358">
        <f t="shared" si="76"/>
        <v>-40</v>
      </c>
      <c r="S28" s="294">
        <f t="shared" si="77"/>
        <v>0</v>
      </c>
      <c r="T28" s="371">
        <f t="shared" si="78"/>
        <v>-120</v>
      </c>
    </row>
    <row r="29" spans="1:20" x14ac:dyDescent="0.25">
      <c r="A29" s="113" t="s">
        <v>43</v>
      </c>
      <c r="B29" s="317">
        <v>20</v>
      </c>
      <c r="C29" s="107">
        <f>'Pque N Mundo II'!B28</f>
        <v>2</v>
      </c>
      <c r="D29" s="338">
        <f t="shared" si="68"/>
        <v>40</v>
      </c>
      <c r="E29" s="137">
        <f>'Pque N Mundo II'!C28</f>
        <v>1.9</v>
      </c>
      <c r="F29" s="358">
        <f t="shared" si="69"/>
        <v>-2</v>
      </c>
      <c r="G29" s="137">
        <f>'Pque N Mundo II'!E28</f>
        <v>0</v>
      </c>
      <c r="H29" s="358">
        <f t="shared" si="70"/>
        <v>-40</v>
      </c>
      <c r="I29" s="137">
        <f>'Pque N Mundo II'!G28</f>
        <v>0</v>
      </c>
      <c r="J29" s="358">
        <f t="shared" si="71"/>
        <v>-40</v>
      </c>
      <c r="K29" s="294">
        <f t="shared" si="72"/>
        <v>1.9</v>
      </c>
      <c r="L29" s="371">
        <f t="shared" si="73"/>
        <v>-82</v>
      </c>
      <c r="M29" s="137">
        <f>'Pque N Mundo II'!K28</f>
        <v>0</v>
      </c>
      <c r="N29" s="358">
        <f t="shared" si="74"/>
        <v>-40</v>
      </c>
      <c r="O29" s="137">
        <f>'Pque N Mundo II'!M28</f>
        <v>0</v>
      </c>
      <c r="P29" s="358">
        <f t="shared" si="75"/>
        <v>-40</v>
      </c>
      <c r="Q29" s="137">
        <f>'Pque N Mundo II'!O28</f>
        <v>0</v>
      </c>
      <c r="R29" s="358">
        <f t="shared" si="76"/>
        <v>-40</v>
      </c>
      <c r="S29" s="294">
        <f t="shared" si="77"/>
        <v>0</v>
      </c>
      <c r="T29" s="371">
        <f t="shared" si="78"/>
        <v>-120</v>
      </c>
    </row>
    <row r="30" spans="1:20" x14ac:dyDescent="0.25">
      <c r="A30" s="113" t="s">
        <v>23</v>
      </c>
      <c r="B30" s="317">
        <v>20</v>
      </c>
      <c r="C30" s="107">
        <f>'Pque N Mundo II'!B29</f>
        <v>2</v>
      </c>
      <c r="D30" s="338">
        <f t="shared" si="68"/>
        <v>40</v>
      </c>
      <c r="E30" s="137">
        <f>'Pque N Mundo II'!C29</f>
        <v>2</v>
      </c>
      <c r="F30" s="358">
        <f t="shared" si="69"/>
        <v>0</v>
      </c>
      <c r="G30" s="137">
        <f>'Pque N Mundo II'!E29</f>
        <v>0</v>
      </c>
      <c r="H30" s="358">
        <f t="shared" si="70"/>
        <v>-40</v>
      </c>
      <c r="I30" s="137">
        <f>'Pque N Mundo II'!G29</f>
        <v>0</v>
      </c>
      <c r="J30" s="358">
        <f t="shared" si="71"/>
        <v>-40</v>
      </c>
      <c r="K30" s="294">
        <f t="shared" si="72"/>
        <v>2</v>
      </c>
      <c r="L30" s="371">
        <f t="shared" si="73"/>
        <v>-80</v>
      </c>
      <c r="M30" s="137">
        <f>'Pque N Mundo II'!K29</f>
        <v>0</v>
      </c>
      <c r="N30" s="358">
        <f t="shared" si="74"/>
        <v>-40</v>
      </c>
      <c r="O30" s="137">
        <f>'Pque N Mundo II'!M29</f>
        <v>0</v>
      </c>
      <c r="P30" s="358">
        <f t="shared" si="75"/>
        <v>-40</v>
      </c>
      <c r="Q30" s="137">
        <f>'Pque N Mundo II'!O29</f>
        <v>0</v>
      </c>
      <c r="R30" s="358">
        <f t="shared" si="76"/>
        <v>-40</v>
      </c>
      <c r="S30" s="294">
        <f t="shared" si="77"/>
        <v>0</v>
      </c>
      <c r="T30" s="371">
        <f t="shared" si="78"/>
        <v>-120</v>
      </c>
    </row>
    <row r="31" spans="1:20" x14ac:dyDescent="0.25">
      <c r="A31" s="113" t="s">
        <v>24</v>
      </c>
      <c r="B31" s="317">
        <v>30</v>
      </c>
      <c r="C31" s="107">
        <f>'Pque N Mundo II'!B30</f>
        <v>2</v>
      </c>
      <c r="D31" s="338">
        <f t="shared" si="68"/>
        <v>60</v>
      </c>
      <c r="E31" s="137">
        <f>'Pque N Mundo II'!C30</f>
        <v>2</v>
      </c>
      <c r="F31" s="358">
        <f t="shared" si="69"/>
        <v>0</v>
      </c>
      <c r="G31" s="137">
        <f>'Pque N Mundo II'!E30</f>
        <v>0</v>
      </c>
      <c r="H31" s="358">
        <f t="shared" si="70"/>
        <v>-60</v>
      </c>
      <c r="I31" s="137">
        <f>'Pque N Mundo II'!G30</f>
        <v>0</v>
      </c>
      <c r="J31" s="358">
        <f t="shared" si="71"/>
        <v>-60</v>
      </c>
      <c r="K31" s="294">
        <f t="shared" si="72"/>
        <v>2</v>
      </c>
      <c r="L31" s="371">
        <f t="shared" si="73"/>
        <v>-120</v>
      </c>
      <c r="M31" s="137">
        <f>'Pque N Mundo II'!K30</f>
        <v>0</v>
      </c>
      <c r="N31" s="358">
        <f t="shared" si="74"/>
        <v>-60</v>
      </c>
      <c r="O31" s="137">
        <f>'Pque N Mundo II'!M30</f>
        <v>0</v>
      </c>
      <c r="P31" s="358">
        <f t="shared" si="75"/>
        <v>-60</v>
      </c>
      <c r="Q31" s="137">
        <f>'Pque N Mundo II'!O30</f>
        <v>0</v>
      </c>
      <c r="R31" s="358">
        <f t="shared" si="76"/>
        <v>-60</v>
      </c>
      <c r="S31" s="294">
        <f t="shared" si="77"/>
        <v>0</v>
      </c>
      <c r="T31" s="371">
        <f t="shared" si="78"/>
        <v>-180</v>
      </c>
    </row>
    <row r="32" spans="1:20" x14ac:dyDescent="0.25">
      <c r="A32" s="113" t="s">
        <v>25</v>
      </c>
      <c r="B32" s="317">
        <v>30</v>
      </c>
      <c r="C32" s="107">
        <f>'Pque N Mundo II'!B31</f>
        <v>3</v>
      </c>
      <c r="D32" s="338">
        <f t="shared" si="68"/>
        <v>90</v>
      </c>
      <c r="E32" s="137">
        <f>'Pque N Mundo II'!C31</f>
        <v>3.3330000000000002</v>
      </c>
      <c r="F32" s="358">
        <f>(E32*$B32)-$D32</f>
        <v>9.9900000000000091</v>
      </c>
      <c r="G32" s="137">
        <f>'Pque N Mundo II'!E31</f>
        <v>0</v>
      </c>
      <c r="H32" s="358">
        <f>(G32*$B32)-$D32</f>
        <v>-90</v>
      </c>
      <c r="I32" s="137">
        <f>'Pque N Mundo II'!G31</f>
        <v>0</v>
      </c>
      <c r="J32" s="358">
        <f t="shared" si="71"/>
        <v>-90</v>
      </c>
      <c r="K32" s="294">
        <f t="shared" si="72"/>
        <v>3.3330000000000002</v>
      </c>
      <c r="L32" s="371">
        <f t="shared" si="73"/>
        <v>-170.01</v>
      </c>
      <c r="M32" s="137">
        <f>'Pque N Mundo II'!K31</f>
        <v>0</v>
      </c>
      <c r="N32" s="358">
        <f t="shared" si="74"/>
        <v>-90</v>
      </c>
      <c r="O32" s="137">
        <f>'Pque N Mundo II'!M31</f>
        <v>0</v>
      </c>
      <c r="P32" s="358">
        <f t="shared" si="75"/>
        <v>-90</v>
      </c>
      <c r="Q32" s="137">
        <f>'Pque N Mundo II'!O31</f>
        <v>0</v>
      </c>
      <c r="R32" s="358">
        <f t="shared" si="76"/>
        <v>-90</v>
      </c>
      <c r="S32" s="294">
        <f t="shared" si="77"/>
        <v>0</v>
      </c>
      <c r="T32" s="371">
        <f t="shared" si="78"/>
        <v>-270</v>
      </c>
    </row>
    <row r="33" spans="1:20" x14ac:dyDescent="0.25">
      <c r="A33" s="113" t="s">
        <v>26</v>
      </c>
      <c r="B33" s="317">
        <v>40</v>
      </c>
      <c r="C33" s="107">
        <f>'Pque N Mundo II'!B32</f>
        <v>1</v>
      </c>
      <c r="D33" s="338">
        <f t="shared" si="68"/>
        <v>40</v>
      </c>
      <c r="E33" s="137">
        <f>'Pque N Mundo II'!C32</f>
        <v>1</v>
      </c>
      <c r="F33" s="358">
        <f t="shared" si="69"/>
        <v>0</v>
      </c>
      <c r="G33" s="137">
        <f>'Pque N Mundo II'!E32</f>
        <v>0</v>
      </c>
      <c r="H33" s="358">
        <f t="shared" si="70"/>
        <v>-40</v>
      </c>
      <c r="I33" s="137">
        <f>'Pque N Mundo II'!G32</f>
        <v>0</v>
      </c>
      <c r="J33" s="358">
        <f t="shared" si="71"/>
        <v>-40</v>
      </c>
      <c r="K33" s="294">
        <f t="shared" si="72"/>
        <v>1</v>
      </c>
      <c r="L33" s="371">
        <f t="shared" si="73"/>
        <v>-80</v>
      </c>
      <c r="M33" s="137">
        <f>'Pque N Mundo II'!K32</f>
        <v>0</v>
      </c>
      <c r="N33" s="358">
        <f t="shared" si="74"/>
        <v>-40</v>
      </c>
      <c r="O33" s="137">
        <f>'Pque N Mundo II'!M32</f>
        <v>0</v>
      </c>
      <c r="P33" s="358">
        <f t="shared" si="75"/>
        <v>-40</v>
      </c>
      <c r="Q33" s="137">
        <f>'Pque N Mundo II'!O32</f>
        <v>0</v>
      </c>
      <c r="R33" s="358">
        <f t="shared" si="76"/>
        <v>-40</v>
      </c>
      <c r="S33" s="294">
        <f t="shared" si="77"/>
        <v>0</v>
      </c>
      <c r="T33" s="371">
        <f t="shared" si="78"/>
        <v>-120</v>
      </c>
    </row>
    <row r="34" spans="1:20" ht="15.75" thickBot="1" x14ac:dyDescent="0.3">
      <c r="A34" s="83" t="s">
        <v>34</v>
      </c>
      <c r="B34" s="325">
        <v>30</v>
      </c>
      <c r="C34" s="115">
        <f>'Pque N Mundo II'!B33</f>
        <v>1</v>
      </c>
      <c r="D34" s="395">
        <f t="shared" si="68"/>
        <v>30</v>
      </c>
      <c r="E34" s="546">
        <f>'Pque N Mundo II'!C33</f>
        <v>1</v>
      </c>
      <c r="F34" s="366">
        <f t="shared" si="69"/>
        <v>0</v>
      </c>
      <c r="G34" s="546">
        <f>'Pque N Mundo II'!E33</f>
        <v>0</v>
      </c>
      <c r="H34" s="366">
        <f t="shared" si="70"/>
        <v>-30</v>
      </c>
      <c r="I34" s="546">
        <f>'Pque N Mundo II'!G33</f>
        <v>0</v>
      </c>
      <c r="J34" s="366">
        <f t="shared" si="71"/>
        <v>-30</v>
      </c>
      <c r="K34" s="302">
        <f t="shared" si="72"/>
        <v>1</v>
      </c>
      <c r="L34" s="372">
        <f t="shared" si="73"/>
        <v>-60</v>
      </c>
      <c r="M34" s="546">
        <f>'Pque N Mundo II'!K33</f>
        <v>0</v>
      </c>
      <c r="N34" s="366">
        <f t="shared" si="74"/>
        <v>-30</v>
      </c>
      <c r="O34" s="546">
        <f>'Pque N Mundo II'!M33</f>
        <v>0</v>
      </c>
      <c r="P34" s="366">
        <f t="shared" si="75"/>
        <v>-30</v>
      </c>
      <c r="Q34" s="546">
        <f>'Pque N Mundo II'!O33</f>
        <v>0</v>
      </c>
      <c r="R34" s="366">
        <f t="shared" si="76"/>
        <v>-30</v>
      </c>
      <c r="S34" s="302">
        <f t="shared" si="77"/>
        <v>0</v>
      </c>
      <c r="T34" s="372">
        <f t="shared" si="78"/>
        <v>-90</v>
      </c>
    </row>
    <row r="35" spans="1:20" ht="15.75" thickBot="1" x14ac:dyDescent="0.3">
      <c r="A35" s="388" t="s">
        <v>7</v>
      </c>
      <c r="B35" s="389">
        <f>SUM(B23:B34)</f>
        <v>370</v>
      </c>
      <c r="C35" s="390">
        <f>SUM(C23:C34)</f>
        <v>49</v>
      </c>
      <c r="D35" s="391">
        <f t="shared" ref="D35:T35" si="79">SUM(D23:D34)</f>
        <v>1740</v>
      </c>
      <c r="E35" s="547">
        <f t="shared" si="79"/>
        <v>51.232999999999997</v>
      </c>
      <c r="F35" s="393">
        <f t="shared" si="79"/>
        <v>67.990000000000009</v>
      </c>
      <c r="G35" s="547">
        <f t="shared" si="79"/>
        <v>0</v>
      </c>
      <c r="H35" s="393">
        <f t="shared" si="79"/>
        <v>-1740</v>
      </c>
      <c r="I35" s="547">
        <f t="shared" si="79"/>
        <v>0</v>
      </c>
      <c r="J35" s="393">
        <f t="shared" si="79"/>
        <v>-1740</v>
      </c>
      <c r="K35" s="394">
        <f t="shared" ref="K35:L35" si="80">SUM(K23:K34)</f>
        <v>51.232999999999997</v>
      </c>
      <c r="L35" s="373">
        <f t="shared" si="80"/>
        <v>-3412.01</v>
      </c>
      <c r="M35" s="547">
        <f t="shared" si="79"/>
        <v>0</v>
      </c>
      <c r="N35" s="393">
        <f t="shared" si="79"/>
        <v>-1740</v>
      </c>
      <c r="O35" s="547">
        <f t="shared" si="79"/>
        <v>0</v>
      </c>
      <c r="P35" s="393">
        <f t="shared" si="79"/>
        <v>-1740</v>
      </c>
      <c r="Q35" s="547">
        <f t="shared" si="79"/>
        <v>0</v>
      </c>
      <c r="R35" s="393">
        <f t="shared" si="79"/>
        <v>-1740</v>
      </c>
      <c r="S35" s="394">
        <f t="shared" si="79"/>
        <v>0</v>
      </c>
      <c r="T35" s="373">
        <f t="shared" si="79"/>
        <v>-5220</v>
      </c>
    </row>
    <row r="37" spans="1:20" ht="15.75" x14ac:dyDescent="0.25">
      <c r="A37" s="1290" t="s">
        <v>277</v>
      </c>
      <c r="B37" s="1291"/>
      <c r="C37" s="1291"/>
      <c r="D37" s="1291"/>
      <c r="E37" s="1291"/>
      <c r="F37" s="1291"/>
      <c r="G37" s="1291"/>
      <c r="H37" s="1291"/>
      <c r="I37" s="1291"/>
      <c r="J37" s="1291"/>
      <c r="K37" s="1291"/>
      <c r="L37" s="1291"/>
      <c r="M37" s="1291"/>
      <c r="N37" s="1291"/>
      <c r="O37" s="1291"/>
      <c r="P37" s="1291"/>
      <c r="Q37" s="1291"/>
      <c r="R37" s="1291"/>
      <c r="S37" s="1291"/>
      <c r="T37" s="1291"/>
    </row>
    <row r="38" spans="1:20" ht="36.75" thickBot="1" x14ac:dyDescent="0.3">
      <c r="A38" s="14" t="s">
        <v>14</v>
      </c>
      <c r="B38" s="315" t="str">
        <f t="shared" ref="B38:T38" si="81">B5</f>
        <v>Carga Horária</v>
      </c>
      <c r="C38" s="132" t="str">
        <f t="shared" si="81"/>
        <v>Equipe Mínima TA</v>
      </c>
      <c r="D38" s="343" t="str">
        <f t="shared" si="81"/>
        <v>Total Horas</v>
      </c>
      <c r="E38" s="561" t="str">
        <f t="shared" si="81"/>
        <v>MAR</v>
      </c>
      <c r="F38" s="385" t="str">
        <f t="shared" si="81"/>
        <v>Saldo Mar</v>
      </c>
      <c r="G38" s="561" t="str">
        <f t="shared" si="81"/>
        <v>ABR</v>
      </c>
      <c r="H38" s="385" t="str">
        <f t="shared" si="81"/>
        <v>Saldo Abr</v>
      </c>
      <c r="I38" s="561" t="str">
        <f t="shared" si="81"/>
        <v>MAI</v>
      </c>
      <c r="J38" s="385" t="str">
        <f t="shared" si="81"/>
        <v>Saldo Mai</v>
      </c>
      <c r="K38" s="292" t="str">
        <f t="shared" ref="K38:L38" si="82">K5</f>
        <v>3º Trimestre</v>
      </c>
      <c r="L38" s="383" t="str">
        <f t="shared" si="82"/>
        <v>Saldo Trim</v>
      </c>
      <c r="M38" s="561" t="str">
        <f t="shared" si="81"/>
        <v>JUN</v>
      </c>
      <c r="N38" s="385" t="str">
        <f t="shared" si="81"/>
        <v>Saldo Jun</v>
      </c>
      <c r="O38" s="541" t="str">
        <f t="shared" si="81"/>
        <v>JUL</v>
      </c>
      <c r="P38" s="385" t="str">
        <f t="shared" si="81"/>
        <v>Saldo Jul</v>
      </c>
      <c r="Q38" s="541" t="str">
        <f t="shared" si="81"/>
        <v>AGO</v>
      </c>
      <c r="R38" s="385" t="str">
        <f t="shared" si="81"/>
        <v>Saldo Ago</v>
      </c>
      <c r="S38" s="292" t="str">
        <f t="shared" si="81"/>
        <v>4º Trimestre</v>
      </c>
      <c r="T38" s="383" t="str">
        <f t="shared" si="81"/>
        <v>Saldo Trim</v>
      </c>
    </row>
    <row r="39" spans="1:20" ht="15.75" thickTop="1" x14ac:dyDescent="0.25">
      <c r="A39" s="2" t="s">
        <v>35</v>
      </c>
      <c r="B39" s="317">
        <v>30</v>
      </c>
      <c r="C39" s="5">
        <f>'Pque N Mundo II'!B39</f>
        <v>1</v>
      </c>
      <c r="D39" s="338">
        <f t="shared" ref="D39:D45" si="83">C39*B39</f>
        <v>30</v>
      </c>
      <c r="E39" s="548">
        <f>'Pque N Mundo II'!C39</f>
        <v>1</v>
      </c>
      <c r="F39" s="362">
        <f t="shared" ref="F39:F45" si="84">(E39*$B39)-$D39</f>
        <v>0</v>
      </c>
      <c r="G39" s="137">
        <f>'Pque N Mundo II'!E39</f>
        <v>1</v>
      </c>
      <c r="H39" s="362">
        <f t="shared" ref="H39:H45" si="85">(G39*$B39)-$D39</f>
        <v>0</v>
      </c>
      <c r="I39" s="137">
        <f>'Pque N Mundo II'!G39</f>
        <v>1</v>
      </c>
      <c r="J39" s="362">
        <f t="shared" ref="J39:J45" si="86">(I39*$B39)-$D39</f>
        <v>0</v>
      </c>
      <c r="K39" s="297">
        <f t="shared" ref="K39:K45" si="87">SUM(E39,G39,I39)</f>
        <v>3</v>
      </c>
      <c r="L39" s="375">
        <f t="shared" ref="L39:L45" si="88">(K39*$B39)-$D39*3</f>
        <v>0</v>
      </c>
      <c r="M39" s="548">
        <f>'Pque N Mundo II'!K39</f>
        <v>1</v>
      </c>
      <c r="N39" s="362">
        <f t="shared" ref="N39:N45" si="89">(M39*$B39)-$D39</f>
        <v>0</v>
      </c>
      <c r="O39" s="548">
        <f>'Pque N Mundo II'!M39</f>
        <v>1</v>
      </c>
      <c r="P39" s="362">
        <f t="shared" ref="P39:P45" si="90">(O39*$B39)-$D39</f>
        <v>0</v>
      </c>
      <c r="Q39" s="548">
        <f>'Pque N Mundo II'!O39</f>
        <v>1</v>
      </c>
      <c r="R39" s="362">
        <f t="shared" ref="R39:R45" si="91">(Q39*$B39)-$D39</f>
        <v>0</v>
      </c>
      <c r="S39" s="297">
        <f t="shared" ref="S39:S45" si="92">SUM(M39,O39,Q39)</f>
        <v>3</v>
      </c>
      <c r="T39" s="375">
        <f t="shared" ref="T39:T45" si="93">(S39*$B39)-$D39*3</f>
        <v>0</v>
      </c>
    </row>
    <row r="40" spans="1:20" x14ac:dyDescent="0.25">
      <c r="A40" s="2" t="s">
        <v>36</v>
      </c>
      <c r="B40" s="317">
        <v>20</v>
      </c>
      <c r="C40" s="5">
        <f>'Pque N Mundo II'!B40</f>
        <v>1</v>
      </c>
      <c r="D40" s="338">
        <f t="shared" si="83"/>
        <v>20</v>
      </c>
      <c r="E40" s="548">
        <f>'Pque N Mundo II'!C40</f>
        <v>1</v>
      </c>
      <c r="F40" s="362">
        <f t="shared" si="84"/>
        <v>0</v>
      </c>
      <c r="G40" s="137">
        <f>'Pque N Mundo II'!E40</f>
        <v>1.5</v>
      </c>
      <c r="H40" s="362">
        <f t="shared" si="85"/>
        <v>10</v>
      </c>
      <c r="I40" s="137">
        <f>'Pque N Mundo II'!G40</f>
        <v>1</v>
      </c>
      <c r="J40" s="362">
        <f t="shared" si="86"/>
        <v>0</v>
      </c>
      <c r="K40" s="297">
        <f t="shared" si="87"/>
        <v>3.5</v>
      </c>
      <c r="L40" s="375">
        <f t="shared" si="88"/>
        <v>10</v>
      </c>
      <c r="M40" s="548">
        <f>'Pque N Mundo II'!K40</f>
        <v>1</v>
      </c>
      <c r="N40" s="362">
        <f t="shared" si="89"/>
        <v>0</v>
      </c>
      <c r="O40" s="548">
        <f>'Pque N Mundo II'!M40</f>
        <v>1</v>
      </c>
      <c r="P40" s="362">
        <f t="shared" si="90"/>
        <v>0</v>
      </c>
      <c r="Q40" s="548">
        <f>'Pque N Mundo II'!O40</f>
        <v>1</v>
      </c>
      <c r="R40" s="362">
        <f t="shared" si="91"/>
        <v>0</v>
      </c>
      <c r="S40" s="297">
        <f t="shared" si="92"/>
        <v>3</v>
      </c>
      <c r="T40" s="375">
        <f t="shared" si="93"/>
        <v>0</v>
      </c>
    </row>
    <row r="41" spans="1:20" x14ac:dyDescent="0.25">
      <c r="A41" s="2" t="s">
        <v>37</v>
      </c>
      <c r="B41" s="317">
        <v>20</v>
      </c>
      <c r="C41" s="5">
        <f>'Pque N Mundo II'!B41</f>
        <v>1</v>
      </c>
      <c r="D41" s="338">
        <f t="shared" si="83"/>
        <v>20</v>
      </c>
      <c r="E41" s="548">
        <f>'Pque N Mundo II'!C41</f>
        <v>1</v>
      </c>
      <c r="F41" s="362">
        <f t="shared" si="84"/>
        <v>0</v>
      </c>
      <c r="G41" s="137">
        <f>'Pque N Mundo II'!E41</f>
        <v>1</v>
      </c>
      <c r="H41" s="362">
        <f t="shared" si="85"/>
        <v>0</v>
      </c>
      <c r="I41" s="137">
        <f>'Pque N Mundo II'!G41</f>
        <v>1</v>
      </c>
      <c r="J41" s="362">
        <f t="shared" si="86"/>
        <v>0</v>
      </c>
      <c r="K41" s="297">
        <f t="shared" si="87"/>
        <v>3</v>
      </c>
      <c r="L41" s="375">
        <f t="shared" si="88"/>
        <v>0</v>
      </c>
      <c r="M41" s="548">
        <f>'Pque N Mundo II'!K41</f>
        <v>1</v>
      </c>
      <c r="N41" s="362">
        <f t="shared" si="89"/>
        <v>0</v>
      </c>
      <c r="O41" s="548">
        <f>'Pque N Mundo II'!M41</f>
        <v>1</v>
      </c>
      <c r="P41" s="362">
        <f t="shared" si="90"/>
        <v>0</v>
      </c>
      <c r="Q41" s="548">
        <f>'Pque N Mundo II'!O41</f>
        <v>1</v>
      </c>
      <c r="R41" s="362">
        <f t="shared" si="91"/>
        <v>0</v>
      </c>
      <c r="S41" s="297">
        <f t="shared" si="92"/>
        <v>3</v>
      </c>
      <c r="T41" s="375">
        <f t="shared" si="93"/>
        <v>0</v>
      </c>
    </row>
    <row r="42" spans="1:20" x14ac:dyDescent="0.25">
      <c r="A42" s="2" t="s">
        <v>39</v>
      </c>
      <c r="B42" s="317">
        <v>40</v>
      </c>
      <c r="C42" s="5">
        <f>'Pque N Mundo II'!B42</f>
        <v>1</v>
      </c>
      <c r="D42" s="338">
        <f t="shared" si="83"/>
        <v>40</v>
      </c>
      <c r="E42" s="548">
        <f>'Pque N Mundo II'!C42</f>
        <v>1</v>
      </c>
      <c r="F42" s="362">
        <f t="shared" si="84"/>
        <v>0</v>
      </c>
      <c r="G42" s="137">
        <f>'Pque N Mundo II'!E42</f>
        <v>1</v>
      </c>
      <c r="H42" s="362">
        <f t="shared" si="85"/>
        <v>0</v>
      </c>
      <c r="I42" s="137">
        <f>'Pque N Mundo II'!G42</f>
        <v>1</v>
      </c>
      <c r="J42" s="362">
        <f t="shared" si="86"/>
        <v>0</v>
      </c>
      <c r="K42" s="297">
        <f t="shared" si="87"/>
        <v>3</v>
      </c>
      <c r="L42" s="375">
        <f t="shared" si="88"/>
        <v>0</v>
      </c>
      <c r="M42" s="548">
        <f>'Pque N Mundo II'!K42</f>
        <v>1</v>
      </c>
      <c r="N42" s="362">
        <f t="shared" si="89"/>
        <v>0</v>
      </c>
      <c r="O42" s="548">
        <f>'Pque N Mundo II'!M42</f>
        <v>1</v>
      </c>
      <c r="P42" s="362">
        <f t="shared" si="90"/>
        <v>0</v>
      </c>
      <c r="Q42" s="548">
        <f>'Pque N Mundo II'!O42</f>
        <v>1</v>
      </c>
      <c r="R42" s="362">
        <f t="shared" si="91"/>
        <v>0</v>
      </c>
      <c r="S42" s="297">
        <f t="shared" si="92"/>
        <v>3</v>
      </c>
      <c r="T42" s="375">
        <f t="shared" si="93"/>
        <v>0</v>
      </c>
    </row>
    <row r="43" spans="1:20" x14ac:dyDescent="0.25">
      <c r="A43" s="2" t="s">
        <v>44</v>
      </c>
      <c r="B43" s="317">
        <v>40</v>
      </c>
      <c r="C43" s="5">
        <f>'Pque N Mundo II'!B43</f>
        <v>1</v>
      </c>
      <c r="D43" s="338">
        <f t="shared" si="83"/>
        <v>40</v>
      </c>
      <c r="E43" s="548">
        <f>'Pque N Mundo II'!C43</f>
        <v>1</v>
      </c>
      <c r="F43" s="362">
        <f t="shared" si="84"/>
        <v>0</v>
      </c>
      <c r="G43" s="137">
        <f>'Pque N Mundo II'!E43</f>
        <v>1</v>
      </c>
      <c r="H43" s="362">
        <f t="shared" si="85"/>
        <v>0</v>
      </c>
      <c r="I43" s="137">
        <f>'Pque N Mundo II'!G43</f>
        <v>1</v>
      </c>
      <c r="J43" s="362">
        <f t="shared" si="86"/>
        <v>0</v>
      </c>
      <c r="K43" s="297">
        <f t="shared" si="87"/>
        <v>3</v>
      </c>
      <c r="L43" s="375">
        <f t="shared" si="88"/>
        <v>0</v>
      </c>
      <c r="M43" s="548">
        <f>'Pque N Mundo II'!K43</f>
        <v>1</v>
      </c>
      <c r="N43" s="362">
        <f t="shared" si="89"/>
        <v>0</v>
      </c>
      <c r="O43" s="548">
        <f>'Pque N Mundo II'!M43</f>
        <v>1</v>
      </c>
      <c r="P43" s="362">
        <f t="shared" si="90"/>
        <v>0</v>
      </c>
      <c r="Q43" s="548">
        <f>'Pque N Mundo II'!O43</f>
        <v>1</v>
      </c>
      <c r="R43" s="362">
        <f t="shared" si="91"/>
        <v>0</v>
      </c>
      <c r="S43" s="297">
        <f t="shared" si="92"/>
        <v>3</v>
      </c>
      <c r="T43" s="375">
        <f t="shared" si="93"/>
        <v>0</v>
      </c>
    </row>
    <row r="44" spans="1:20" x14ac:dyDescent="0.25">
      <c r="A44" s="2" t="s">
        <v>38</v>
      </c>
      <c r="B44" s="317">
        <v>20</v>
      </c>
      <c r="C44" s="5">
        <f>'Pque N Mundo II'!B44</f>
        <v>2</v>
      </c>
      <c r="D44" s="338">
        <f t="shared" si="83"/>
        <v>40</v>
      </c>
      <c r="E44" s="548">
        <f>'Pque N Mundo II'!C44</f>
        <v>2</v>
      </c>
      <c r="F44" s="362">
        <f t="shared" si="84"/>
        <v>0</v>
      </c>
      <c r="G44" s="137">
        <f>'Pque N Mundo II'!E44</f>
        <v>2</v>
      </c>
      <c r="H44" s="362">
        <f t="shared" si="85"/>
        <v>0</v>
      </c>
      <c r="I44" s="137">
        <f>'Pque N Mundo II'!G44</f>
        <v>1</v>
      </c>
      <c r="J44" s="362">
        <f t="shared" si="86"/>
        <v>-20</v>
      </c>
      <c r="K44" s="297">
        <f t="shared" si="87"/>
        <v>5</v>
      </c>
      <c r="L44" s="375">
        <f t="shared" si="88"/>
        <v>-20</v>
      </c>
      <c r="M44" s="548">
        <f>'Pque N Mundo II'!K44</f>
        <v>1</v>
      </c>
      <c r="N44" s="362">
        <f t="shared" si="89"/>
        <v>-20</v>
      </c>
      <c r="O44" s="548">
        <f>'Pque N Mundo II'!M44</f>
        <v>2</v>
      </c>
      <c r="P44" s="362">
        <f t="shared" si="90"/>
        <v>0</v>
      </c>
      <c r="Q44" s="548">
        <f>'Pque N Mundo II'!O44</f>
        <v>2</v>
      </c>
      <c r="R44" s="362">
        <f t="shared" si="91"/>
        <v>0</v>
      </c>
      <c r="S44" s="297">
        <f t="shared" si="92"/>
        <v>5</v>
      </c>
      <c r="T44" s="375">
        <f t="shared" si="93"/>
        <v>-20</v>
      </c>
    </row>
    <row r="45" spans="1:20" ht="15.75" thickBot="1" x14ac:dyDescent="0.3">
      <c r="A45" s="16" t="s">
        <v>40</v>
      </c>
      <c r="B45" s="318">
        <v>40</v>
      </c>
      <c r="C45" s="17">
        <f>'Pque N Mundo II'!B45</f>
        <v>1</v>
      </c>
      <c r="D45" s="340">
        <f t="shared" si="83"/>
        <v>40</v>
      </c>
      <c r="E45" s="549">
        <f>'Pque N Mundo II'!C45</f>
        <v>1</v>
      </c>
      <c r="F45" s="363">
        <f t="shared" si="84"/>
        <v>0</v>
      </c>
      <c r="G45" s="546">
        <f>'Pque N Mundo II'!E45</f>
        <v>1</v>
      </c>
      <c r="H45" s="366">
        <f t="shared" si="85"/>
        <v>0</v>
      </c>
      <c r="I45" s="546">
        <f>'Pque N Mundo II'!G45</f>
        <v>1</v>
      </c>
      <c r="J45" s="366">
        <f t="shared" si="86"/>
        <v>0</v>
      </c>
      <c r="K45" s="298">
        <f t="shared" si="87"/>
        <v>3</v>
      </c>
      <c r="L45" s="376">
        <f t="shared" si="88"/>
        <v>0</v>
      </c>
      <c r="M45" s="549">
        <f>'Pque N Mundo II'!K45</f>
        <v>1</v>
      </c>
      <c r="N45" s="363">
        <f t="shared" si="89"/>
        <v>0</v>
      </c>
      <c r="O45" s="549">
        <f>'Pque N Mundo II'!M45</f>
        <v>1</v>
      </c>
      <c r="P45" s="363">
        <f t="shared" si="90"/>
        <v>0</v>
      </c>
      <c r="Q45" s="549">
        <f>'Pque N Mundo II'!O45</f>
        <v>1</v>
      </c>
      <c r="R45" s="363">
        <f t="shared" si="91"/>
        <v>0</v>
      </c>
      <c r="S45" s="298">
        <f t="shared" si="92"/>
        <v>3</v>
      </c>
      <c r="T45" s="376">
        <f t="shared" si="93"/>
        <v>0</v>
      </c>
    </row>
    <row r="46" spans="1:20" ht="15.75" thickBot="1" x14ac:dyDescent="0.3">
      <c r="A46" s="6" t="s">
        <v>7</v>
      </c>
      <c r="B46" s="334">
        <f>SUM(B39:B45)</f>
        <v>210</v>
      </c>
      <c r="C46" s="7">
        <f>SUM(C39:C45)</f>
        <v>8</v>
      </c>
      <c r="D46" s="341">
        <f t="shared" ref="D46:T46" si="94">SUM(D39:D45)</f>
        <v>230</v>
      </c>
      <c r="E46" s="544">
        <f t="shared" si="94"/>
        <v>8</v>
      </c>
      <c r="F46" s="360">
        <f t="shared" si="94"/>
        <v>0</v>
      </c>
      <c r="G46" s="547">
        <f t="shared" si="94"/>
        <v>8.5</v>
      </c>
      <c r="H46" s="393">
        <f t="shared" si="94"/>
        <v>10</v>
      </c>
      <c r="I46" s="547">
        <f t="shared" si="94"/>
        <v>7</v>
      </c>
      <c r="J46" s="393">
        <f t="shared" si="94"/>
        <v>-20</v>
      </c>
      <c r="K46" s="103">
        <f t="shared" ref="K46:L46" si="95">SUM(K39:K45)</f>
        <v>23.5</v>
      </c>
      <c r="L46" s="373">
        <f t="shared" si="95"/>
        <v>-10</v>
      </c>
      <c r="M46" s="544">
        <f t="shared" si="94"/>
        <v>7</v>
      </c>
      <c r="N46" s="360">
        <f t="shared" si="94"/>
        <v>-20</v>
      </c>
      <c r="O46" s="544">
        <f t="shared" si="94"/>
        <v>8</v>
      </c>
      <c r="P46" s="360">
        <f t="shared" si="94"/>
        <v>0</v>
      </c>
      <c r="Q46" s="544">
        <f t="shared" si="94"/>
        <v>8</v>
      </c>
      <c r="R46" s="360">
        <f t="shared" si="94"/>
        <v>0</v>
      </c>
      <c r="S46" s="103">
        <f t="shared" si="94"/>
        <v>23</v>
      </c>
      <c r="T46" s="373">
        <f t="shared" si="94"/>
        <v>-20</v>
      </c>
    </row>
    <row r="48" spans="1:20" ht="15.75" x14ac:dyDescent="0.25">
      <c r="A48" s="1290" t="s">
        <v>279</v>
      </c>
      <c r="B48" s="1291"/>
      <c r="C48" s="1291"/>
      <c r="D48" s="1291"/>
      <c r="E48" s="1291"/>
      <c r="F48" s="1291"/>
      <c r="G48" s="1291"/>
      <c r="H48" s="1291"/>
      <c r="I48" s="1291"/>
      <c r="J48" s="1291"/>
      <c r="K48" s="1291"/>
      <c r="L48" s="1291"/>
      <c r="M48" s="1291"/>
      <c r="N48" s="1291"/>
      <c r="O48" s="1291"/>
      <c r="P48" s="1291"/>
      <c r="Q48" s="1291"/>
      <c r="R48" s="1291"/>
      <c r="S48" s="1291"/>
      <c r="T48" s="1291"/>
    </row>
    <row r="49" spans="1:20" ht="36.75" thickBot="1" x14ac:dyDescent="0.3">
      <c r="A49" s="110" t="s">
        <v>14</v>
      </c>
      <c r="B49" s="315" t="str">
        <f t="shared" ref="B49:T49" si="96">B5</f>
        <v>Carga Horária</v>
      </c>
      <c r="C49" s="132" t="str">
        <f t="shared" si="96"/>
        <v>Equipe Mínima TA</v>
      </c>
      <c r="D49" s="343" t="str">
        <f t="shared" si="96"/>
        <v>Total Horas</v>
      </c>
      <c r="E49" s="561" t="str">
        <f t="shared" si="96"/>
        <v>MAR</v>
      </c>
      <c r="F49" s="385" t="str">
        <f t="shared" si="96"/>
        <v>Saldo Mar</v>
      </c>
      <c r="G49" s="561" t="str">
        <f t="shared" si="96"/>
        <v>ABR</v>
      </c>
      <c r="H49" s="385" t="str">
        <f t="shared" si="96"/>
        <v>Saldo Abr</v>
      </c>
      <c r="I49" s="561" t="str">
        <f t="shared" si="96"/>
        <v>MAI</v>
      </c>
      <c r="J49" s="385" t="str">
        <f t="shared" si="96"/>
        <v>Saldo Mai</v>
      </c>
      <c r="K49" s="292" t="str">
        <f t="shared" ref="K49:L49" si="97">K5</f>
        <v>3º Trimestre</v>
      </c>
      <c r="L49" s="383" t="str">
        <f t="shared" si="97"/>
        <v>Saldo Trim</v>
      </c>
      <c r="M49" s="561" t="str">
        <f t="shared" si="96"/>
        <v>JUN</v>
      </c>
      <c r="N49" s="385" t="str">
        <f t="shared" si="96"/>
        <v>Saldo Jun</v>
      </c>
      <c r="O49" s="541" t="str">
        <f t="shared" si="96"/>
        <v>JUL</v>
      </c>
      <c r="P49" s="385" t="str">
        <f t="shared" si="96"/>
        <v>Saldo Jul</v>
      </c>
      <c r="Q49" s="541" t="str">
        <f t="shared" si="96"/>
        <v>AGO</v>
      </c>
      <c r="R49" s="385" t="str">
        <f t="shared" si="96"/>
        <v>Saldo Ago</v>
      </c>
      <c r="S49" s="292" t="str">
        <f t="shared" si="96"/>
        <v>4º Trimestre</v>
      </c>
      <c r="T49" s="383" t="str">
        <f t="shared" si="96"/>
        <v>Saldo Trim</v>
      </c>
    </row>
    <row r="50" spans="1:20" ht="15.75" thickTop="1" x14ac:dyDescent="0.25">
      <c r="A50" s="113" t="s">
        <v>33</v>
      </c>
      <c r="B50" s="316">
        <v>20</v>
      </c>
      <c r="C50" s="112">
        <f>'AMA_UBS J Brasil'!$B$25</f>
        <v>6</v>
      </c>
      <c r="D50" s="344">
        <f t="shared" ref="D50:D59" si="98">C50*B50</f>
        <v>120</v>
      </c>
      <c r="E50" s="542">
        <f>'AMA_UBS J Brasil'!$C$25</f>
        <v>6</v>
      </c>
      <c r="F50" s="357">
        <f t="shared" ref="F50:F59" si="99">(E50*$B50)-$D50</f>
        <v>0</v>
      </c>
      <c r="G50" s="542">
        <f>'AMA_UBS J Brasil'!$E$25</f>
        <v>0</v>
      </c>
      <c r="H50" s="357">
        <f t="shared" ref="H50:H59" si="100">(G50*$B50)-$D50</f>
        <v>-120</v>
      </c>
      <c r="I50" s="542">
        <f>'AMA_UBS J Brasil'!$G$25</f>
        <v>0</v>
      </c>
      <c r="J50" s="357">
        <f t="shared" ref="J50:J59" si="101">(I50*$B50)-$D50</f>
        <v>-120</v>
      </c>
      <c r="K50" s="282">
        <f t="shared" ref="K50:K59" si="102">SUM(E50,G50,I50)</f>
        <v>6</v>
      </c>
      <c r="L50" s="370">
        <f t="shared" ref="L50:L56" si="103">(K50*$B50)-$D50*3</f>
        <v>-240</v>
      </c>
      <c r="M50" s="542">
        <f>'AMA_UBS J Brasil'!$K$25</f>
        <v>0</v>
      </c>
      <c r="N50" s="357">
        <f t="shared" ref="N50:N59" si="104">(M50*$B50)-$D50</f>
        <v>-120</v>
      </c>
      <c r="O50" s="542">
        <f>'AMA_UBS J Brasil'!$M$25</f>
        <v>0</v>
      </c>
      <c r="P50" s="357">
        <f t="shared" ref="P50:P59" si="105">(O50*$B50)-$D50</f>
        <v>-120</v>
      </c>
      <c r="Q50" s="542">
        <f>'AMA_UBS J Brasil'!$O$25</f>
        <v>0</v>
      </c>
      <c r="R50" s="357">
        <f t="shared" ref="R50:R59" si="106">(Q50*$B50)-$D50</f>
        <v>-120</v>
      </c>
      <c r="S50" s="282">
        <f t="shared" ref="S50:S59" si="107">SUM(M50,O50,Q50)</f>
        <v>0</v>
      </c>
      <c r="T50" s="370">
        <f t="shared" ref="T50:T59" si="108">(S50*$B50)-$D50*3</f>
        <v>-360</v>
      </c>
    </row>
    <row r="51" spans="1:20" x14ac:dyDescent="0.25">
      <c r="A51" s="113" t="s">
        <v>20</v>
      </c>
      <c r="B51" s="317">
        <v>20</v>
      </c>
      <c r="C51" s="114">
        <f>'AMA_UBS J Brasil'!$B$28</f>
        <v>6</v>
      </c>
      <c r="D51" s="345">
        <f t="shared" si="98"/>
        <v>120</v>
      </c>
      <c r="E51" s="137">
        <f>'AMA_UBS J Brasil'!$C$28</f>
        <v>7</v>
      </c>
      <c r="F51" s="358">
        <f t="shared" si="99"/>
        <v>20</v>
      </c>
      <c r="G51" s="137">
        <f>'AMA_UBS J Brasil'!$E$28</f>
        <v>0</v>
      </c>
      <c r="H51" s="358">
        <f t="shared" si="100"/>
        <v>-120</v>
      </c>
      <c r="I51" s="137">
        <f>'AMA_UBS J Brasil'!$G$28</f>
        <v>0</v>
      </c>
      <c r="J51" s="358">
        <f t="shared" si="101"/>
        <v>-120</v>
      </c>
      <c r="K51" s="294">
        <f t="shared" si="102"/>
        <v>7</v>
      </c>
      <c r="L51" s="371">
        <f t="shared" si="103"/>
        <v>-220</v>
      </c>
      <c r="M51" s="137">
        <f>'AMA_UBS J Brasil'!$K$28</f>
        <v>0</v>
      </c>
      <c r="N51" s="358">
        <f t="shared" si="104"/>
        <v>-120</v>
      </c>
      <c r="O51" s="137">
        <f>'AMA_UBS J Brasil'!$M$28</f>
        <v>0</v>
      </c>
      <c r="P51" s="358">
        <f t="shared" si="105"/>
        <v>-120</v>
      </c>
      <c r="Q51" s="137">
        <f>'AMA_UBS J Brasil'!$O$28</f>
        <v>0</v>
      </c>
      <c r="R51" s="358">
        <f t="shared" si="106"/>
        <v>-120</v>
      </c>
      <c r="S51" s="294">
        <f t="shared" si="107"/>
        <v>0</v>
      </c>
      <c r="T51" s="371">
        <f t="shared" si="108"/>
        <v>-360</v>
      </c>
    </row>
    <row r="52" spans="1:20" x14ac:dyDescent="0.25">
      <c r="A52" s="113" t="s">
        <v>43</v>
      </c>
      <c r="B52" s="317">
        <v>20</v>
      </c>
      <c r="C52" s="114">
        <f>'AMA_UBS J Brasil'!B30</f>
        <v>6</v>
      </c>
      <c r="D52" s="345">
        <f t="shared" si="98"/>
        <v>120</v>
      </c>
      <c r="E52" s="137">
        <f>'AMA_UBS J Brasil'!C30</f>
        <v>3</v>
      </c>
      <c r="F52" s="358">
        <f t="shared" si="99"/>
        <v>-60</v>
      </c>
      <c r="G52" s="137">
        <f>'AMA_UBS J Brasil'!E30</f>
        <v>0</v>
      </c>
      <c r="H52" s="358">
        <f t="shared" si="100"/>
        <v>-120</v>
      </c>
      <c r="I52" s="137">
        <f>'AMA_UBS J Brasil'!G30</f>
        <v>0</v>
      </c>
      <c r="J52" s="358">
        <f>(I52*$B52)-$D52</f>
        <v>-120</v>
      </c>
      <c r="K52" s="294">
        <f t="shared" si="102"/>
        <v>3</v>
      </c>
      <c r="L52" s="371">
        <f t="shared" si="103"/>
        <v>-300</v>
      </c>
      <c r="M52" s="137">
        <f>'AMA_UBS J Brasil'!K30</f>
        <v>0</v>
      </c>
      <c r="N52" s="358">
        <f>(M52*$B52)-$D52</f>
        <v>-120</v>
      </c>
      <c r="O52" s="137">
        <f>'AMA_UBS J Brasil'!M30</f>
        <v>0</v>
      </c>
      <c r="P52" s="358">
        <f>(O52*$B52)-$D52</f>
        <v>-120</v>
      </c>
      <c r="Q52" s="137">
        <f>'AMA_UBS J Brasil'!O30</f>
        <v>0</v>
      </c>
      <c r="R52" s="358">
        <f t="shared" si="106"/>
        <v>-120</v>
      </c>
      <c r="S52" s="294">
        <f t="shared" si="107"/>
        <v>0</v>
      </c>
      <c r="T52" s="371">
        <f t="shared" si="108"/>
        <v>-360</v>
      </c>
    </row>
    <row r="53" spans="1:20" x14ac:dyDescent="0.25">
      <c r="A53" s="113" t="s">
        <v>22</v>
      </c>
      <c r="B53" s="317">
        <v>20</v>
      </c>
      <c r="C53" s="114">
        <f>'AMA_UBS J Brasil'!B31</f>
        <v>1</v>
      </c>
      <c r="D53" s="345">
        <f t="shared" si="98"/>
        <v>20</v>
      </c>
      <c r="E53" s="137">
        <f>'AMA_UBS J Brasil'!C31</f>
        <v>1</v>
      </c>
      <c r="F53" s="358">
        <f t="shared" si="99"/>
        <v>0</v>
      </c>
      <c r="G53" s="137">
        <f>'AMA_UBS J Brasil'!E31</f>
        <v>0</v>
      </c>
      <c r="H53" s="358">
        <f t="shared" si="100"/>
        <v>-20</v>
      </c>
      <c r="I53" s="137">
        <f>'AMA_UBS J Brasil'!G31</f>
        <v>0</v>
      </c>
      <c r="J53" s="358">
        <f t="shared" si="101"/>
        <v>-20</v>
      </c>
      <c r="K53" s="294">
        <f t="shared" si="102"/>
        <v>1</v>
      </c>
      <c r="L53" s="371">
        <f t="shared" si="103"/>
        <v>-40</v>
      </c>
      <c r="M53" s="137">
        <f>'AMA_UBS J Brasil'!K31</f>
        <v>0</v>
      </c>
      <c r="N53" s="358">
        <f t="shared" si="104"/>
        <v>-20</v>
      </c>
      <c r="O53" s="137">
        <f>'AMA_UBS J Brasil'!M31</f>
        <v>0</v>
      </c>
      <c r="P53" s="358">
        <f t="shared" si="105"/>
        <v>-20</v>
      </c>
      <c r="Q53" s="137">
        <f>'AMA_UBS J Brasil'!O31</f>
        <v>0</v>
      </c>
      <c r="R53" s="358">
        <f t="shared" si="106"/>
        <v>-20</v>
      </c>
      <c r="S53" s="294">
        <f t="shared" si="107"/>
        <v>0</v>
      </c>
      <c r="T53" s="371">
        <f t="shared" si="108"/>
        <v>-60</v>
      </c>
    </row>
    <row r="54" spans="1:20" x14ac:dyDescent="0.25">
      <c r="A54" s="113" t="s">
        <v>23</v>
      </c>
      <c r="B54" s="317">
        <v>20</v>
      </c>
      <c r="C54" s="114">
        <f>'AMA_UBS J Brasil'!B32</f>
        <v>4</v>
      </c>
      <c r="D54" s="345">
        <f t="shared" si="98"/>
        <v>80</v>
      </c>
      <c r="E54" s="137">
        <f>'AMA_UBS J Brasil'!C32</f>
        <v>3</v>
      </c>
      <c r="F54" s="358">
        <f t="shared" si="99"/>
        <v>-20</v>
      </c>
      <c r="G54" s="137">
        <f>'AMA_UBS J Brasil'!E32</f>
        <v>0</v>
      </c>
      <c r="H54" s="358">
        <f t="shared" si="100"/>
        <v>-80</v>
      </c>
      <c r="I54" s="137">
        <f>'AMA_UBS J Brasil'!G32</f>
        <v>0</v>
      </c>
      <c r="J54" s="358">
        <f t="shared" si="101"/>
        <v>-80</v>
      </c>
      <c r="K54" s="294">
        <f t="shared" si="102"/>
        <v>3</v>
      </c>
      <c r="L54" s="371">
        <f t="shared" si="103"/>
        <v>-180</v>
      </c>
      <c r="M54" s="137">
        <f>'AMA_UBS J Brasil'!K32</f>
        <v>0</v>
      </c>
      <c r="N54" s="358">
        <f t="shared" si="104"/>
        <v>-80</v>
      </c>
      <c r="O54" s="137">
        <f>'AMA_UBS J Brasil'!M32</f>
        <v>0</v>
      </c>
      <c r="P54" s="358">
        <f t="shared" si="105"/>
        <v>-80</v>
      </c>
      <c r="Q54" s="137">
        <f>'AMA_UBS J Brasil'!O32</f>
        <v>0</v>
      </c>
      <c r="R54" s="358">
        <f t="shared" si="106"/>
        <v>-80</v>
      </c>
      <c r="S54" s="294">
        <f t="shared" si="107"/>
        <v>0</v>
      </c>
      <c r="T54" s="371">
        <f t="shared" si="108"/>
        <v>-240</v>
      </c>
    </row>
    <row r="55" spans="1:20" x14ac:dyDescent="0.25">
      <c r="A55" s="113" t="s">
        <v>24</v>
      </c>
      <c r="B55" s="317">
        <v>30</v>
      </c>
      <c r="C55" s="114">
        <f>'AMA_UBS J Brasil'!B33</f>
        <v>3</v>
      </c>
      <c r="D55" s="345">
        <f t="shared" si="98"/>
        <v>90</v>
      </c>
      <c r="E55" s="137">
        <f>'AMA_UBS J Brasil'!C33</f>
        <v>3</v>
      </c>
      <c r="F55" s="358">
        <f t="shared" si="99"/>
        <v>0</v>
      </c>
      <c r="G55" s="137">
        <f>'AMA_UBS J Brasil'!E33</f>
        <v>0</v>
      </c>
      <c r="H55" s="358">
        <f t="shared" si="100"/>
        <v>-90</v>
      </c>
      <c r="I55" s="137">
        <f>'AMA_UBS J Brasil'!G33</f>
        <v>0</v>
      </c>
      <c r="J55" s="358">
        <f t="shared" si="101"/>
        <v>-90</v>
      </c>
      <c r="K55" s="294">
        <f t="shared" si="102"/>
        <v>3</v>
      </c>
      <c r="L55" s="371">
        <f t="shared" si="103"/>
        <v>-180</v>
      </c>
      <c r="M55" s="137">
        <f>'AMA_UBS J Brasil'!K33</f>
        <v>0</v>
      </c>
      <c r="N55" s="358">
        <f t="shared" si="104"/>
        <v>-90</v>
      </c>
      <c r="O55" s="137">
        <f>'AMA_UBS J Brasil'!M33</f>
        <v>0</v>
      </c>
      <c r="P55" s="358">
        <f t="shared" si="105"/>
        <v>-90</v>
      </c>
      <c r="Q55" s="137">
        <f>'AMA_UBS J Brasil'!O33</f>
        <v>0</v>
      </c>
      <c r="R55" s="358">
        <f t="shared" si="106"/>
        <v>-90</v>
      </c>
      <c r="S55" s="294">
        <f t="shared" si="107"/>
        <v>0</v>
      </c>
      <c r="T55" s="371">
        <f t="shared" si="108"/>
        <v>-270</v>
      </c>
    </row>
    <row r="56" spans="1:20" x14ac:dyDescent="0.25">
      <c r="A56" s="113" t="s">
        <v>25</v>
      </c>
      <c r="B56" s="317">
        <v>30</v>
      </c>
      <c r="C56" s="114">
        <f>'AMA_UBS J Brasil'!B35</f>
        <v>5</v>
      </c>
      <c r="D56" s="345">
        <f t="shared" si="98"/>
        <v>150</v>
      </c>
      <c r="E56" s="137">
        <f>'AMA_UBS J Brasil'!C35</f>
        <v>5</v>
      </c>
      <c r="F56" s="358">
        <f t="shared" si="99"/>
        <v>0</v>
      </c>
      <c r="G56" s="137">
        <f>'AMA_UBS J Brasil'!E35</f>
        <v>0</v>
      </c>
      <c r="H56" s="358">
        <f t="shared" si="100"/>
        <v>-150</v>
      </c>
      <c r="I56" s="137">
        <f>'AMA_UBS J Brasil'!G35</f>
        <v>0</v>
      </c>
      <c r="J56" s="358">
        <f t="shared" si="101"/>
        <v>-150</v>
      </c>
      <c r="K56" s="294">
        <f t="shared" si="102"/>
        <v>5</v>
      </c>
      <c r="L56" s="371">
        <f t="shared" si="103"/>
        <v>-300</v>
      </c>
      <c r="M56" s="137">
        <f>'AMA_UBS J Brasil'!K35</f>
        <v>0</v>
      </c>
      <c r="N56" s="358">
        <f t="shared" si="104"/>
        <v>-150</v>
      </c>
      <c r="O56" s="137">
        <f>'AMA_UBS J Brasil'!M35</f>
        <v>0</v>
      </c>
      <c r="P56" s="358">
        <f t="shared" si="105"/>
        <v>-150</v>
      </c>
      <c r="Q56" s="137">
        <f>'AMA_UBS J Brasil'!O35</f>
        <v>0</v>
      </c>
      <c r="R56" s="358">
        <f t="shared" si="106"/>
        <v>-150</v>
      </c>
      <c r="S56" s="294">
        <f t="shared" si="107"/>
        <v>0</v>
      </c>
      <c r="T56" s="371">
        <f t="shared" si="108"/>
        <v>-450</v>
      </c>
    </row>
    <row r="57" spans="1:20" x14ac:dyDescent="0.25">
      <c r="A57" s="90" t="s">
        <v>175</v>
      </c>
      <c r="B57" s="317">
        <v>36</v>
      </c>
      <c r="C57" s="114">
        <v>8</v>
      </c>
      <c r="D57" s="345">
        <f>C57*B57</f>
        <v>288</v>
      </c>
      <c r="E57" s="137">
        <f>'AMA_UBS J Brasil'!C34</f>
        <v>8</v>
      </c>
      <c r="F57" s="358">
        <f>(E57*$B57)-$D57</f>
        <v>0</v>
      </c>
      <c r="G57" s="137">
        <f>'AMA_UBS J Brasil'!E34</f>
        <v>0</v>
      </c>
      <c r="H57" s="358">
        <f>(G57*$B57)-$D57</f>
        <v>-288</v>
      </c>
      <c r="I57" s="137">
        <f>'AMA_UBS J Brasil'!G34</f>
        <v>0</v>
      </c>
      <c r="J57" s="358">
        <f>(I57*$B57)-$D57</f>
        <v>-288</v>
      </c>
      <c r="K57" s="294">
        <f t="shared" si="102"/>
        <v>8</v>
      </c>
      <c r="L57" s="371">
        <f>(K57*$B57)-$D57*3</f>
        <v>-576</v>
      </c>
      <c r="M57" s="137">
        <f>'AMA_UBS J Brasil'!K34</f>
        <v>0</v>
      </c>
      <c r="N57" s="358">
        <f>(M57*$B57)-$D57</f>
        <v>-288</v>
      </c>
      <c r="O57" s="137">
        <f>'AMA_UBS J Brasil'!M34</f>
        <v>0</v>
      </c>
      <c r="P57" s="358">
        <f>(O57*$B57)-$D57</f>
        <v>-288</v>
      </c>
      <c r="Q57" s="137">
        <f>'AMA_UBS J Brasil'!O34</f>
        <v>0</v>
      </c>
      <c r="R57" s="358">
        <f>(Q57*$B57)-$D57</f>
        <v>-288</v>
      </c>
      <c r="S57" s="294">
        <f t="shared" ref="S57" si="109">SUM(M57,O57,Q57)</f>
        <v>0</v>
      </c>
      <c r="T57" s="371">
        <f>(S57*$B57)-$D57*3</f>
        <v>-864</v>
      </c>
    </row>
    <row r="58" spans="1:20" hidden="1" x14ac:dyDescent="0.25">
      <c r="A58" s="95" t="s">
        <v>45</v>
      </c>
      <c r="B58" s="317">
        <v>40</v>
      </c>
      <c r="C58" s="114"/>
      <c r="D58" s="345">
        <f t="shared" si="98"/>
        <v>0</v>
      </c>
      <c r="E58" s="137">
        <f>'AMA_UBS J Brasil'!C36</f>
        <v>1</v>
      </c>
      <c r="F58" s="358">
        <f t="shared" si="99"/>
        <v>40</v>
      </c>
      <c r="G58" s="137">
        <f>'AMA_UBS J Brasil'!E36</f>
        <v>0</v>
      </c>
      <c r="H58" s="358">
        <f t="shared" si="100"/>
        <v>0</v>
      </c>
      <c r="I58" s="137">
        <f>'AMA_UBS J Brasil'!G36</f>
        <v>0</v>
      </c>
      <c r="J58" s="358">
        <f t="shared" si="101"/>
        <v>0</v>
      </c>
      <c r="K58" s="294">
        <f t="shared" si="102"/>
        <v>1</v>
      </c>
      <c r="L58" s="371">
        <f t="shared" ref="L58:L59" si="110">(K58*$B58)-$D58*3</f>
        <v>40</v>
      </c>
      <c r="M58" s="137">
        <f>'AMA_UBS J Brasil'!K36</f>
        <v>0</v>
      </c>
      <c r="N58" s="358">
        <f t="shared" si="104"/>
        <v>0</v>
      </c>
      <c r="O58" s="137">
        <f>'AMA_UBS J Brasil'!M36</f>
        <v>0</v>
      </c>
      <c r="P58" s="358">
        <f t="shared" si="105"/>
        <v>0</v>
      </c>
      <c r="Q58" s="137">
        <f>'AMA_UBS J Brasil'!O36</f>
        <v>0</v>
      </c>
      <c r="R58" s="358">
        <f t="shared" si="106"/>
        <v>0</v>
      </c>
      <c r="S58" s="294">
        <f t="shared" si="107"/>
        <v>0</v>
      </c>
      <c r="T58" s="371">
        <f t="shared" si="108"/>
        <v>0</v>
      </c>
    </row>
    <row r="59" spans="1:20" ht="15.75" thickBot="1" x14ac:dyDescent="0.3">
      <c r="A59" s="83" t="s">
        <v>34</v>
      </c>
      <c r="B59" s="325">
        <v>30</v>
      </c>
      <c r="C59" s="115">
        <f>'AMA_UBS J Brasil'!$B$39</f>
        <v>3</v>
      </c>
      <c r="D59" s="395">
        <f t="shared" si="98"/>
        <v>90</v>
      </c>
      <c r="E59" s="546">
        <f>'AMA_UBS J Brasil'!$C$39</f>
        <v>3</v>
      </c>
      <c r="F59" s="366">
        <f t="shared" si="99"/>
        <v>0</v>
      </c>
      <c r="G59" s="546">
        <f>'AMA_UBS J Brasil'!$E$39</f>
        <v>0</v>
      </c>
      <c r="H59" s="366">
        <f t="shared" si="100"/>
        <v>-90</v>
      </c>
      <c r="I59" s="546">
        <f>'AMA_UBS J Brasil'!$G$39</f>
        <v>0</v>
      </c>
      <c r="J59" s="366">
        <f t="shared" si="101"/>
        <v>-90</v>
      </c>
      <c r="K59" s="302">
        <f t="shared" si="102"/>
        <v>3</v>
      </c>
      <c r="L59" s="379">
        <f t="shared" si="110"/>
        <v>-180</v>
      </c>
      <c r="M59" s="546">
        <f>'AMA_UBS J Brasil'!$K$39</f>
        <v>0</v>
      </c>
      <c r="N59" s="366">
        <f t="shared" si="104"/>
        <v>-90</v>
      </c>
      <c r="O59" s="546">
        <f>'AMA_UBS J Brasil'!$M$39</f>
        <v>0</v>
      </c>
      <c r="P59" s="366">
        <f t="shared" si="105"/>
        <v>-90</v>
      </c>
      <c r="Q59" s="546">
        <f>'AMA_UBS J Brasil'!$O$39</f>
        <v>0</v>
      </c>
      <c r="R59" s="366">
        <f t="shared" si="106"/>
        <v>-90</v>
      </c>
      <c r="S59" s="302">
        <f t="shared" si="107"/>
        <v>0</v>
      </c>
      <c r="T59" s="379">
        <f t="shared" si="108"/>
        <v>-270</v>
      </c>
    </row>
    <row r="60" spans="1:20" ht="15.75" thickBot="1" x14ac:dyDescent="0.3">
      <c r="A60" s="396" t="s">
        <v>7</v>
      </c>
      <c r="B60" s="397">
        <f t="shared" ref="B60:T60" si="111">SUM(B50:B59)</f>
        <v>266</v>
      </c>
      <c r="C60" s="421">
        <f t="shared" si="111"/>
        <v>42</v>
      </c>
      <c r="D60" s="422">
        <f t="shared" si="111"/>
        <v>1078</v>
      </c>
      <c r="E60" s="550">
        <f t="shared" si="111"/>
        <v>40</v>
      </c>
      <c r="F60" s="399">
        <f t="shared" si="111"/>
        <v>-20</v>
      </c>
      <c r="G60" s="550">
        <f t="shared" si="111"/>
        <v>0</v>
      </c>
      <c r="H60" s="399">
        <f t="shared" si="111"/>
        <v>-1078</v>
      </c>
      <c r="I60" s="550">
        <f t="shared" si="111"/>
        <v>0</v>
      </c>
      <c r="J60" s="399">
        <f t="shared" si="111"/>
        <v>-1078</v>
      </c>
      <c r="K60" s="400">
        <f t="shared" ref="K60:L60" si="112">SUM(K50:K59)</f>
        <v>40</v>
      </c>
      <c r="L60" s="401">
        <f t="shared" si="112"/>
        <v>-2176</v>
      </c>
      <c r="M60" s="550">
        <f t="shared" si="111"/>
        <v>0</v>
      </c>
      <c r="N60" s="399">
        <f t="shared" si="111"/>
        <v>-1078</v>
      </c>
      <c r="O60" s="550">
        <f t="shared" si="111"/>
        <v>0</v>
      </c>
      <c r="P60" s="399">
        <f t="shared" si="111"/>
        <v>-1078</v>
      </c>
      <c r="Q60" s="550">
        <f t="shared" si="111"/>
        <v>0</v>
      </c>
      <c r="R60" s="399">
        <f t="shared" si="111"/>
        <v>-1078</v>
      </c>
      <c r="S60" s="400">
        <f t="shared" si="111"/>
        <v>0</v>
      </c>
      <c r="T60" s="401">
        <f t="shared" si="111"/>
        <v>-3234</v>
      </c>
    </row>
    <row r="62" spans="1:20" ht="15.75" x14ac:dyDescent="0.25">
      <c r="A62" s="1290" t="s">
        <v>281</v>
      </c>
      <c r="B62" s="1291"/>
      <c r="C62" s="1291"/>
      <c r="D62" s="1291"/>
      <c r="E62" s="1291"/>
      <c r="F62" s="1291"/>
      <c r="G62" s="1291"/>
      <c r="H62" s="1291"/>
      <c r="I62" s="1291"/>
      <c r="J62" s="1291"/>
      <c r="K62" s="1291"/>
      <c r="L62" s="1291"/>
      <c r="M62" s="1291"/>
      <c r="N62" s="1291"/>
      <c r="O62" s="1291"/>
      <c r="P62" s="1291"/>
      <c r="Q62" s="1291"/>
      <c r="R62" s="1291"/>
      <c r="S62" s="1291"/>
      <c r="T62" s="1291"/>
    </row>
    <row r="63" spans="1:20" ht="36.75" thickBot="1" x14ac:dyDescent="0.3">
      <c r="A63" s="110" t="s">
        <v>14</v>
      </c>
      <c r="B63" s="315" t="str">
        <f t="shared" ref="B63:T63" si="113">B5</f>
        <v>Carga Horária</v>
      </c>
      <c r="C63" s="132" t="str">
        <f t="shared" si="113"/>
        <v>Equipe Mínima TA</v>
      </c>
      <c r="D63" s="343" t="str">
        <f t="shared" si="113"/>
        <v>Total Horas</v>
      </c>
      <c r="E63" s="561" t="str">
        <f t="shared" si="113"/>
        <v>MAR</v>
      </c>
      <c r="F63" s="385" t="str">
        <f t="shared" si="113"/>
        <v>Saldo Mar</v>
      </c>
      <c r="G63" s="561" t="str">
        <f t="shared" si="113"/>
        <v>ABR</v>
      </c>
      <c r="H63" s="385" t="str">
        <f t="shared" si="113"/>
        <v>Saldo Abr</v>
      </c>
      <c r="I63" s="561" t="str">
        <f t="shared" si="113"/>
        <v>MAI</v>
      </c>
      <c r="J63" s="385" t="str">
        <f t="shared" si="113"/>
        <v>Saldo Mai</v>
      </c>
      <c r="K63" s="292" t="str">
        <f t="shared" ref="K63:L63" si="114">K5</f>
        <v>3º Trimestre</v>
      </c>
      <c r="L63" s="383" t="str">
        <f t="shared" si="114"/>
        <v>Saldo Trim</v>
      </c>
      <c r="M63" s="561" t="str">
        <f t="shared" si="113"/>
        <v>JUN</v>
      </c>
      <c r="N63" s="385" t="str">
        <f t="shared" si="113"/>
        <v>Saldo Jun</v>
      </c>
      <c r="O63" s="541" t="str">
        <f t="shared" si="113"/>
        <v>JUL</v>
      </c>
      <c r="P63" s="385" t="str">
        <f t="shared" si="113"/>
        <v>Saldo Jul</v>
      </c>
      <c r="Q63" s="541" t="str">
        <f t="shared" si="113"/>
        <v>AGO</v>
      </c>
      <c r="R63" s="385" t="str">
        <f t="shared" si="113"/>
        <v>Saldo Ago</v>
      </c>
      <c r="S63" s="292" t="str">
        <f t="shared" si="113"/>
        <v>4º Trimestre</v>
      </c>
      <c r="T63" s="383" t="str">
        <f t="shared" si="113"/>
        <v>Saldo Trim</v>
      </c>
    </row>
    <row r="64" spans="1:20" ht="15.75" thickTop="1" x14ac:dyDescent="0.25">
      <c r="A64" s="113" t="s">
        <v>20</v>
      </c>
      <c r="B64" s="317">
        <v>20</v>
      </c>
      <c r="C64" s="114">
        <f>'AMA_UBS V Guilherme'!$B$21</f>
        <v>8</v>
      </c>
      <c r="D64" s="345">
        <f t="shared" ref="D64:D73" si="115">C64*B64</f>
        <v>160</v>
      </c>
      <c r="E64" s="137">
        <f>'AMA_UBS V Guilherme'!$C$21</f>
        <v>2</v>
      </c>
      <c r="F64" s="358">
        <f t="shared" ref="F64:F73" si="116">(E64*$B64)-$D64</f>
        <v>-120</v>
      </c>
      <c r="G64" s="137">
        <f>'AMA_UBS V Guilherme'!$E$21</f>
        <v>0</v>
      </c>
      <c r="H64" s="358">
        <f t="shared" ref="H64:H73" si="117">(G64*$B64)-$D64</f>
        <v>-160</v>
      </c>
      <c r="I64" s="137">
        <f>'AMA_UBS V Guilherme'!$G$21</f>
        <v>0</v>
      </c>
      <c r="J64" s="358">
        <f t="shared" ref="J64:J73" si="118">(I64*$B64)-$D64</f>
        <v>-160</v>
      </c>
      <c r="K64" s="294">
        <f t="shared" ref="K64:K73" si="119">SUM(E64,G64,I64)</f>
        <v>2</v>
      </c>
      <c r="L64" s="371">
        <f t="shared" ref="L64:L73" si="120">(K64*$B64)-$D64*3</f>
        <v>-440</v>
      </c>
      <c r="M64" s="137">
        <f>'AMA_UBS V Guilherme'!$K$21</f>
        <v>0</v>
      </c>
      <c r="N64" s="358">
        <f t="shared" ref="N64:N73" si="121">(M64*$B64)-$D64</f>
        <v>-160</v>
      </c>
      <c r="O64" s="137">
        <f>'AMA_UBS V Guilherme'!$M$21</f>
        <v>0</v>
      </c>
      <c r="P64" s="358">
        <f t="shared" ref="P64:P73" si="122">(O64*$B64)-$D64</f>
        <v>-160</v>
      </c>
      <c r="Q64" s="137">
        <f>'AMA_UBS V Guilherme'!$O$21</f>
        <v>0</v>
      </c>
      <c r="R64" s="358">
        <f t="shared" ref="R64:R73" si="123">(Q64*$B64)-$D64</f>
        <v>-160</v>
      </c>
      <c r="S64" s="294">
        <f t="shared" ref="S64:S73" si="124">SUM(M64,O64,Q64)</f>
        <v>0</v>
      </c>
      <c r="T64" s="371">
        <f t="shared" ref="T64:T73" si="125">(S64*$B64)-$D64*3</f>
        <v>-480</v>
      </c>
    </row>
    <row r="65" spans="1:20" x14ac:dyDescent="0.25">
      <c r="A65" s="113" t="s">
        <v>43</v>
      </c>
      <c r="B65" s="317">
        <v>20</v>
      </c>
      <c r="C65" s="114">
        <f>'AMA_UBS V Guilherme'!B23</f>
        <v>3</v>
      </c>
      <c r="D65" s="345">
        <f t="shared" si="115"/>
        <v>60</v>
      </c>
      <c r="E65" s="137">
        <f>'AMA_UBS V Guilherme'!C23</f>
        <v>2</v>
      </c>
      <c r="F65" s="358">
        <f t="shared" si="116"/>
        <v>-20</v>
      </c>
      <c r="G65" s="137">
        <f>'AMA_UBS V Guilherme'!E23</f>
        <v>0</v>
      </c>
      <c r="H65" s="358">
        <f t="shared" si="117"/>
        <v>-60</v>
      </c>
      <c r="I65" s="137">
        <f>'AMA_UBS V Guilherme'!G23</f>
        <v>0</v>
      </c>
      <c r="J65" s="358">
        <f t="shared" si="118"/>
        <v>-60</v>
      </c>
      <c r="K65" s="294">
        <f t="shared" si="119"/>
        <v>2</v>
      </c>
      <c r="L65" s="371">
        <f t="shared" si="120"/>
        <v>-140</v>
      </c>
      <c r="M65" s="137">
        <f>'AMA_UBS V Guilherme'!K23</f>
        <v>0</v>
      </c>
      <c r="N65" s="358">
        <f t="shared" si="121"/>
        <v>-60</v>
      </c>
      <c r="O65" s="137">
        <f>'AMA_UBS V Guilherme'!M23</f>
        <v>0</v>
      </c>
      <c r="P65" s="358">
        <f t="shared" si="122"/>
        <v>-60</v>
      </c>
      <c r="Q65" s="137">
        <f>'AMA_UBS V Guilherme'!O23</f>
        <v>0</v>
      </c>
      <c r="R65" s="358">
        <f t="shared" si="123"/>
        <v>-60</v>
      </c>
      <c r="S65" s="294">
        <f t="shared" si="124"/>
        <v>0</v>
      </c>
      <c r="T65" s="371">
        <f t="shared" si="125"/>
        <v>-180</v>
      </c>
    </row>
    <row r="66" spans="1:20" x14ac:dyDescent="0.25">
      <c r="A66" s="113" t="s">
        <v>22</v>
      </c>
      <c r="B66" s="317">
        <v>20</v>
      </c>
      <c r="C66" s="114">
        <f>'AMA_UBS V Guilherme'!B24</f>
        <v>1</v>
      </c>
      <c r="D66" s="345">
        <f t="shared" si="115"/>
        <v>20</v>
      </c>
      <c r="E66" s="137">
        <f>'AMA_UBS V Guilherme'!C24</f>
        <v>2.8</v>
      </c>
      <c r="F66" s="358">
        <f t="shared" si="116"/>
        <v>36</v>
      </c>
      <c r="G66" s="137">
        <f>'AMA_UBS V Guilherme'!E24</f>
        <v>0</v>
      </c>
      <c r="H66" s="358">
        <f t="shared" si="117"/>
        <v>-20</v>
      </c>
      <c r="I66" s="137">
        <f>'AMA_UBS V Guilherme'!G24</f>
        <v>0</v>
      </c>
      <c r="J66" s="358">
        <f t="shared" si="118"/>
        <v>-20</v>
      </c>
      <c r="K66" s="294">
        <f t="shared" si="119"/>
        <v>2.8</v>
      </c>
      <c r="L66" s="371">
        <f t="shared" si="120"/>
        <v>-4</v>
      </c>
      <c r="M66" s="137">
        <f>'AMA_UBS V Guilherme'!K24</f>
        <v>0</v>
      </c>
      <c r="N66" s="358">
        <f t="shared" si="121"/>
        <v>-20</v>
      </c>
      <c r="O66" s="137">
        <f>'AMA_UBS V Guilherme'!M24</f>
        <v>0</v>
      </c>
      <c r="P66" s="358">
        <f t="shared" si="122"/>
        <v>-20</v>
      </c>
      <c r="Q66" s="137">
        <f>'AMA_UBS V Guilherme'!O24</f>
        <v>0</v>
      </c>
      <c r="R66" s="358">
        <f t="shared" si="123"/>
        <v>-20</v>
      </c>
      <c r="S66" s="294">
        <f t="shared" si="124"/>
        <v>0</v>
      </c>
      <c r="T66" s="371">
        <f t="shared" si="125"/>
        <v>-60</v>
      </c>
    </row>
    <row r="67" spans="1:20" x14ac:dyDescent="0.25">
      <c r="A67" s="113" t="s">
        <v>23</v>
      </c>
      <c r="B67" s="317">
        <v>20</v>
      </c>
      <c r="C67" s="114">
        <f>'AMA_UBS V Guilherme'!B25</f>
        <v>5</v>
      </c>
      <c r="D67" s="345">
        <f t="shared" si="115"/>
        <v>100</v>
      </c>
      <c r="E67" s="137">
        <f>'AMA_UBS V Guilherme'!C25</f>
        <v>2.7</v>
      </c>
      <c r="F67" s="358">
        <f t="shared" si="116"/>
        <v>-46</v>
      </c>
      <c r="G67" s="137">
        <f>'AMA_UBS V Guilherme'!E25</f>
        <v>0</v>
      </c>
      <c r="H67" s="358">
        <f t="shared" si="117"/>
        <v>-100</v>
      </c>
      <c r="I67" s="137">
        <f>'AMA_UBS V Guilherme'!G25</f>
        <v>0</v>
      </c>
      <c r="J67" s="358">
        <f t="shared" si="118"/>
        <v>-100</v>
      </c>
      <c r="K67" s="294">
        <f t="shared" si="119"/>
        <v>2.7</v>
      </c>
      <c r="L67" s="371">
        <f t="shared" si="120"/>
        <v>-246</v>
      </c>
      <c r="M67" s="137">
        <f>'AMA_UBS V Guilherme'!K25</f>
        <v>0</v>
      </c>
      <c r="N67" s="358">
        <f t="shared" si="121"/>
        <v>-100</v>
      </c>
      <c r="O67" s="137">
        <f>'AMA_UBS V Guilherme'!M25</f>
        <v>0</v>
      </c>
      <c r="P67" s="358">
        <f t="shared" si="122"/>
        <v>-100</v>
      </c>
      <c r="Q67" s="137">
        <f>'AMA_UBS V Guilherme'!O25</f>
        <v>0</v>
      </c>
      <c r="R67" s="358">
        <f t="shared" si="123"/>
        <v>-100</v>
      </c>
      <c r="S67" s="294">
        <f t="shared" si="124"/>
        <v>0</v>
      </c>
      <c r="T67" s="371">
        <f t="shared" si="125"/>
        <v>-300</v>
      </c>
    </row>
    <row r="68" spans="1:20" hidden="1" x14ac:dyDescent="0.25">
      <c r="A68" s="95" t="s">
        <v>178</v>
      </c>
      <c r="B68" s="320">
        <v>40</v>
      </c>
      <c r="C68" s="93">
        <f>'AMA_UBS V Guilherme'!$B$28</f>
        <v>1</v>
      </c>
      <c r="D68" s="339">
        <f t="shared" si="115"/>
        <v>40</v>
      </c>
      <c r="E68" s="137">
        <f>'AMA_UBS V Guilherme'!$C$28</f>
        <v>1</v>
      </c>
      <c r="F68" s="358">
        <f t="shared" si="116"/>
        <v>0</v>
      </c>
      <c r="G68" s="137">
        <f>'AMA_UBS V Guilherme'!$E$28</f>
        <v>0</v>
      </c>
      <c r="H68" s="358">
        <f t="shared" si="117"/>
        <v>-40</v>
      </c>
      <c r="I68" s="137">
        <f>'AMA_UBS V Guilherme'!$G$28</f>
        <v>0</v>
      </c>
      <c r="J68" s="358">
        <f t="shared" si="118"/>
        <v>-40</v>
      </c>
      <c r="K68" s="294">
        <f t="shared" si="119"/>
        <v>1</v>
      </c>
      <c r="L68" s="371">
        <f t="shared" si="120"/>
        <v>-80</v>
      </c>
      <c r="M68" s="137">
        <f>'AMA_UBS V Guilherme'!$K$28</f>
        <v>0</v>
      </c>
      <c r="N68" s="358">
        <f t="shared" si="121"/>
        <v>-40</v>
      </c>
      <c r="O68" s="137">
        <f>'AMA_UBS V Guilherme'!$M$28</f>
        <v>0</v>
      </c>
      <c r="P68" s="358">
        <f t="shared" si="122"/>
        <v>-40</v>
      </c>
      <c r="Q68" s="137">
        <f>'AMA_UBS V Guilherme'!$O$28</f>
        <v>0</v>
      </c>
      <c r="R68" s="358">
        <f t="shared" si="123"/>
        <v>-40</v>
      </c>
      <c r="S68" s="294">
        <f t="shared" si="124"/>
        <v>0</v>
      </c>
      <c r="T68" s="371">
        <f t="shared" si="125"/>
        <v>-120</v>
      </c>
    </row>
    <row r="69" spans="1:20" x14ac:dyDescent="0.25">
      <c r="A69" s="113" t="s">
        <v>24</v>
      </c>
      <c r="B69" s="317">
        <v>30</v>
      </c>
      <c r="C69" s="114">
        <f>'AMA_UBS V Guilherme'!B30</f>
        <v>3</v>
      </c>
      <c r="D69" s="345">
        <f t="shared" si="115"/>
        <v>90</v>
      </c>
      <c r="E69" s="137">
        <f>'AMA_UBS V Guilherme'!C30</f>
        <v>3</v>
      </c>
      <c r="F69" s="358">
        <f t="shared" si="116"/>
        <v>0</v>
      </c>
      <c r="G69" s="137">
        <f>'AMA_UBS V Guilherme'!E30</f>
        <v>0</v>
      </c>
      <c r="H69" s="358">
        <f t="shared" si="117"/>
        <v>-90</v>
      </c>
      <c r="I69" s="137">
        <f>'AMA_UBS V Guilherme'!G30</f>
        <v>0</v>
      </c>
      <c r="J69" s="358">
        <f t="shared" si="118"/>
        <v>-90</v>
      </c>
      <c r="K69" s="294">
        <f t="shared" si="119"/>
        <v>3</v>
      </c>
      <c r="L69" s="371">
        <f t="shared" si="120"/>
        <v>-180</v>
      </c>
      <c r="M69" s="137">
        <f>'AMA_UBS V Guilherme'!K30</f>
        <v>0</v>
      </c>
      <c r="N69" s="358">
        <f t="shared" si="121"/>
        <v>-90</v>
      </c>
      <c r="O69" s="137">
        <f>'AMA_UBS V Guilherme'!M30</f>
        <v>0</v>
      </c>
      <c r="P69" s="358">
        <f t="shared" si="122"/>
        <v>-90</v>
      </c>
      <c r="Q69" s="137">
        <f>'AMA_UBS V Guilherme'!O30</f>
        <v>0</v>
      </c>
      <c r="R69" s="358">
        <f t="shared" si="123"/>
        <v>-90</v>
      </c>
      <c r="S69" s="294">
        <f t="shared" si="124"/>
        <v>0</v>
      </c>
      <c r="T69" s="371">
        <f t="shared" si="125"/>
        <v>-270</v>
      </c>
    </row>
    <row r="70" spans="1:20" x14ac:dyDescent="0.25">
      <c r="A70" s="113" t="s">
        <v>25</v>
      </c>
      <c r="B70" s="317">
        <v>30</v>
      </c>
      <c r="C70" s="114">
        <f>'AMA_UBS V Guilherme'!B31</f>
        <v>5</v>
      </c>
      <c r="D70" s="345">
        <f t="shared" si="115"/>
        <v>150</v>
      </c>
      <c r="E70" s="137">
        <f>'AMA_UBS V Guilherme'!C31</f>
        <v>1</v>
      </c>
      <c r="F70" s="358">
        <f t="shared" si="116"/>
        <v>-120</v>
      </c>
      <c r="G70" s="137">
        <f>'AMA_UBS V Guilherme'!E31</f>
        <v>0</v>
      </c>
      <c r="H70" s="358">
        <f t="shared" si="117"/>
        <v>-150</v>
      </c>
      <c r="I70" s="137">
        <f>'AMA_UBS V Guilherme'!G31</f>
        <v>0</v>
      </c>
      <c r="J70" s="358">
        <f t="shared" si="118"/>
        <v>-150</v>
      </c>
      <c r="K70" s="294">
        <f t="shared" si="119"/>
        <v>1</v>
      </c>
      <c r="L70" s="371">
        <f t="shared" si="120"/>
        <v>-420</v>
      </c>
      <c r="M70" s="137">
        <f>'AMA_UBS V Guilherme'!K31</f>
        <v>0</v>
      </c>
      <c r="N70" s="358">
        <f t="shared" si="121"/>
        <v>-150</v>
      </c>
      <c r="O70" s="137">
        <f>'AMA_UBS V Guilherme'!M31</f>
        <v>0</v>
      </c>
      <c r="P70" s="358">
        <f t="shared" si="122"/>
        <v>-150</v>
      </c>
      <c r="Q70" s="137">
        <f>'AMA_UBS V Guilherme'!O31</f>
        <v>0</v>
      </c>
      <c r="R70" s="358">
        <f t="shared" si="123"/>
        <v>-150</v>
      </c>
      <c r="S70" s="294">
        <f t="shared" si="124"/>
        <v>0</v>
      </c>
      <c r="T70" s="371">
        <f t="shared" si="125"/>
        <v>-450</v>
      </c>
    </row>
    <row r="71" spans="1:20" x14ac:dyDescent="0.25">
      <c r="A71" s="90" t="s">
        <v>175</v>
      </c>
      <c r="B71" s="325">
        <v>36</v>
      </c>
      <c r="C71" s="387">
        <v>3</v>
      </c>
      <c r="D71" s="345">
        <f t="shared" si="115"/>
        <v>108</v>
      </c>
      <c r="E71" s="137">
        <f>'AMA_UBS V Guilherme'!C32</f>
        <v>7</v>
      </c>
      <c r="F71" s="358">
        <f t="shared" si="116"/>
        <v>144</v>
      </c>
      <c r="G71" s="137">
        <f>'AMA_UBS V Guilherme'!E32</f>
        <v>0</v>
      </c>
      <c r="H71" s="358">
        <f t="shared" si="117"/>
        <v>-108</v>
      </c>
      <c r="I71" s="137">
        <f>'AMA_UBS V Guilherme'!G32</f>
        <v>0</v>
      </c>
      <c r="J71" s="358">
        <f t="shared" si="118"/>
        <v>-108</v>
      </c>
      <c r="K71" s="294">
        <f t="shared" si="119"/>
        <v>7</v>
      </c>
      <c r="L71" s="371">
        <f t="shared" si="120"/>
        <v>-72</v>
      </c>
      <c r="M71" s="137">
        <f>'AMA_UBS V Guilherme'!K32</f>
        <v>0</v>
      </c>
      <c r="N71" s="358">
        <f t="shared" si="121"/>
        <v>-108</v>
      </c>
      <c r="O71" s="137">
        <f>'AMA_UBS V Guilherme'!M32</f>
        <v>0</v>
      </c>
      <c r="P71" s="358">
        <f t="shared" si="122"/>
        <v>-108</v>
      </c>
      <c r="Q71" s="137">
        <f>'AMA_UBS V Guilherme'!O32</f>
        <v>0</v>
      </c>
      <c r="R71" s="358">
        <f t="shared" ref="R71:R72" si="126">(Q71*$B71)-$D71</f>
        <v>-108</v>
      </c>
      <c r="S71" s="294">
        <f t="shared" ref="S71:S72" si="127">SUM(M71,O71,Q71)</f>
        <v>0</v>
      </c>
      <c r="T71" s="371">
        <f t="shared" ref="T71:T72" si="128">(S71*$B71)-$D71*3</f>
        <v>-324</v>
      </c>
    </row>
    <row r="72" spans="1:20" x14ac:dyDescent="0.25">
      <c r="A72" s="95" t="s">
        <v>45</v>
      </c>
      <c r="B72" s="325">
        <v>40</v>
      </c>
      <c r="C72" s="387">
        <v>1</v>
      </c>
      <c r="D72" s="345">
        <f t="shared" si="115"/>
        <v>40</v>
      </c>
      <c r="E72" s="137">
        <f>'AMA_UBS V Guilherme'!C33</f>
        <v>2</v>
      </c>
      <c r="F72" s="358">
        <f t="shared" si="116"/>
        <v>40</v>
      </c>
      <c r="G72" s="137">
        <f>'AMA_UBS V Guilherme'!E33</f>
        <v>0</v>
      </c>
      <c r="H72" s="358">
        <f t="shared" si="117"/>
        <v>-40</v>
      </c>
      <c r="I72" s="137">
        <f>'AMA_UBS V Guilherme'!G33</f>
        <v>0</v>
      </c>
      <c r="J72" s="358">
        <f t="shared" si="118"/>
        <v>-40</v>
      </c>
      <c r="K72" s="294">
        <f t="shared" si="119"/>
        <v>2</v>
      </c>
      <c r="L72" s="371">
        <f t="shared" si="120"/>
        <v>-40</v>
      </c>
      <c r="M72" s="137">
        <f>'AMA_UBS V Guilherme'!K33</f>
        <v>0</v>
      </c>
      <c r="N72" s="358">
        <f t="shared" si="121"/>
        <v>-40</v>
      </c>
      <c r="O72" s="137">
        <f>'AMA_UBS V Guilherme'!M33</f>
        <v>0</v>
      </c>
      <c r="P72" s="358">
        <f t="shared" si="122"/>
        <v>-40</v>
      </c>
      <c r="Q72" s="137">
        <f>'AMA_UBS V Guilherme'!O33</f>
        <v>0</v>
      </c>
      <c r="R72" s="358">
        <f t="shared" si="126"/>
        <v>-40</v>
      </c>
      <c r="S72" s="294">
        <f t="shared" si="127"/>
        <v>0</v>
      </c>
      <c r="T72" s="371">
        <f t="shared" si="128"/>
        <v>-120</v>
      </c>
    </row>
    <row r="73" spans="1:20" ht="15.75" thickBot="1" x14ac:dyDescent="0.3">
      <c r="A73" s="83" t="s">
        <v>34</v>
      </c>
      <c r="B73" s="325">
        <v>30</v>
      </c>
      <c r="C73" s="115">
        <f>'AMA_UBS V Guilherme'!$B$34</f>
        <v>2</v>
      </c>
      <c r="D73" s="395">
        <f t="shared" si="115"/>
        <v>60</v>
      </c>
      <c r="E73" s="546">
        <f>'AMA_UBS V Guilherme'!$C$34</f>
        <v>2</v>
      </c>
      <c r="F73" s="366">
        <f t="shared" si="116"/>
        <v>0</v>
      </c>
      <c r="G73" s="546">
        <f>'AMA_UBS V Guilherme'!$E$34</f>
        <v>0</v>
      </c>
      <c r="H73" s="366">
        <f t="shared" si="117"/>
        <v>-60</v>
      </c>
      <c r="I73" s="546">
        <f>'AMA_UBS V Guilherme'!$G$34</f>
        <v>0</v>
      </c>
      <c r="J73" s="366">
        <f t="shared" si="118"/>
        <v>-60</v>
      </c>
      <c r="K73" s="302">
        <f t="shared" si="119"/>
        <v>2</v>
      </c>
      <c r="L73" s="379">
        <f t="shared" si="120"/>
        <v>-120</v>
      </c>
      <c r="M73" s="546">
        <f>'AMA_UBS V Guilherme'!$K$34</f>
        <v>0</v>
      </c>
      <c r="N73" s="366">
        <f t="shared" si="121"/>
        <v>-60</v>
      </c>
      <c r="O73" s="546">
        <f>'AMA_UBS V Guilherme'!$M$34</f>
        <v>0</v>
      </c>
      <c r="P73" s="366">
        <f t="shared" si="122"/>
        <v>-60</v>
      </c>
      <c r="Q73" s="546">
        <f>'AMA_UBS V Guilherme'!$O$34</f>
        <v>0</v>
      </c>
      <c r="R73" s="366">
        <f t="shared" si="123"/>
        <v>-60</v>
      </c>
      <c r="S73" s="302">
        <f t="shared" si="124"/>
        <v>0</v>
      </c>
      <c r="T73" s="379">
        <f t="shared" si="125"/>
        <v>-180</v>
      </c>
    </row>
    <row r="74" spans="1:20" ht="15.75" thickBot="1" x14ac:dyDescent="0.3">
      <c r="A74" s="402" t="s">
        <v>7</v>
      </c>
      <c r="B74" s="403">
        <f>SUM(B64:B73)</f>
        <v>286</v>
      </c>
      <c r="C74" s="404">
        <f>SUM(C64:C73)</f>
        <v>32</v>
      </c>
      <c r="D74" s="405">
        <f t="shared" ref="D74:T74" si="129">SUM(D64:D73)</f>
        <v>828</v>
      </c>
      <c r="E74" s="551">
        <f t="shared" si="129"/>
        <v>25.5</v>
      </c>
      <c r="F74" s="407">
        <f t="shared" si="129"/>
        <v>-86</v>
      </c>
      <c r="G74" s="551">
        <f t="shared" si="129"/>
        <v>0</v>
      </c>
      <c r="H74" s="407">
        <f t="shared" si="129"/>
        <v>-828</v>
      </c>
      <c r="I74" s="551">
        <f t="shared" si="129"/>
        <v>0</v>
      </c>
      <c r="J74" s="407">
        <f t="shared" si="129"/>
        <v>-828</v>
      </c>
      <c r="K74" s="408">
        <f t="shared" ref="K74:L74" si="130">SUM(K64:K73)</f>
        <v>25.5</v>
      </c>
      <c r="L74" s="409">
        <f t="shared" si="130"/>
        <v>-1742</v>
      </c>
      <c r="M74" s="551">
        <f t="shared" si="129"/>
        <v>0</v>
      </c>
      <c r="N74" s="407">
        <f t="shared" si="129"/>
        <v>-828</v>
      </c>
      <c r="O74" s="551">
        <f t="shared" si="129"/>
        <v>0</v>
      </c>
      <c r="P74" s="407">
        <f t="shared" si="129"/>
        <v>-828</v>
      </c>
      <c r="Q74" s="551">
        <f t="shared" si="129"/>
        <v>0</v>
      </c>
      <c r="R74" s="407">
        <f t="shared" si="129"/>
        <v>-828</v>
      </c>
      <c r="S74" s="408">
        <f t="shared" si="129"/>
        <v>0</v>
      </c>
      <c r="T74" s="409">
        <f t="shared" si="129"/>
        <v>-2484</v>
      </c>
    </row>
    <row r="76" spans="1:20" ht="15.75" x14ac:dyDescent="0.25">
      <c r="A76" s="1290" t="s">
        <v>283</v>
      </c>
      <c r="B76" s="1291"/>
      <c r="C76" s="1291"/>
      <c r="D76" s="1291"/>
      <c r="E76" s="1291"/>
      <c r="F76" s="1291"/>
      <c r="G76" s="1291"/>
      <c r="H76" s="1291"/>
      <c r="I76" s="1291"/>
      <c r="J76" s="1291"/>
      <c r="K76" s="1291"/>
      <c r="L76" s="1291"/>
      <c r="M76" s="1291"/>
      <c r="N76" s="1291"/>
      <c r="O76" s="1291"/>
      <c r="P76" s="1291"/>
      <c r="Q76" s="1291"/>
      <c r="R76" s="1291"/>
      <c r="S76" s="1291"/>
      <c r="T76" s="1291"/>
    </row>
    <row r="77" spans="1:20" ht="36.75" thickBot="1" x14ac:dyDescent="0.3">
      <c r="A77" s="110" t="s">
        <v>14</v>
      </c>
      <c r="B77" s="315" t="str">
        <f t="shared" ref="B77:T77" si="131">B5</f>
        <v>Carga Horária</v>
      </c>
      <c r="C77" s="132" t="str">
        <f t="shared" si="131"/>
        <v>Equipe Mínima TA</v>
      </c>
      <c r="D77" s="343" t="str">
        <f t="shared" si="131"/>
        <v>Total Horas</v>
      </c>
      <c r="E77" s="561" t="str">
        <f t="shared" si="131"/>
        <v>MAR</v>
      </c>
      <c r="F77" s="385" t="str">
        <f t="shared" si="131"/>
        <v>Saldo Mar</v>
      </c>
      <c r="G77" s="561" t="str">
        <f t="shared" si="131"/>
        <v>ABR</v>
      </c>
      <c r="H77" s="385" t="str">
        <f t="shared" si="131"/>
        <v>Saldo Abr</v>
      </c>
      <c r="I77" s="561" t="str">
        <f t="shared" si="131"/>
        <v>MAI</v>
      </c>
      <c r="J77" s="385" t="str">
        <f t="shared" si="131"/>
        <v>Saldo Mai</v>
      </c>
      <c r="K77" s="292" t="str">
        <f t="shared" ref="K77:L77" si="132">K5</f>
        <v>3º Trimestre</v>
      </c>
      <c r="L77" s="383" t="str">
        <f t="shared" si="132"/>
        <v>Saldo Trim</v>
      </c>
      <c r="M77" s="561" t="str">
        <f t="shared" si="131"/>
        <v>JUN</v>
      </c>
      <c r="N77" s="385" t="str">
        <f t="shared" si="131"/>
        <v>Saldo Jun</v>
      </c>
      <c r="O77" s="541" t="str">
        <f t="shared" si="131"/>
        <v>JUL</v>
      </c>
      <c r="P77" s="385" t="str">
        <f t="shared" si="131"/>
        <v>Saldo Jul</v>
      </c>
      <c r="Q77" s="541" t="str">
        <f t="shared" si="131"/>
        <v>AGO</v>
      </c>
      <c r="R77" s="385" t="str">
        <f t="shared" si="131"/>
        <v>Saldo Ago</v>
      </c>
      <c r="S77" s="292" t="str">
        <f t="shared" si="131"/>
        <v>4º Trimestre</v>
      </c>
      <c r="T77" s="383" t="str">
        <f t="shared" si="131"/>
        <v>Saldo Trim</v>
      </c>
    </row>
    <row r="78" spans="1:20" ht="15.75" thickTop="1" x14ac:dyDescent="0.25">
      <c r="A78" s="33" t="s">
        <v>99</v>
      </c>
      <c r="B78" s="321">
        <v>20</v>
      </c>
      <c r="C78" s="112">
        <f>'CEO II V EDE'!B21</f>
        <v>2</v>
      </c>
      <c r="D78" s="344">
        <f t="shared" ref="D78:D84" si="133">C78*B78</f>
        <v>40</v>
      </c>
      <c r="E78" s="542">
        <f>'CEO II V EDE'!C21</f>
        <v>2</v>
      </c>
      <c r="F78" s="357">
        <f t="shared" ref="F78:F85" si="134">(E78*$B78)-$D78</f>
        <v>0</v>
      </c>
      <c r="G78" s="542">
        <f>'CEO II V EDE'!E21</f>
        <v>0</v>
      </c>
      <c r="H78" s="357">
        <f t="shared" ref="H78:H85" si="135">(G78*$B78)-$D78</f>
        <v>-40</v>
      </c>
      <c r="I78" s="542">
        <f>'CEO II V EDE'!G21</f>
        <v>0</v>
      </c>
      <c r="J78" s="357">
        <f t="shared" ref="J78:J85" si="136">(I78*$B78)-$D78</f>
        <v>-40</v>
      </c>
      <c r="K78" s="282">
        <f t="shared" ref="K78:K85" si="137">SUM(E78,G78,I78)</f>
        <v>2</v>
      </c>
      <c r="L78" s="370">
        <f t="shared" ref="L78:L85" si="138">(K78*$B78)-$D78*3</f>
        <v>-80</v>
      </c>
      <c r="M78" s="542">
        <f>'CEO II V EDE'!K21</f>
        <v>0</v>
      </c>
      <c r="N78" s="357">
        <f t="shared" ref="N78:N85" si="139">(M78*$B78)-$D78</f>
        <v>-40</v>
      </c>
      <c r="O78" s="542">
        <f>'CEO II V EDE'!M21</f>
        <v>0</v>
      </c>
      <c r="P78" s="357">
        <f t="shared" ref="P78:P85" si="140">(O78*$B78)-$D78</f>
        <v>-40</v>
      </c>
      <c r="Q78" s="542">
        <f>'CEO II V EDE'!O21</f>
        <v>0</v>
      </c>
      <c r="R78" s="357">
        <f t="shared" ref="R78:R85" si="141">(Q78*$B78)-$D78</f>
        <v>-40</v>
      </c>
      <c r="S78" s="282">
        <f t="shared" ref="S78:S85" si="142">SUM(M78,O78,Q78)</f>
        <v>0</v>
      </c>
      <c r="T78" s="370">
        <f t="shared" ref="T78:T85" si="143">(S78*$B78)-$D78*3</f>
        <v>-120</v>
      </c>
    </row>
    <row r="79" spans="1:20" ht="24" x14ac:dyDescent="0.25">
      <c r="A79" s="149" t="s">
        <v>171</v>
      </c>
      <c r="B79" s="322">
        <v>20</v>
      </c>
      <c r="C79" s="114">
        <f>'CEO II V EDE'!B22</f>
        <v>1</v>
      </c>
      <c r="D79" s="345">
        <f t="shared" si="133"/>
        <v>20</v>
      </c>
      <c r="E79" s="137">
        <f>'CEO II V EDE'!C22</f>
        <v>1</v>
      </c>
      <c r="F79" s="358">
        <f t="shared" si="134"/>
        <v>0</v>
      </c>
      <c r="G79" s="137">
        <f>'CEO II V EDE'!E22</f>
        <v>0</v>
      </c>
      <c r="H79" s="358">
        <f t="shared" si="135"/>
        <v>-20</v>
      </c>
      <c r="I79" s="137">
        <f>'CEO II V EDE'!G22</f>
        <v>0</v>
      </c>
      <c r="J79" s="358">
        <f t="shared" si="136"/>
        <v>-20</v>
      </c>
      <c r="K79" s="294">
        <f t="shared" si="137"/>
        <v>1</v>
      </c>
      <c r="L79" s="371">
        <f t="shared" si="138"/>
        <v>-40</v>
      </c>
      <c r="M79" s="137">
        <f>'CEO II V EDE'!K22</f>
        <v>0</v>
      </c>
      <c r="N79" s="358">
        <f t="shared" si="139"/>
        <v>-20</v>
      </c>
      <c r="O79" s="137">
        <f>'CEO II V EDE'!M22</f>
        <v>0</v>
      </c>
      <c r="P79" s="358">
        <f t="shared" si="140"/>
        <v>-20</v>
      </c>
      <c r="Q79" s="137">
        <f>'CEO II V EDE'!O22</f>
        <v>0</v>
      </c>
      <c r="R79" s="358">
        <f t="shared" si="141"/>
        <v>-20</v>
      </c>
      <c r="S79" s="294">
        <f t="shared" si="142"/>
        <v>0</v>
      </c>
      <c r="T79" s="371">
        <f t="shared" si="143"/>
        <v>-60</v>
      </c>
    </row>
    <row r="80" spans="1:20" ht="24" x14ac:dyDescent="0.25">
      <c r="A80" s="149" t="s">
        <v>100</v>
      </c>
      <c r="B80" s="322">
        <v>20</v>
      </c>
      <c r="C80" s="114">
        <f>'CEO II V EDE'!B23</f>
        <v>1</v>
      </c>
      <c r="D80" s="345">
        <f t="shared" si="133"/>
        <v>20</v>
      </c>
      <c r="E80" s="137">
        <f>'CEO II V EDE'!C23</f>
        <v>1</v>
      </c>
      <c r="F80" s="358">
        <f t="shared" si="134"/>
        <v>0</v>
      </c>
      <c r="G80" s="137">
        <f>'CEO II V EDE'!E23</f>
        <v>0</v>
      </c>
      <c r="H80" s="358">
        <f t="shared" si="135"/>
        <v>-20</v>
      </c>
      <c r="I80" s="137">
        <f>'CEO II V EDE'!G23</f>
        <v>0</v>
      </c>
      <c r="J80" s="358">
        <f t="shared" si="136"/>
        <v>-20</v>
      </c>
      <c r="K80" s="294">
        <f t="shared" si="137"/>
        <v>1</v>
      </c>
      <c r="L80" s="371">
        <f t="shared" si="138"/>
        <v>-40</v>
      </c>
      <c r="M80" s="137">
        <f>'CEO II V EDE'!K23</f>
        <v>0</v>
      </c>
      <c r="N80" s="358">
        <f t="shared" si="139"/>
        <v>-20</v>
      </c>
      <c r="O80" s="137">
        <f>'CEO II V EDE'!M23</f>
        <v>0</v>
      </c>
      <c r="P80" s="358">
        <f t="shared" si="140"/>
        <v>-20</v>
      </c>
      <c r="Q80" s="137">
        <f>'CEO II V EDE'!O23</f>
        <v>0</v>
      </c>
      <c r="R80" s="358">
        <f t="shared" si="141"/>
        <v>-20</v>
      </c>
      <c r="S80" s="294">
        <f t="shared" si="142"/>
        <v>0</v>
      </c>
      <c r="T80" s="371">
        <f t="shared" si="143"/>
        <v>-60</v>
      </c>
    </row>
    <row r="81" spans="1:20" x14ac:dyDescent="0.25">
      <c r="A81" s="149" t="s">
        <v>101</v>
      </c>
      <c r="B81" s="322">
        <v>20</v>
      </c>
      <c r="C81" s="114">
        <f>'CEO II V EDE'!B24</f>
        <v>3</v>
      </c>
      <c r="D81" s="345">
        <f t="shared" si="133"/>
        <v>60</v>
      </c>
      <c r="E81" s="137">
        <f>'CEO II V EDE'!C24</f>
        <v>3</v>
      </c>
      <c r="F81" s="358">
        <f t="shared" si="134"/>
        <v>0</v>
      </c>
      <c r="G81" s="137">
        <f>'CEO II V EDE'!E24</f>
        <v>0</v>
      </c>
      <c r="H81" s="358">
        <f t="shared" si="135"/>
        <v>-60</v>
      </c>
      <c r="I81" s="137">
        <f>'CEO II V EDE'!G24</f>
        <v>0</v>
      </c>
      <c r="J81" s="358">
        <f t="shared" si="136"/>
        <v>-60</v>
      </c>
      <c r="K81" s="294">
        <f t="shared" si="137"/>
        <v>3</v>
      </c>
      <c r="L81" s="371">
        <f t="shared" si="138"/>
        <v>-120</v>
      </c>
      <c r="M81" s="137">
        <f>'CEO II V EDE'!K24</f>
        <v>0</v>
      </c>
      <c r="N81" s="358">
        <f t="shared" si="139"/>
        <v>-60</v>
      </c>
      <c r="O81" s="137">
        <f>'CEO II V EDE'!M24</f>
        <v>0</v>
      </c>
      <c r="P81" s="358">
        <f t="shared" si="140"/>
        <v>-60</v>
      </c>
      <c r="Q81" s="137">
        <f>'CEO II V EDE'!O24</f>
        <v>0</v>
      </c>
      <c r="R81" s="358">
        <f t="shared" si="141"/>
        <v>-60</v>
      </c>
      <c r="S81" s="294">
        <f t="shared" si="142"/>
        <v>0</v>
      </c>
      <c r="T81" s="371">
        <f t="shared" si="143"/>
        <v>-180</v>
      </c>
    </row>
    <row r="82" spans="1:20" x14ac:dyDescent="0.25">
      <c r="A82" s="149" t="s">
        <v>60</v>
      </c>
      <c r="B82" s="322">
        <v>20</v>
      </c>
      <c r="C82" s="114">
        <f>'CEO II V EDE'!B25</f>
        <v>2</v>
      </c>
      <c r="D82" s="345">
        <f t="shared" si="133"/>
        <v>40</v>
      </c>
      <c r="E82" s="137">
        <f>'CEO II V EDE'!C25</f>
        <v>2</v>
      </c>
      <c r="F82" s="358">
        <f t="shared" si="134"/>
        <v>0</v>
      </c>
      <c r="G82" s="137">
        <f>'CEO II V EDE'!E25</f>
        <v>0</v>
      </c>
      <c r="H82" s="358">
        <f t="shared" si="135"/>
        <v>-40</v>
      </c>
      <c r="I82" s="137">
        <f>'CEO II V EDE'!G25</f>
        <v>0</v>
      </c>
      <c r="J82" s="358">
        <f t="shared" si="136"/>
        <v>-40</v>
      </c>
      <c r="K82" s="294">
        <f t="shared" si="137"/>
        <v>2</v>
      </c>
      <c r="L82" s="371">
        <f t="shared" si="138"/>
        <v>-80</v>
      </c>
      <c r="M82" s="137">
        <f>'CEO II V EDE'!K25</f>
        <v>0</v>
      </c>
      <c r="N82" s="358">
        <f t="shared" si="139"/>
        <v>-40</v>
      </c>
      <c r="O82" s="137">
        <f>'CEO II V EDE'!M25</f>
        <v>0</v>
      </c>
      <c r="P82" s="358">
        <f t="shared" si="140"/>
        <v>-40</v>
      </c>
      <c r="Q82" s="137">
        <f>'CEO II V EDE'!O25</f>
        <v>0</v>
      </c>
      <c r="R82" s="358">
        <f t="shared" si="141"/>
        <v>-40</v>
      </c>
      <c r="S82" s="294">
        <f t="shared" si="142"/>
        <v>0</v>
      </c>
      <c r="T82" s="371">
        <f t="shared" si="143"/>
        <v>-120</v>
      </c>
    </row>
    <row r="83" spans="1:20" ht="24" x14ac:dyDescent="0.25">
      <c r="A83" s="149" t="s">
        <v>102</v>
      </c>
      <c r="B83" s="322">
        <v>20</v>
      </c>
      <c r="C83" s="114">
        <f>'CEO II V EDE'!B26</f>
        <v>2</v>
      </c>
      <c r="D83" s="345">
        <f t="shared" si="133"/>
        <v>40</v>
      </c>
      <c r="E83" s="137">
        <f>'CEO II V EDE'!C26</f>
        <v>3</v>
      </c>
      <c r="F83" s="358">
        <f t="shared" si="134"/>
        <v>20</v>
      </c>
      <c r="G83" s="137">
        <f>'CEO II V EDE'!E26</f>
        <v>0</v>
      </c>
      <c r="H83" s="358">
        <f t="shared" si="135"/>
        <v>-40</v>
      </c>
      <c r="I83" s="137">
        <f>'CEO II V EDE'!G26</f>
        <v>0</v>
      </c>
      <c r="J83" s="358">
        <f t="shared" si="136"/>
        <v>-40</v>
      </c>
      <c r="K83" s="294">
        <f t="shared" si="137"/>
        <v>3</v>
      </c>
      <c r="L83" s="371">
        <f t="shared" si="138"/>
        <v>-60</v>
      </c>
      <c r="M83" s="137">
        <f>'CEO II V EDE'!K26</f>
        <v>0</v>
      </c>
      <c r="N83" s="358">
        <f t="shared" si="139"/>
        <v>-40</v>
      </c>
      <c r="O83" s="137">
        <f>'CEO II V EDE'!M26</f>
        <v>0</v>
      </c>
      <c r="P83" s="358">
        <f t="shared" si="140"/>
        <v>-40</v>
      </c>
      <c r="Q83" s="137">
        <f>'CEO II V EDE'!O26</f>
        <v>0</v>
      </c>
      <c r="R83" s="358">
        <f t="shared" si="141"/>
        <v>-40</v>
      </c>
      <c r="S83" s="294">
        <f t="shared" si="142"/>
        <v>0</v>
      </c>
      <c r="T83" s="371">
        <f t="shared" si="143"/>
        <v>-120</v>
      </c>
    </row>
    <row r="84" spans="1:20" ht="36" x14ac:dyDescent="0.25">
      <c r="A84" s="149" t="s">
        <v>103</v>
      </c>
      <c r="B84" s="322">
        <v>20</v>
      </c>
      <c r="C84" s="114">
        <f>'CEO II V EDE'!B27</f>
        <v>1</v>
      </c>
      <c r="D84" s="345">
        <f t="shared" si="133"/>
        <v>20</v>
      </c>
      <c r="E84" s="137">
        <f>'CEO II V EDE'!C27</f>
        <v>1</v>
      </c>
      <c r="F84" s="358">
        <f t="shared" si="134"/>
        <v>0</v>
      </c>
      <c r="G84" s="137">
        <f>'CEO II V EDE'!E27</f>
        <v>0</v>
      </c>
      <c r="H84" s="358">
        <f t="shared" si="135"/>
        <v>-20</v>
      </c>
      <c r="I84" s="137">
        <f>'CEO II V EDE'!G27</f>
        <v>0</v>
      </c>
      <c r="J84" s="358">
        <f t="shared" si="136"/>
        <v>-20</v>
      </c>
      <c r="K84" s="294">
        <f t="shared" si="137"/>
        <v>1</v>
      </c>
      <c r="L84" s="371">
        <f t="shared" si="138"/>
        <v>-40</v>
      </c>
      <c r="M84" s="137">
        <f>'CEO II V EDE'!K27</f>
        <v>0</v>
      </c>
      <c r="N84" s="358">
        <f t="shared" si="139"/>
        <v>-20</v>
      </c>
      <c r="O84" s="137">
        <f>'CEO II V EDE'!M27</f>
        <v>0</v>
      </c>
      <c r="P84" s="358">
        <f t="shared" si="140"/>
        <v>-20</v>
      </c>
      <c r="Q84" s="137">
        <f>'CEO II V EDE'!O27</f>
        <v>0</v>
      </c>
      <c r="R84" s="358">
        <f t="shared" si="141"/>
        <v>-20</v>
      </c>
      <c r="S84" s="294">
        <f t="shared" si="142"/>
        <v>0</v>
      </c>
      <c r="T84" s="371">
        <f t="shared" si="143"/>
        <v>-60</v>
      </c>
    </row>
    <row r="85" spans="1:20" ht="24.75" thickBot="1" x14ac:dyDescent="0.3">
      <c r="A85" s="150" t="s">
        <v>59</v>
      </c>
      <c r="B85" s="315"/>
      <c r="C85" s="190">
        <f>'CEO II V EDE'!B28</f>
        <v>80</v>
      </c>
      <c r="D85" s="347"/>
      <c r="E85" s="543">
        <f>'CEO II V EDE'!C28</f>
        <v>77</v>
      </c>
      <c r="F85" s="359">
        <f t="shared" si="134"/>
        <v>0</v>
      </c>
      <c r="G85" s="543">
        <f>'CEO II V EDE'!E28</f>
        <v>0</v>
      </c>
      <c r="H85" s="359">
        <f t="shared" si="135"/>
        <v>0</v>
      </c>
      <c r="I85" s="543">
        <f>'CEO II V EDE'!G28</f>
        <v>0</v>
      </c>
      <c r="J85" s="359">
        <f t="shared" si="136"/>
        <v>0</v>
      </c>
      <c r="K85" s="295">
        <f t="shared" si="137"/>
        <v>77</v>
      </c>
      <c r="L85" s="372">
        <f t="shared" si="138"/>
        <v>0</v>
      </c>
      <c r="M85" s="543">
        <f>'CEO II V EDE'!K28</f>
        <v>0</v>
      </c>
      <c r="N85" s="359">
        <f t="shared" si="139"/>
        <v>0</v>
      </c>
      <c r="O85" s="543">
        <f>'CEO II V EDE'!M28</f>
        <v>0</v>
      </c>
      <c r="P85" s="359">
        <f t="shared" si="140"/>
        <v>0</v>
      </c>
      <c r="Q85" s="543">
        <f>'CEO II V EDE'!O28</f>
        <v>0</v>
      </c>
      <c r="R85" s="359">
        <f t="shared" si="141"/>
        <v>0</v>
      </c>
      <c r="S85" s="295">
        <f t="shared" si="142"/>
        <v>0</v>
      </c>
      <c r="T85" s="372">
        <f t="shared" si="143"/>
        <v>0</v>
      </c>
    </row>
    <row r="86" spans="1:20" ht="15.75" thickBot="1" x14ac:dyDescent="0.3">
      <c r="A86" s="6" t="s">
        <v>7</v>
      </c>
      <c r="B86" s="334">
        <f>SUM(B78:B85)</f>
        <v>140</v>
      </c>
      <c r="C86" s="7">
        <f>SUM(C78:C85)</f>
        <v>92</v>
      </c>
      <c r="D86" s="341">
        <f t="shared" ref="D86:T86" si="144">SUM(D78:D85)</f>
        <v>240</v>
      </c>
      <c r="E86" s="544">
        <f t="shared" si="144"/>
        <v>90</v>
      </c>
      <c r="F86" s="360">
        <f t="shared" si="144"/>
        <v>20</v>
      </c>
      <c r="G86" s="544">
        <f t="shared" si="144"/>
        <v>0</v>
      </c>
      <c r="H86" s="360">
        <f t="shared" si="144"/>
        <v>-240</v>
      </c>
      <c r="I86" s="544">
        <f t="shared" si="144"/>
        <v>0</v>
      </c>
      <c r="J86" s="360">
        <f t="shared" si="144"/>
        <v>-240</v>
      </c>
      <c r="K86" s="103">
        <f t="shared" ref="K86:L86" si="145">SUM(K78:K85)</f>
        <v>90</v>
      </c>
      <c r="L86" s="373">
        <f t="shared" si="145"/>
        <v>-460</v>
      </c>
      <c r="M86" s="544">
        <f t="shared" si="144"/>
        <v>0</v>
      </c>
      <c r="N86" s="360">
        <f t="shared" si="144"/>
        <v>-240</v>
      </c>
      <c r="O86" s="544">
        <f t="shared" si="144"/>
        <v>0</v>
      </c>
      <c r="P86" s="360">
        <f t="shared" si="144"/>
        <v>-240</v>
      </c>
      <c r="Q86" s="544">
        <f t="shared" si="144"/>
        <v>0</v>
      </c>
      <c r="R86" s="360">
        <f t="shared" si="144"/>
        <v>-240</v>
      </c>
      <c r="S86" s="103">
        <f t="shared" si="144"/>
        <v>0</v>
      </c>
      <c r="T86" s="373">
        <f t="shared" si="144"/>
        <v>-720</v>
      </c>
    </row>
    <row r="88" spans="1:20" ht="15.75" x14ac:dyDescent="0.25">
      <c r="A88" s="1290" t="s">
        <v>285</v>
      </c>
      <c r="B88" s="1291"/>
      <c r="C88" s="1291"/>
      <c r="D88" s="1291"/>
      <c r="E88" s="1291"/>
      <c r="F88" s="1291"/>
      <c r="G88" s="1291"/>
      <c r="H88" s="1291"/>
      <c r="I88" s="1291"/>
      <c r="J88" s="1291"/>
      <c r="K88" s="1291"/>
      <c r="L88" s="1291"/>
      <c r="M88" s="1291"/>
      <c r="N88" s="1291"/>
      <c r="O88" s="1291"/>
      <c r="P88" s="1291"/>
      <c r="Q88" s="1291"/>
      <c r="R88" s="1291"/>
      <c r="S88" s="1291"/>
      <c r="T88" s="1291"/>
    </row>
    <row r="89" spans="1:20" ht="36.75" thickBot="1" x14ac:dyDescent="0.3">
      <c r="A89" s="110" t="s">
        <v>14</v>
      </c>
      <c r="B89" s="315" t="str">
        <f t="shared" ref="B89:T89" si="146">B5</f>
        <v>Carga Horária</v>
      </c>
      <c r="C89" s="132" t="str">
        <f t="shared" si="146"/>
        <v>Equipe Mínima TA</v>
      </c>
      <c r="D89" s="343" t="str">
        <f t="shared" si="146"/>
        <v>Total Horas</v>
      </c>
      <c r="E89" s="561" t="str">
        <f t="shared" si="146"/>
        <v>MAR</v>
      </c>
      <c r="F89" s="385" t="str">
        <f t="shared" si="146"/>
        <v>Saldo Mar</v>
      </c>
      <c r="G89" s="561" t="str">
        <f t="shared" si="146"/>
        <v>ABR</v>
      </c>
      <c r="H89" s="385" t="str">
        <f t="shared" si="146"/>
        <v>Saldo Abr</v>
      </c>
      <c r="I89" s="561" t="str">
        <f t="shared" si="146"/>
        <v>MAI</v>
      </c>
      <c r="J89" s="385" t="str">
        <f t="shared" si="146"/>
        <v>Saldo Mai</v>
      </c>
      <c r="K89" s="292" t="str">
        <f t="shared" ref="K89:L89" si="147">K5</f>
        <v>3º Trimestre</v>
      </c>
      <c r="L89" s="383" t="str">
        <f t="shared" si="147"/>
        <v>Saldo Trim</v>
      </c>
      <c r="M89" s="561" t="str">
        <f t="shared" si="146"/>
        <v>JUN</v>
      </c>
      <c r="N89" s="385" t="str">
        <f t="shared" si="146"/>
        <v>Saldo Jun</v>
      </c>
      <c r="O89" s="541" t="str">
        <f t="shared" si="146"/>
        <v>JUL</v>
      </c>
      <c r="P89" s="385" t="str">
        <f t="shared" si="146"/>
        <v>Saldo Jul</v>
      </c>
      <c r="Q89" s="541" t="str">
        <f t="shared" si="146"/>
        <v>AGO</v>
      </c>
      <c r="R89" s="385" t="str">
        <f t="shared" si="146"/>
        <v>Saldo Ago</v>
      </c>
      <c r="S89" s="292" t="str">
        <f t="shared" si="146"/>
        <v>4º Trimestre</v>
      </c>
      <c r="T89" s="383" t="str">
        <f t="shared" si="146"/>
        <v>Saldo Trim</v>
      </c>
    </row>
    <row r="90" spans="1:20" ht="15.75" thickTop="1" x14ac:dyDescent="0.25">
      <c r="A90" s="113" t="s">
        <v>33</v>
      </c>
      <c r="B90" s="316">
        <v>20</v>
      </c>
      <c r="C90" s="112">
        <f>'AMA_UBS V Medeiros'!B20</f>
        <v>6</v>
      </c>
      <c r="D90" s="344">
        <f t="shared" ref="D90:D100" si="148">C90*B90</f>
        <v>120</v>
      </c>
      <c r="E90" s="542">
        <f>'AMA_UBS V Medeiros'!C20</f>
        <v>6</v>
      </c>
      <c r="F90" s="357">
        <f t="shared" ref="F90:F100" si="149">(E90*$B90)-$D90</f>
        <v>0</v>
      </c>
      <c r="G90" s="542">
        <f>'AMA_UBS V Medeiros'!E20</f>
        <v>0</v>
      </c>
      <c r="H90" s="357">
        <f t="shared" ref="H90:H100" si="150">(G90*$B90)-$D90</f>
        <v>-120</v>
      </c>
      <c r="I90" s="542">
        <f>'AMA_UBS V Medeiros'!G20</f>
        <v>0</v>
      </c>
      <c r="J90" s="357">
        <f t="shared" ref="J90:J100" si="151">(I90*$B90)-$D90</f>
        <v>-120</v>
      </c>
      <c r="K90" s="282">
        <f t="shared" ref="K90:K100" si="152">SUM(E90,G90,I90)</f>
        <v>6</v>
      </c>
      <c r="L90" s="370">
        <f t="shared" ref="L90:L100" si="153">(K90*$B90)-$D90*3</f>
        <v>-240</v>
      </c>
      <c r="M90" s="542">
        <f>'AMA_UBS V Medeiros'!K20</f>
        <v>0</v>
      </c>
      <c r="N90" s="357">
        <f t="shared" ref="N90:N100" si="154">(M90*$B90)-$D90</f>
        <v>-120</v>
      </c>
      <c r="O90" s="542">
        <f>'AMA_UBS V Medeiros'!M20</f>
        <v>0</v>
      </c>
      <c r="P90" s="357">
        <f t="shared" ref="P90:P100" si="155">(O90*$B90)-$D90</f>
        <v>-120</v>
      </c>
      <c r="Q90" s="542">
        <f>'AMA_UBS V Medeiros'!O20</f>
        <v>0</v>
      </c>
      <c r="R90" s="357">
        <f t="shared" ref="R90:R100" si="156">(Q90*$B90)-$D90</f>
        <v>-120</v>
      </c>
      <c r="S90" s="282">
        <f t="shared" ref="S90:S100" si="157">SUM(M90,O90,Q90)</f>
        <v>0</v>
      </c>
      <c r="T90" s="370">
        <f t="shared" ref="T90:T100" si="158">(S90*$B90)-$D90*3</f>
        <v>-360</v>
      </c>
    </row>
    <row r="91" spans="1:20" x14ac:dyDescent="0.25">
      <c r="A91" s="113" t="s">
        <v>20</v>
      </c>
      <c r="B91" s="317">
        <v>20</v>
      </c>
      <c r="C91" s="114">
        <f>'AMA_UBS V Medeiros'!B23</f>
        <v>4</v>
      </c>
      <c r="D91" s="345">
        <f t="shared" si="148"/>
        <v>80</v>
      </c>
      <c r="E91" s="137">
        <f>'AMA_UBS V Medeiros'!C23</f>
        <v>3.5</v>
      </c>
      <c r="F91" s="358">
        <f t="shared" si="149"/>
        <v>-10</v>
      </c>
      <c r="G91" s="137">
        <f>'AMA_UBS V Medeiros'!E23</f>
        <v>0</v>
      </c>
      <c r="H91" s="358">
        <f t="shared" si="150"/>
        <v>-80</v>
      </c>
      <c r="I91" s="137">
        <f>'AMA_UBS V Medeiros'!G23</f>
        <v>0</v>
      </c>
      <c r="J91" s="358">
        <f t="shared" si="151"/>
        <v>-80</v>
      </c>
      <c r="K91" s="294">
        <f t="shared" si="152"/>
        <v>3.5</v>
      </c>
      <c r="L91" s="371">
        <f t="shared" si="153"/>
        <v>-170</v>
      </c>
      <c r="M91" s="137">
        <f>'AMA_UBS V Medeiros'!K23</f>
        <v>0</v>
      </c>
      <c r="N91" s="358">
        <f t="shared" si="154"/>
        <v>-80</v>
      </c>
      <c r="O91" s="137">
        <f>'AMA_UBS V Medeiros'!M23</f>
        <v>0</v>
      </c>
      <c r="P91" s="358">
        <f t="shared" si="155"/>
        <v>-80</v>
      </c>
      <c r="Q91" s="137">
        <f>'AMA_UBS V Medeiros'!O23</f>
        <v>0</v>
      </c>
      <c r="R91" s="358">
        <f t="shared" si="156"/>
        <v>-80</v>
      </c>
      <c r="S91" s="294">
        <f t="shared" si="157"/>
        <v>0</v>
      </c>
      <c r="T91" s="371">
        <f t="shared" si="158"/>
        <v>-240</v>
      </c>
    </row>
    <row r="92" spans="1:20" x14ac:dyDescent="0.25">
      <c r="A92" s="113" t="s">
        <v>21</v>
      </c>
      <c r="B92" s="317">
        <v>20</v>
      </c>
      <c r="C92" s="114">
        <f>'AMA_UBS V Medeiros'!B25</f>
        <v>2</v>
      </c>
      <c r="D92" s="345">
        <f t="shared" si="148"/>
        <v>40</v>
      </c>
      <c r="E92" s="137">
        <f>'AMA_UBS V Medeiros'!C25</f>
        <v>2</v>
      </c>
      <c r="F92" s="358">
        <f t="shared" si="149"/>
        <v>0</v>
      </c>
      <c r="G92" s="137">
        <f>'AMA_UBS V Medeiros'!E25</f>
        <v>0</v>
      </c>
      <c r="H92" s="358">
        <f t="shared" si="150"/>
        <v>-40</v>
      </c>
      <c r="I92" s="137">
        <f>'AMA_UBS V Medeiros'!G25</f>
        <v>0</v>
      </c>
      <c r="J92" s="358">
        <f t="shared" si="151"/>
        <v>-40</v>
      </c>
      <c r="K92" s="294">
        <f t="shared" si="152"/>
        <v>2</v>
      </c>
      <c r="L92" s="371">
        <f t="shared" si="153"/>
        <v>-80</v>
      </c>
      <c r="M92" s="137">
        <f>'AMA_UBS V Medeiros'!K25</f>
        <v>0</v>
      </c>
      <c r="N92" s="358">
        <f t="shared" si="154"/>
        <v>-40</v>
      </c>
      <c r="O92" s="137">
        <f>'AMA_UBS V Medeiros'!M25</f>
        <v>0</v>
      </c>
      <c r="P92" s="358">
        <f t="shared" si="155"/>
        <v>-40</v>
      </c>
      <c r="Q92" s="137">
        <f>'AMA_UBS V Medeiros'!O25</f>
        <v>0</v>
      </c>
      <c r="R92" s="358">
        <f t="shared" si="156"/>
        <v>-40</v>
      </c>
      <c r="S92" s="294">
        <f t="shared" si="157"/>
        <v>0</v>
      </c>
      <c r="T92" s="371">
        <f t="shared" si="158"/>
        <v>-120</v>
      </c>
    </row>
    <row r="93" spans="1:20" x14ac:dyDescent="0.25">
      <c r="A93" s="113" t="s">
        <v>22</v>
      </c>
      <c r="B93" s="317">
        <v>20</v>
      </c>
      <c r="C93" s="107">
        <f>'AMA_UBS V Medeiros'!B26</f>
        <v>2</v>
      </c>
      <c r="D93" s="338">
        <f t="shared" si="148"/>
        <v>40</v>
      </c>
      <c r="E93" s="137">
        <f>'AMA_UBS V Medeiros'!C26</f>
        <v>1.75</v>
      </c>
      <c r="F93" s="358">
        <f t="shared" si="149"/>
        <v>-5</v>
      </c>
      <c r="G93" s="137">
        <f>'AMA_UBS V Medeiros'!E26</f>
        <v>0</v>
      </c>
      <c r="H93" s="358">
        <f t="shared" si="150"/>
        <v>-40</v>
      </c>
      <c r="I93" s="137">
        <f>'AMA_UBS V Medeiros'!G26</f>
        <v>0</v>
      </c>
      <c r="J93" s="358">
        <f t="shared" si="151"/>
        <v>-40</v>
      </c>
      <c r="K93" s="294">
        <f t="shared" si="152"/>
        <v>1.75</v>
      </c>
      <c r="L93" s="371">
        <f t="shared" si="153"/>
        <v>-85</v>
      </c>
      <c r="M93" s="137">
        <f>'AMA_UBS V Medeiros'!K26</f>
        <v>0</v>
      </c>
      <c r="N93" s="358">
        <f t="shared" si="154"/>
        <v>-40</v>
      </c>
      <c r="O93" s="137">
        <f>'AMA_UBS V Medeiros'!M26</f>
        <v>0</v>
      </c>
      <c r="P93" s="358">
        <f t="shared" si="155"/>
        <v>-40</v>
      </c>
      <c r="Q93" s="137">
        <f>'AMA_UBS V Medeiros'!O26</f>
        <v>0</v>
      </c>
      <c r="R93" s="358">
        <f t="shared" si="156"/>
        <v>-40</v>
      </c>
      <c r="S93" s="294">
        <f t="shared" si="157"/>
        <v>0</v>
      </c>
      <c r="T93" s="371">
        <f t="shared" si="158"/>
        <v>-120</v>
      </c>
    </row>
    <row r="94" spans="1:20" x14ac:dyDescent="0.25">
      <c r="A94" s="113" t="s">
        <v>23</v>
      </c>
      <c r="B94" s="317">
        <v>20</v>
      </c>
      <c r="C94" s="114">
        <f>'AMA_UBS V Medeiros'!B27</f>
        <v>3</v>
      </c>
      <c r="D94" s="345">
        <f t="shared" si="148"/>
        <v>60</v>
      </c>
      <c r="E94" s="137">
        <f>'AMA_UBS V Medeiros'!C27</f>
        <v>3</v>
      </c>
      <c r="F94" s="358">
        <f t="shared" si="149"/>
        <v>0</v>
      </c>
      <c r="G94" s="137">
        <f>'AMA_UBS V Medeiros'!E27</f>
        <v>0</v>
      </c>
      <c r="H94" s="358">
        <f t="shared" si="150"/>
        <v>-60</v>
      </c>
      <c r="I94" s="137">
        <f>'AMA_UBS V Medeiros'!G27</f>
        <v>0</v>
      </c>
      <c r="J94" s="358">
        <f t="shared" si="151"/>
        <v>-60</v>
      </c>
      <c r="K94" s="294">
        <f t="shared" si="152"/>
        <v>3</v>
      </c>
      <c r="L94" s="371">
        <f t="shared" si="153"/>
        <v>-120</v>
      </c>
      <c r="M94" s="137">
        <f>'AMA_UBS V Medeiros'!K27</f>
        <v>0</v>
      </c>
      <c r="N94" s="358">
        <f t="shared" si="154"/>
        <v>-60</v>
      </c>
      <c r="O94" s="137">
        <f>'AMA_UBS V Medeiros'!M27</f>
        <v>0</v>
      </c>
      <c r="P94" s="358">
        <f t="shared" si="155"/>
        <v>-60</v>
      </c>
      <c r="Q94" s="137">
        <f>'AMA_UBS V Medeiros'!O27</f>
        <v>0</v>
      </c>
      <c r="R94" s="358">
        <f t="shared" si="156"/>
        <v>-60</v>
      </c>
      <c r="S94" s="294">
        <f t="shared" si="157"/>
        <v>0</v>
      </c>
      <c r="T94" s="371">
        <f t="shared" si="158"/>
        <v>-180</v>
      </c>
    </row>
    <row r="95" spans="1:20" x14ac:dyDescent="0.25">
      <c r="A95" s="113" t="s">
        <v>24</v>
      </c>
      <c r="B95" s="317">
        <v>30</v>
      </c>
      <c r="C95" s="107">
        <f>'AMA_UBS V Medeiros'!B28</f>
        <v>2</v>
      </c>
      <c r="D95" s="338">
        <f t="shared" si="148"/>
        <v>60</v>
      </c>
      <c r="E95" s="137">
        <f>'AMA_UBS V Medeiros'!C28</f>
        <v>2</v>
      </c>
      <c r="F95" s="358">
        <f t="shared" si="149"/>
        <v>0</v>
      </c>
      <c r="G95" s="137">
        <f>'AMA_UBS V Medeiros'!E28</f>
        <v>0</v>
      </c>
      <c r="H95" s="358">
        <f t="shared" si="150"/>
        <v>-60</v>
      </c>
      <c r="I95" s="137">
        <f>'AMA_UBS V Medeiros'!G28</f>
        <v>0</v>
      </c>
      <c r="J95" s="358">
        <f t="shared" si="151"/>
        <v>-60</v>
      </c>
      <c r="K95" s="294">
        <f t="shared" si="152"/>
        <v>2</v>
      </c>
      <c r="L95" s="371">
        <f t="shared" si="153"/>
        <v>-120</v>
      </c>
      <c r="M95" s="137">
        <f>'AMA_UBS V Medeiros'!K28</f>
        <v>0</v>
      </c>
      <c r="N95" s="358">
        <f t="shared" si="154"/>
        <v>-60</v>
      </c>
      <c r="O95" s="137">
        <f>'AMA_UBS V Medeiros'!M28</f>
        <v>0</v>
      </c>
      <c r="P95" s="358">
        <f t="shared" si="155"/>
        <v>-60</v>
      </c>
      <c r="Q95" s="137">
        <f>'AMA_UBS V Medeiros'!O28</f>
        <v>0</v>
      </c>
      <c r="R95" s="358">
        <f t="shared" si="156"/>
        <v>-60</v>
      </c>
      <c r="S95" s="294">
        <f t="shared" si="157"/>
        <v>0</v>
      </c>
      <c r="T95" s="371">
        <f t="shared" si="158"/>
        <v>-180</v>
      </c>
    </row>
    <row r="96" spans="1:20" x14ac:dyDescent="0.25">
      <c r="A96" s="95" t="s">
        <v>45</v>
      </c>
      <c r="B96" s="320">
        <v>40</v>
      </c>
      <c r="C96" s="93">
        <f>'AMA_UBS V Medeiros'!B29</f>
        <v>1</v>
      </c>
      <c r="D96" s="346">
        <f t="shared" si="148"/>
        <v>40</v>
      </c>
      <c r="E96" s="542">
        <f>'AMA_UBS V Medeiros'!C29</f>
        <v>1</v>
      </c>
      <c r="F96" s="357">
        <f t="shared" si="149"/>
        <v>0</v>
      </c>
      <c r="G96" s="542">
        <f>'AMA_UBS V Medeiros'!E29</f>
        <v>0</v>
      </c>
      <c r="H96" s="357">
        <f t="shared" si="150"/>
        <v>-40</v>
      </c>
      <c r="I96" s="542">
        <f>'AMA_UBS V Medeiros'!G29</f>
        <v>0</v>
      </c>
      <c r="J96" s="357">
        <f t="shared" si="151"/>
        <v>-40</v>
      </c>
      <c r="K96" s="282">
        <f t="shared" si="152"/>
        <v>1</v>
      </c>
      <c r="L96" s="370">
        <f t="shared" si="153"/>
        <v>-80</v>
      </c>
      <c r="M96" s="542">
        <f>'AMA_UBS V Medeiros'!K29</f>
        <v>0</v>
      </c>
      <c r="N96" s="357">
        <f t="shared" si="154"/>
        <v>-40</v>
      </c>
      <c r="O96" s="542">
        <f>'AMA_UBS V Medeiros'!M29</f>
        <v>0</v>
      </c>
      <c r="P96" s="357">
        <f t="shared" si="155"/>
        <v>-40</v>
      </c>
      <c r="Q96" s="542">
        <f>'AMA_UBS V Medeiros'!O29</f>
        <v>0</v>
      </c>
      <c r="R96" s="357">
        <f t="shared" si="156"/>
        <v>-40</v>
      </c>
      <c r="S96" s="282">
        <f t="shared" si="157"/>
        <v>0</v>
      </c>
      <c r="T96" s="370">
        <f t="shared" si="158"/>
        <v>-120</v>
      </c>
    </row>
    <row r="97" spans="1:20" x14ac:dyDescent="0.25">
      <c r="A97" s="95" t="s">
        <v>175</v>
      </c>
      <c r="B97" s="320">
        <v>36</v>
      </c>
      <c r="C97" s="93">
        <f>'AMA_UBS V Medeiros'!B30</f>
        <v>6</v>
      </c>
      <c r="D97" s="346">
        <f t="shared" si="148"/>
        <v>216</v>
      </c>
      <c r="E97" s="542">
        <f>'AMA_UBS V Medeiros'!C30</f>
        <v>5</v>
      </c>
      <c r="F97" s="357">
        <f t="shared" si="149"/>
        <v>-36</v>
      </c>
      <c r="G97" s="542">
        <f>'AMA_UBS V Medeiros'!E30</f>
        <v>0</v>
      </c>
      <c r="H97" s="357">
        <f t="shared" si="150"/>
        <v>-216</v>
      </c>
      <c r="I97" s="542">
        <f>'AMA_UBS V Medeiros'!G30</f>
        <v>0</v>
      </c>
      <c r="J97" s="357">
        <f t="shared" si="151"/>
        <v>-216</v>
      </c>
      <c r="K97" s="282">
        <f t="shared" si="152"/>
        <v>5</v>
      </c>
      <c r="L97" s="370">
        <f t="shared" si="153"/>
        <v>-468</v>
      </c>
      <c r="M97" s="542">
        <f>'AMA_UBS V Medeiros'!K30</f>
        <v>0</v>
      </c>
      <c r="N97" s="357">
        <f t="shared" si="154"/>
        <v>-216</v>
      </c>
      <c r="O97" s="542">
        <f>'AMA_UBS V Medeiros'!M30</f>
        <v>0</v>
      </c>
      <c r="P97" s="357">
        <f t="shared" si="155"/>
        <v>-216</v>
      </c>
      <c r="Q97" s="542">
        <f>'AMA_UBS V Medeiros'!O30</f>
        <v>0</v>
      </c>
      <c r="R97" s="357">
        <f t="shared" si="156"/>
        <v>-216</v>
      </c>
      <c r="S97" s="282">
        <f t="shared" si="157"/>
        <v>0</v>
      </c>
      <c r="T97" s="370">
        <f t="shared" si="158"/>
        <v>-648</v>
      </c>
    </row>
    <row r="98" spans="1:20" x14ac:dyDescent="0.25">
      <c r="A98" s="113" t="s">
        <v>25</v>
      </c>
      <c r="B98" s="317">
        <v>30</v>
      </c>
      <c r="C98" s="107">
        <f>'AMA_UBS V Medeiros'!B31</f>
        <v>4</v>
      </c>
      <c r="D98" s="338">
        <f t="shared" si="148"/>
        <v>120</v>
      </c>
      <c r="E98" s="137">
        <f>'AMA_UBS V Medeiros'!C31</f>
        <v>4</v>
      </c>
      <c r="F98" s="358">
        <f t="shared" si="149"/>
        <v>0</v>
      </c>
      <c r="G98" s="137">
        <f>'AMA_UBS V Medeiros'!E31</f>
        <v>0</v>
      </c>
      <c r="H98" s="358">
        <f t="shared" si="150"/>
        <v>-120</v>
      </c>
      <c r="I98" s="137">
        <f>'AMA_UBS V Medeiros'!G31</f>
        <v>0</v>
      </c>
      <c r="J98" s="358">
        <f t="shared" si="151"/>
        <v>-120</v>
      </c>
      <c r="K98" s="294">
        <f t="shared" si="152"/>
        <v>4</v>
      </c>
      <c r="L98" s="371">
        <f t="shared" si="153"/>
        <v>-240</v>
      </c>
      <c r="M98" s="137">
        <f>'AMA_UBS V Medeiros'!K31</f>
        <v>0</v>
      </c>
      <c r="N98" s="358">
        <f t="shared" si="154"/>
        <v>-120</v>
      </c>
      <c r="O98" s="137">
        <f>'AMA_UBS V Medeiros'!M31</f>
        <v>0</v>
      </c>
      <c r="P98" s="358">
        <f t="shared" si="155"/>
        <v>-120</v>
      </c>
      <c r="Q98" s="137">
        <f>'AMA_UBS V Medeiros'!O31</f>
        <v>0</v>
      </c>
      <c r="R98" s="358">
        <f t="shared" si="156"/>
        <v>-120</v>
      </c>
      <c r="S98" s="294">
        <f t="shared" si="157"/>
        <v>0</v>
      </c>
      <c r="T98" s="371">
        <f t="shared" si="158"/>
        <v>-360</v>
      </c>
    </row>
    <row r="99" spans="1:20" x14ac:dyDescent="0.25">
      <c r="A99" s="113" t="s">
        <v>26</v>
      </c>
      <c r="B99" s="317">
        <v>40</v>
      </c>
      <c r="C99" s="107">
        <f>'AMA_UBS V Medeiros'!B32</f>
        <v>1</v>
      </c>
      <c r="D99" s="338">
        <f t="shared" si="148"/>
        <v>40</v>
      </c>
      <c r="E99" s="137">
        <f>'AMA_UBS V Medeiros'!C32</f>
        <v>1</v>
      </c>
      <c r="F99" s="358">
        <f t="shared" si="149"/>
        <v>0</v>
      </c>
      <c r="G99" s="137">
        <f>'AMA_UBS V Medeiros'!E32</f>
        <v>0</v>
      </c>
      <c r="H99" s="358">
        <f t="shared" si="150"/>
        <v>-40</v>
      </c>
      <c r="I99" s="137">
        <f>'AMA_UBS V Medeiros'!G32</f>
        <v>0</v>
      </c>
      <c r="J99" s="358">
        <f t="shared" si="151"/>
        <v>-40</v>
      </c>
      <c r="K99" s="294">
        <f t="shared" si="152"/>
        <v>1</v>
      </c>
      <c r="L99" s="371">
        <f t="shared" si="153"/>
        <v>-80</v>
      </c>
      <c r="M99" s="137">
        <f>'AMA_UBS V Medeiros'!K32</f>
        <v>0</v>
      </c>
      <c r="N99" s="358">
        <f t="shared" si="154"/>
        <v>-40</v>
      </c>
      <c r="O99" s="137">
        <f>'AMA_UBS V Medeiros'!M32</f>
        <v>0</v>
      </c>
      <c r="P99" s="358">
        <f t="shared" si="155"/>
        <v>-40</v>
      </c>
      <c r="Q99" s="137">
        <f>'AMA_UBS V Medeiros'!O32</f>
        <v>0</v>
      </c>
      <c r="R99" s="358">
        <f t="shared" si="156"/>
        <v>-40</v>
      </c>
      <c r="S99" s="294">
        <f t="shared" si="157"/>
        <v>0</v>
      </c>
      <c r="T99" s="371">
        <f t="shared" si="158"/>
        <v>-120</v>
      </c>
    </row>
    <row r="100" spans="1:20" ht="15.75" thickBot="1" x14ac:dyDescent="0.3">
      <c r="A100" s="83" t="s">
        <v>34</v>
      </c>
      <c r="B100" s="325">
        <v>30</v>
      </c>
      <c r="C100" s="84">
        <f>'AMA_UBS V Medeiros'!B35</f>
        <v>1</v>
      </c>
      <c r="D100" s="351">
        <f t="shared" si="148"/>
        <v>30</v>
      </c>
      <c r="E100" s="546">
        <f>'AMA_UBS V Medeiros'!C35</f>
        <v>1</v>
      </c>
      <c r="F100" s="366">
        <f t="shared" si="149"/>
        <v>0</v>
      </c>
      <c r="G100" s="546">
        <f>'AMA_UBS V Medeiros'!E35</f>
        <v>0</v>
      </c>
      <c r="H100" s="366">
        <f t="shared" si="150"/>
        <v>-30</v>
      </c>
      <c r="I100" s="546">
        <f>'AMA_UBS V Medeiros'!G35</f>
        <v>0</v>
      </c>
      <c r="J100" s="366">
        <f t="shared" si="151"/>
        <v>-30</v>
      </c>
      <c r="K100" s="302">
        <f t="shared" si="152"/>
        <v>1</v>
      </c>
      <c r="L100" s="379">
        <f t="shared" si="153"/>
        <v>-60</v>
      </c>
      <c r="M100" s="546">
        <f>'AMA_UBS V Medeiros'!K35</f>
        <v>0</v>
      </c>
      <c r="N100" s="366">
        <f t="shared" si="154"/>
        <v>-30</v>
      </c>
      <c r="O100" s="546">
        <f>'AMA_UBS V Medeiros'!M35</f>
        <v>0</v>
      </c>
      <c r="P100" s="366">
        <f t="shared" si="155"/>
        <v>-30</v>
      </c>
      <c r="Q100" s="546">
        <f>'AMA_UBS V Medeiros'!O35</f>
        <v>0</v>
      </c>
      <c r="R100" s="366">
        <f t="shared" si="156"/>
        <v>-30</v>
      </c>
      <c r="S100" s="302">
        <f t="shared" si="157"/>
        <v>0</v>
      </c>
      <c r="T100" s="379">
        <f t="shared" si="158"/>
        <v>-90</v>
      </c>
    </row>
    <row r="101" spans="1:20" ht="15.75" thickBot="1" x14ac:dyDescent="0.3">
      <c r="A101" s="410" t="s">
        <v>7</v>
      </c>
      <c r="B101" s="403">
        <f t="shared" ref="B101:T101" si="159">SUM(B90:B100)</f>
        <v>306</v>
      </c>
      <c r="C101" s="404">
        <f t="shared" si="159"/>
        <v>32</v>
      </c>
      <c r="D101" s="405">
        <f t="shared" si="159"/>
        <v>846</v>
      </c>
      <c r="E101" s="551">
        <f t="shared" si="159"/>
        <v>30.25</v>
      </c>
      <c r="F101" s="407">
        <f t="shared" si="159"/>
        <v>-51</v>
      </c>
      <c r="G101" s="551">
        <f t="shared" si="159"/>
        <v>0</v>
      </c>
      <c r="H101" s="407">
        <f t="shared" si="159"/>
        <v>-846</v>
      </c>
      <c r="I101" s="551">
        <f t="shared" si="159"/>
        <v>0</v>
      </c>
      <c r="J101" s="407">
        <f t="shared" si="159"/>
        <v>-846</v>
      </c>
      <c r="K101" s="408">
        <f t="shared" ref="K101:L101" si="160">SUM(K90:K100)</f>
        <v>30.25</v>
      </c>
      <c r="L101" s="409">
        <f t="shared" si="160"/>
        <v>-1743</v>
      </c>
      <c r="M101" s="551">
        <f t="shared" si="159"/>
        <v>0</v>
      </c>
      <c r="N101" s="407">
        <f t="shared" si="159"/>
        <v>-846</v>
      </c>
      <c r="O101" s="551">
        <f t="shared" si="159"/>
        <v>0</v>
      </c>
      <c r="P101" s="407">
        <f t="shared" si="159"/>
        <v>-846</v>
      </c>
      <c r="Q101" s="551">
        <f t="shared" si="159"/>
        <v>0</v>
      </c>
      <c r="R101" s="407">
        <f t="shared" si="159"/>
        <v>-846</v>
      </c>
      <c r="S101" s="408">
        <f t="shared" si="159"/>
        <v>0</v>
      </c>
      <c r="T101" s="409">
        <f t="shared" si="159"/>
        <v>-2538</v>
      </c>
    </row>
    <row r="103" spans="1:20" ht="15.75" x14ac:dyDescent="0.25">
      <c r="A103" s="1290" t="s">
        <v>287</v>
      </c>
      <c r="B103" s="1291"/>
      <c r="C103" s="1291"/>
      <c r="D103" s="1291"/>
      <c r="E103" s="1291"/>
      <c r="F103" s="1291"/>
      <c r="G103" s="1291"/>
      <c r="H103" s="1291"/>
      <c r="I103" s="1291"/>
      <c r="J103" s="1291"/>
      <c r="K103" s="1291"/>
      <c r="L103" s="1291"/>
      <c r="M103" s="1291"/>
      <c r="N103" s="1291"/>
      <c r="O103" s="1291"/>
      <c r="P103" s="1291"/>
      <c r="Q103" s="1291"/>
      <c r="R103" s="1291"/>
      <c r="S103" s="1291"/>
      <c r="T103" s="1291"/>
    </row>
    <row r="104" spans="1:20" ht="36.75" thickBot="1" x14ac:dyDescent="0.3">
      <c r="A104" s="110" t="s">
        <v>14</v>
      </c>
      <c r="B104" s="315" t="str">
        <f t="shared" ref="B104:T104" si="161">B5</f>
        <v>Carga Horária</v>
      </c>
      <c r="C104" s="132" t="str">
        <f t="shared" si="161"/>
        <v>Equipe Mínima TA</v>
      </c>
      <c r="D104" s="343" t="str">
        <f t="shared" si="161"/>
        <v>Total Horas</v>
      </c>
      <c r="E104" s="561" t="str">
        <f t="shared" si="161"/>
        <v>MAR</v>
      </c>
      <c r="F104" s="385" t="str">
        <f t="shared" si="161"/>
        <v>Saldo Mar</v>
      </c>
      <c r="G104" s="561" t="str">
        <f t="shared" si="161"/>
        <v>ABR</v>
      </c>
      <c r="H104" s="385" t="str">
        <f t="shared" si="161"/>
        <v>Saldo Abr</v>
      </c>
      <c r="I104" s="561" t="str">
        <f t="shared" si="161"/>
        <v>MAI</v>
      </c>
      <c r="J104" s="385" t="str">
        <f t="shared" si="161"/>
        <v>Saldo Mai</v>
      </c>
      <c r="K104" s="292" t="str">
        <f t="shared" ref="K104:L104" si="162">K5</f>
        <v>3º Trimestre</v>
      </c>
      <c r="L104" s="383" t="str">
        <f t="shared" si="162"/>
        <v>Saldo Trim</v>
      </c>
      <c r="M104" s="561" t="str">
        <f t="shared" si="161"/>
        <v>JUN</v>
      </c>
      <c r="N104" s="385" t="str">
        <f t="shared" si="161"/>
        <v>Saldo Jun</v>
      </c>
      <c r="O104" s="541" t="str">
        <f t="shared" si="161"/>
        <v>JUL</v>
      </c>
      <c r="P104" s="385" t="str">
        <f t="shared" si="161"/>
        <v>Saldo Jul</v>
      </c>
      <c r="Q104" s="541" t="str">
        <f t="shared" si="161"/>
        <v>AGO</v>
      </c>
      <c r="R104" s="385" t="str">
        <f t="shared" si="161"/>
        <v>Saldo Ago</v>
      </c>
      <c r="S104" s="292" t="str">
        <f t="shared" si="161"/>
        <v>4º Trimestre</v>
      </c>
      <c r="T104" s="383" t="str">
        <f t="shared" si="161"/>
        <v>Saldo Trim</v>
      </c>
    </row>
    <row r="105" spans="1:20" ht="15.75" thickTop="1" x14ac:dyDescent="0.25">
      <c r="A105" s="113" t="s">
        <v>33</v>
      </c>
      <c r="B105" s="316">
        <v>20</v>
      </c>
      <c r="C105" s="10">
        <f>'UBS Izolina Mazzei'!B32</f>
        <v>9</v>
      </c>
      <c r="D105" s="337">
        <f t="shared" ref="D105:D115" si="163">C105*B105</f>
        <v>180</v>
      </c>
      <c r="E105" s="542">
        <f>'UBS Izolina Mazzei'!C32</f>
        <v>9</v>
      </c>
      <c r="F105" s="357">
        <f t="shared" ref="F105:F115" si="164">(E105*$B105)-$D105</f>
        <v>0</v>
      </c>
      <c r="G105" s="542">
        <f>'UBS Izolina Mazzei'!E32</f>
        <v>0</v>
      </c>
      <c r="H105" s="357">
        <f t="shared" ref="H105:H115" si="165">(G105*$B105)-$D105</f>
        <v>-180</v>
      </c>
      <c r="I105" s="542">
        <f>'UBS Izolina Mazzei'!G32</f>
        <v>0</v>
      </c>
      <c r="J105" s="357">
        <f t="shared" ref="J105:J115" si="166">(I105*$B105)-$D105</f>
        <v>-180</v>
      </c>
      <c r="K105" s="282">
        <f t="shared" ref="K105:K115" si="167">SUM(E105,G105,I105)</f>
        <v>9</v>
      </c>
      <c r="L105" s="370">
        <f t="shared" ref="L105:L115" si="168">(K105*$B105)-$D105*3</f>
        <v>-360</v>
      </c>
      <c r="M105" s="542">
        <f>'UBS Izolina Mazzei'!K32</f>
        <v>0</v>
      </c>
      <c r="N105" s="357">
        <f t="shared" ref="N105:N115" si="169">(M105*$B105)-$D105</f>
        <v>-180</v>
      </c>
      <c r="O105" s="542">
        <f>'UBS Izolina Mazzei'!M32</f>
        <v>0</v>
      </c>
      <c r="P105" s="357">
        <f t="shared" ref="P105:P115" si="170">(O105*$B105)-$D105</f>
        <v>-180</v>
      </c>
      <c r="Q105" s="542">
        <f>'UBS Izolina Mazzei'!O32</f>
        <v>0</v>
      </c>
      <c r="R105" s="357">
        <f t="shared" ref="R105:R115" si="171">(Q105*$B105)-$D105</f>
        <v>-180</v>
      </c>
      <c r="S105" s="282">
        <f t="shared" ref="S105:S115" si="172">SUM(M105,O105,Q105)</f>
        <v>0</v>
      </c>
      <c r="T105" s="370">
        <f t="shared" ref="T105:T115" si="173">(S105*$B105)-$D105*3</f>
        <v>-540</v>
      </c>
    </row>
    <row r="106" spans="1:20" x14ac:dyDescent="0.25">
      <c r="A106" s="113" t="s">
        <v>20</v>
      </c>
      <c r="B106" s="317">
        <v>20</v>
      </c>
      <c r="C106" s="107">
        <f>'UBS Izolina Mazzei'!B34</f>
        <v>3</v>
      </c>
      <c r="D106" s="338">
        <f t="shared" si="163"/>
        <v>60</v>
      </c>
      <c r="E106" s="137">
        <f>'UBS Izolina Mazzei'!C34</f>
        <v>3</v>
      </c>
      <c r="F106" s="358">
        <f t="shared" si="164"/>
        <v>0</v>
      </c>
      <c r="G106" s="137">
        <f>'UBS Izolina Mazzei'!E34</f>
        <v>0</v>
      </c>
      <c r="H106" s="358">
        <f t="shared" si="165"/>
        <v>-60</v>
      </c>
      <c r="I106" s="137">
        <f>'UBS Izolina Mazzei'!G34</f>
        <v>0</v>
      </c>
      <c r="J106" s="358">
        <f t="shared" si="166"/>
        <v>-60</v>
      </c>
      <c r="K106" s="294">
        <f t="shared" si="167"/>
        <v>3</v>
      </c>
      <c r="L106" s="371">
        <f t="shared" si="168"/>
        <v>-120</v>
      </c>
      <c r="M106" s="137">
        <f>'UBS Izolina Mazzei'!K34</f>
        <v>0</v>
      </c>
      <c r="N106" s="358">
        <f t="shared" si="169"/>
        <v>-60</v>
      </c>
      <c r="O106" s="137">
        <f>'UBS Izolina Mazzei'!M34</f>
        <v>0</v>
      </c>
      <c r="P106" s="358">
        <f t="shared" si="170"/>
        <v>-60</v>
      </c>
      <c r="Q106" s="137">
        <f>'UBS Izolina Mazzei'!O34</f>
        <v>0</v>
      </c>
      <c r="R106" s="358">
        <f t="shared" si="171"/>
        <v>-60</v>
      </c>
      <c r="S106" s="294">
        <f t="shared" si="172"/>
        <v>0</v>
      </c>
      <c r="T106" s="371">
        <f t="shared" si="173"/>
        <v>-180</v>
      </c>
    </row>
    <row r="107" spans="1:20" x14ac:dyDescent="0.25">
      <c r="A107" s="113" t="s">
        <v>43</v>
      </c>
      <c r="B107" s="317">
        <v>20</v>
      </c>
      <c r="C107" s="107">
        <f>'UBS Izolina Mazzei'!B35</f>
        <v>2</v>
      </c>
      <c r="D107" s="338">
        <f t="shared" si="163"/>
        <v>40</v>
      </c>
      <c r="E107" s="137">
        <f>'UBS Izolina Mazzei'!C35</f>
        <v>2</v>
      </c>
      <c r="F107" s="358">
        <f t="shared" si="164"/>
        <v>0</v>
      </c>
      <c r="G107" s="137">
        <f>'UBS Izolina Mazzei'!E35</f>
        <v>0</v>
      </c>
      <c r="H107" s="358">
        <f t="shared" si="165"/>
        <v>-40</v>
      </c>
      <c r="I107" s="137">
        <f>'UBS Izolina Mazzei'!G35</f>
        <v>0</v>
      </c>
      <c r="J107" s="358">
        <f t="shared" si="166"/>
        <v>-40</v>
      </c>
      <c r="K107" s="294">
        <f t="shared" si="167"/>
        <v>2</v>
      </c>
      <c r="L107" s="371">
        <f t="shared" si="168"/>
        <v>-80</v>
      </c>
      <c r="M107" s="137">
        <f>'UBS Izolina Mazzei'!K35</f>
        <v>0</v>
      </c>
      <c r="N107" s="358">
        <f t="shared" si="169"/>
        <v>-40</v>
      </c>
      <c r="O107" s="137">
        <f>'UBS Izolina Mazzei'!M35</f>
        <v>0</v>
      </c>
      <c r="P107" s="358">
        <f t="shared" si="170"/>
        <v>-40</v>
      </c>
      <c r="Q107" s="137">
        <f>'UBS Izolina Mazzei'!O35</f>
        <v>0</v>
      </c>
      <c r="R107" s="358">
        <f t="shared" si="171"/>
        <v>-40</v>
      </c>
      <c r="S107" s="294">
        <f t="shared" si="172"/>
        <v>0</v>
      </c>
      <c r="T107" s="371">
        <f t="shared" si="173"/>
        <v>-120</v>
      </c>
    </row>
    <row r="108" spans="1:20" x14ac:dyDescent="0.25">
      <c r="A108" s="113" t="s">
        <v>193</v>
      </c>
      <c r="B108" s="317">
        <v>20</v>
      </c>
      <c r="C108" s="107">
        <f>'UBS Izolina Mazzei'!B36</f>
        <v>1</v>
      </c>
      <c r="D108" s="338">
        <f t="shared" si="163"/>
        <v>20</v>
      </c>
      <c r="E108" s="137">
        <f>'UBS Izolina Mazzei'!C36</f>
        <v>1</v>
      </c>
      <c r="F108" s="358">
        <f t="shared" si="164"/>
        <v>0</v>
      </c>
      <c r="G108" s="137">
        <f>'UBS Izolina Mazzei'!E36</f>
        <v>0</v>
      </c>
      <c r="H108" s="358">
        <f t="shared" si="165"/>
        <v>-20</v>
      </c>
      <c r="I108" s="137">
        <f>'UBS Izolina Mazzei'!G36</f>
        <v>0</v>
      </c>
      <c r="J108" s="358">
        <f t="shared" si="166"/>
        <v>-20</v>
      </c>
      <c r="K108" s="294">
        <f t="shared" si="167"/>
        <v>1</v>
      </c>
      <c r="L108" s="371">
        <f t="shared" si="168"/>
        <v>-40</v>
      </c>
      <c r="M108" s="137">
        <f>'UBS Izolina Mazzei'!K36</f>
        <v>0</v>
      </c>
      <c r="N108" s="358">
        <f t="shared" si="169"/>
        <v>-20</v>
      </c>
      <c r="O108" s="137">
        <f>'UBS Izolina Mazzei'!M36</f>
        <v>0</v>
      </c>
      <c r="P108" s="358">
        <f t="shared" si="170"/>
        <v>-20</v>
      </c>
      <c r="Q108" s="137">
        <f>'UBS Izolina Mazzei'!O36</f>
        <v>0</v>
      </c>
      <c r="R108" s="358">
        <f t="shared" si="171"/>
        <v>-20</v>
      </c>
      <c r="S108" s="294">
        <f t="shared" si="172"/>
        <v>0</v>
      </c>
      <c r="T108" s="371">
        <f t="shared" si="173"/>
        <v>-60</v>
      </c>
    </row>
    <row r="109" spans="1:20" x14ac:dyDescent="0.25">
      <c r="A109" s="113" t="s">
        <v>23</v>
      </c>
      <c r="B109" s="317">
        <v>20</v>
      </c>
      <c r="C109" s="107">
        <f>'UBS Izolina Mazzei'!B37</f>
        <v>2</v>
      </c>
      <c r="D109" s="338">
        <f t="shared" si="163"/>
        <v>40</v>
      </c>
      <c r="E109" s="137">
        <f>'UBS Izolina Mazzei'!C37</f>
        <v>2</v>
      </c>
      <c r="F109" s="358">
        <f t="shared" si="164"/>
        <v>0</v>
      </c>
      <c r="G109" s="137">
        <f>'UBS Izolina Mazzei'!E37</f>
        <v>0</v>
      </c>
      <c r="H109" s="358">
        <f t="shared" si="165"/>
        <v>-40</v>
      </c>
      <c r="I109" s="137">
        <f>'UBS Izolina Mazzei'!G37</f>
        <v>0</v>
      </c>
      <c r="J109" s="358">
        <f t="shared" si="166"/>
        <v>-40</v>
      </c>
      <c r="K109" s="294">
        <f t="shared" si="167"/>
        <v>2</v>
      </c>
      <c r="L109" s="371">
        <f t="shared" si="168"/>
        <v>-80</v>
      </c>
      <c r="M109" s="137">
        <f>'UBS Izolina Mazzei'!K37</f>
        <v>0</v>
      </c>
      <c r="N109" s="358">
        <f t="shared" si="169"/>
        <v>-40</v>
      </c>
      <c r="O109" s="137">
        <f>'UBS Izolina Mazzei'!M37</f>
        <v>0</v>
      </c>
      <c r="P109" s="358">
        <f t="shared" si="170"/>
        <v>-40</v>
      </c>
      <c r="Q109" s="137">
        <f>'UBS Izolina Mazzei'!O37</f>
        <v>0</v>
      </c>
      <c r="R109" s="358">
        <f t="shared" si="171"/>
        <v>-40</v>
      </c>
      <c r="S109" s="294">
        <f t="shared" si="172"/>
        <v>0</v>
      </c>
      <c r="T109" s="371">
        <f t="shared" si="173"/>
        <v>-120</v>
      </c>
    </row>
    <row r="110" spans="1:20" x14ac:dyDescent="0.25">
      <c r="A110" s="113" t="s">
        <v>24</v>
      </c>
      <c r="B110" s="317">
        <v>30</v>
      </c>
      <c r="C110" s="107">
        <f>'UBS Izolina Mazzei'!B41</f>
        <v>2</v>
      </c>
      <c r="D110" s="338">
        <f t="shared" si="163"/>
        <v>60</v>
      </c>
      <c r="E110" s="137">
        <f>'UBS Izolina Mazzei'!C41</f>
        <v>2</v>
      </c>
      <c r="F110" s="358">
        <f t="shared" si="164"/>
        <v>0</v>
      </c>
      <c r="G110" s="137">
        <f>'UBS Izolina Mazzei'!E41</f>
        <v>0</v>
      </c>
      <c r="H110" s="358">
        <f t="shared" si="165"/>
        <v>-60</v>
      </c>
      <c r="I110" s="137">
        <f>'UBS Izolina Mazzei'!G41</f>
        <v>0</v>
      </c>
      <c r="J110" s="358">
        <f t="shared" si="166"/>
        <v>-60</v>
      </c>
      <c r="K110" s="294">
        <f t="shared" si="167"/>
        <v>2</v>
      </c>
      <c r="L110" s="371">
        <f t="shared" si="168"/>
        <v>-120</v>
      </c>
      <c r="M110" s="137">
        <f>'UBS Izolina Mazzei'!K41</f>
        <v>0</v>
      </c>
      <c r="N110" s="358">
        <f t="shared" si="169"/>
        <v>-60</v>
      </c>
      <c r="O110" s="137">
        <f>'UBS Izolina Mazzei'!M41</f>
        <v>0</v>
      </c>
      <c r="P110" s="358">
        <f t="shared" si="170"/>
        <v>-60</v>
      </c>
      <c r="Q110" s="137">
        <f>'UBS Izolina Mazzei'!O41</f>
        <v>0</v>
      </c>
      <c r="R110" s="358">
        <f t="shared" si="171"/>
        <v>-60</v>
      </c>
      <c r="S110" s="294">
        <f t="shared" si="172"/>
        <v>0</v>
      </c>
      <c r="T110" s="371">
        <f t="shared" si="173"/>
        <v>-180</v>
      </c>
    </row>
    <row r="111" spans="1:20" x14ac:dyDescent="0.25">
      <c r="A111" s="113" t="s">
        <v>25</v>
      </c>
      <c r="B111" s="317">
        <v>30</v>
      </c>
      <c r="C111" s="114">
        <f>'UBS Izolina Mazzei'!B42</f>
        <v>4</v>
      </c>
      <c r="D111" s="345">
        <f t="shared" si="163"/>
        <v>120</v>
      </c>
      <c r="E111" s="137">
        <f>'UBS Izolina Mazzei'!C42</f>
        <v>4</v>
      </c>
      <c r="F111" s="358">
        <f t="shared" si="164"/>
        <v>0</v>
      </c>
      <c r="G111" s="137">
        <f>'UBS Izolina Mazzei'!E42</f>
        <v>0</v>
      </c>
      <c r="H111" s="358">
        <f t="shared" si="165"/>
        <v>-120</v>
      </c>
      <c r="I111" s="137">
        <f>'UBS Izolina Mazzei'!G42</f>
        <v>0</v>
      </c>
      <c r="J111" s="358">
        <f t="shared" si="166"/>
        <v>-120</v>
      </c>
      <c r="K111" s="294">
        <f t="shared" si="167"/>
        <v>4</v>
      </c>
      <c r="L111" s="371">
        <f t="shared" si="168"/>
        <v>-240</v>
      </c>
      <c r="M111" s="137">
        <f>'UBS Izolina Mazzei'!K42</f>
        <v>0</v>
      </c>
      <c r="N111" s="358">
        <f t="shared" si="169"/>
        <v>-120</v>
      </c>
      <c r="O111" s="137">
        <f>'UBS Izolina Mazzei'!M42</f>
        <v>0</v>
      </c>
      <c r="P111" s="358">
        <f t="shared" si="170"/>
        <v>-120</v>
      </c>
      <c r="Q111" s="137">
        <f>'UBS Izolina Mazzei'!O42</f>
        <v>0</v>
      </c>
      <c r="R111" s="358">
        <f t="shared" si="171"/>
        <v>-120</v>
      </c>
      <c r="S111" s="294">
        <f t="shared" si="172"/>
        <v>0</v>
      </c>
      <c r="T111" s="371">
        <f t="shared" si="173"/>
        <v>-360</v>
      </c>
    </row>
    <row r="112" spans="1:20" x14ac:dyDescent="0.25">
      <c r="A112" s="95" t="s">
        <v>45</v>
      </c>
      <c r="B112" s="320">
        <v>40</v>
      </c>
      <c r="C112" s="93">
        <f>'UBS Izolina Mazzei'!B43</f>
        <v>1</v>
      </c>
      <c r="D112" s="346">
        <f t="shared" si="163"/>
        <v>40</v>
      </c>
      <c r="E112" s="542">
        <f>'UBS Izolina Mazzei'!C43</f>
        <v>1</v>
      </c>
      <c r="F112" s="357">
        <f t="shared" si="164"/>
        <v>0</v>
      </c>
      <c r="G112" s="542">
        <f>'UBS Izolina Mazzei'!E43</f>
        <v>0</v>
      </c>
      <c r="H112" s="357">
        <f t="shared" si="165"/>
        <v>-40</v>
      </c>
      <c r="I112" s="542">
        <f>'UBS Izolina Mazzei'!G43</f>
        <v>0</v>
      </c>
      <c r="J112" s="357">
        <f t="shared" si="166"/>
        <v>-40</v>
      </c>
      <c r="K112" s="282">
        <f t="shared" si="167"/>
        <v>1</v>
      </c>
      <c r="L112" s="370">
        <f t="shared" si="168"/>
        <v>-80</v>
      </c>
      <c r="M112" s="542">
        <f>'UBS Izolina Mazzei'!K43</f>
        <v>0</v>
      </c>
      <c r="N112" s="357">
        <f t="shared" si="169"/>
        <v>-40</v>
      </c>
      <c r="O112" s="542">
        <f>'UBS Izolina Mazzei'!M43</f>
        <v>0</v>
      </c>
      <c r="P112" s="357">
        <f t="shared" si="170"/>
        <v>-40</v>
      </c>
      <c r="Q112" s="542">
        <f>'UBS Izolina Mazzei'!O43</f>
        <v>0</v>
      </c>
      <c r="R112" s="357">
        <f t="shared" si="171"/>
        <v>-40</v>
      </c>
      <c r="S112" s="282">
        <f t="shared" si="172"/>
        <v>0</v>
      </c>
      <c r="T112" s="370">
        <f t="shared" si="173"/>
        <v>-120</v>
      </c>
    </row>
    <row r="113" spans="1:20" x14ac:dyDescent="0.25">
      <c r="A113" s="113" t="s">
        <v>26</v>
      </c>
      <c r="B113" s="317">
        <v>40</v>
      </c>
      <c r="C113" s="107">
        <f>'UBS Izolina Mazzei'!B44</f>
        <v>1</v>
      </c>
      <c r="D113" s="338">
        <f t="shared" si="163"/>
        <v>40</v>
      </c>
      <c r="E113" s="137">
        <f>'UBS Izolina Mazzei'!C44</f>
        <v>1</v>
      </c>
      <c r="F113" s="358">
        <f t="shared" si="164"/>
        <v>0</v>
      </c>
      <c r="G113" s="137">
        <f>'UBS Izolina Mazzei'!E44</f>
        <v>0</v>
      </c>
      <c r="H113" s="358">
        <f t="shared" si="165"/>
        <v>-40</v>
      </c>
      <c r="I113" s="137">
        <f>'UBS Izolina Mazzei'!G44</f>
        <v>0</v>
      </c>
      <c r="J113" s="358">
        <f t="shared" si="166"/>
        <v>-40</v>
      </c>
      <c r="K113" s="294">
        <f t="shared" si="167"/>
        <v>1</v>
      </c>
      <c r="L113" s="371">
        <f t="shared" si="168"/>
        <v>-80</v>
      </c>
      <c r="M113" s="137">
        <f>'UBS Izolina Mazzei'!K44</f>
        <v>0</v>
      </c>
      <c r="N113" s="358">
        <f t="shared" si="169"/>
        <v>-40</v>
      </c>
      <c r="O113" s="137">
        <f>'UBS Izolina Mazzei'!M44</f>
        <v>0</v>
      </c>
      <c r="P113" s="358">
        <f t="shared" si="170"/>
        <v>-40</v>
      </c>
      <c r="Q113" s="137">
        <f>'UBS Izolina Mazzei'!O44</f>
        <v>0</v>
      </c>
      <c r="R113" s="358">
        <f t="shared" si="171"/>
        <v>-40</v>
      </c>
      <c r="S113" s="294">
        <f t="shared" si="172"/>
        <v>0</v>
      </c>
      <c r="T113" s="371">
        <f t="shared" si="173"/>
        <v>-120</v>
      </c>
    </row>
    <row r="114" spans="1:20" x14ac:dyDescent="0.25">
      <c r="A114" s="113" t="s">
        <v>34</v>
      </c>
      <c r="B114" s="317">
        <v>30</v>
      </c>
      <c r="C114" s="114">
        <f>'UBS Izolina Mazzei'!B45</f>
        <v>1</v>
      </c>
      <c r="D114" s="345">
        <f t="shared" si="163"/>
        <v>30</v>
      </c>
      <c r="E114" s="137">
        <f>'UBS Izolina Mazzei'!C45</f>
        <v>1</v>
      </c>
      <c r="F114" s="358">
        <f t="shared" si="164"/>
        <v>0</v>
      </c>
      <c r="G114" s="137">
        <f>'UBS Izolina Mazzei'!E45</f>
        <v>0</v>
      </c>
      <c r="H114" s="358">
        <f t="shared" si="165"/>
        <v>-30</v>
      </c>
      <c r="I114" s="137">
        <f>'UBS Izolina Mazzei'!G45</f>
        <v>0</v>
      </c>
      <c r="J114" s="358">
        <f t="shared" si="166"/>
        <v>-30</v>
      </c>
      <c r="K114" s="294">
        <f t="shared" si="167"/>
        <v>1</v>
      </c>
      <c r="L114" s="371">
        <f t="shared" si="168"/>
        <v>-60</v>
      </c>
      <c r="M114" s="137">
        <f>'UBS Izolina Mazzei'!K45</f>
        <v>0</v>
      </c>
      <c r="N114" s="358">
        <f t="shared" si="169"/>
        <v>-30</v>
      </c>
      <c r="O114" s="137">
        <f>'UBS Izolina Mazzei'!M45</f>
        <v>0</v>
      </c>
      <c r="P114" s="358">
        <f t="shared" si="170"/>
        <v>-30</v>
      </c>
      <c r="Q114" s="137">
        <f>'UBS Izolina Mazzei'!O45</f>
        <v>0</v>
      </c>
      <c r="R114" s="358">
        <f t="shared" si="171"/>
        <v>-30</v>
      </c>
      <c r="S114" s="294">
        <f t="shared" si="172"/>
        <v>0</v>
      </c>
      <c r="T114" s="371">
        <f t="shared" si="173"/>
        <v>-90</v>
      </c>
    </row>
    <row r="115" spans="1:20" ht="15.75" thickBot="1" x14ac:dyDescent="0.3">
      <c r="A115" s="138" t="s">
        <v>41</v>
      </c>
      <c r="B115" s="318">
        <v>40</v>
      </c>
      <c r="C115" s="117">
        <f>'UBS Izolina Mazzei'!B46</f>
        <v>1</v>
      </c>
      <c r="D115" s="340">
        <f t="shared" si="163"/>
        <v>40</v>
      </c>
      <c r="E115" s="543">
        <f>'UBS Izolina Mazzei'!C46</f>
        <v>1</v>
      </c>
      <c r="F115" s="359">
        <f t="shared" si="164"/>
        <v>0</v>
      </c>
      <c r="G115" s="543">
        <f>'UBS Izolina Mazzei'!E46</f>
        <v>0</v>
      </c>
      <c r="H115" s="359">
        <f t="shared" si="165"/>
        <v>-40</v>
      </c>
      <c r="I115" s="543">
        <f>'UBS Izolina Mazzei'!G46</f>
        <v>0</v>
      </c>
      <c r="J115" s="359">
        <f t="shared" si="166"/>
        <v>-40</v>
      </c>
      <c r="K115" s="295">
        <f t="shared" si="167"/>
        <v>1</v>
      </c>
      <c r="L115" s="372">
        <f t="shared" si="168"/>
        <v>-80</v>
      </c>
      <c r="M115" s="543">
        <f>'UBS Izolina Mazzei'!K46</f>
        <v>0</v>
      </c>
      <c r="N115" s="359">
        <f t="shared" si="169"/>
        <v>-40</v>
      </c>
      <c r="O115" s="543">
        <f>'UBS Izolina Mazzei'!M46</f>
        <v>0</v>
      </c>
      <c r="P115" s="359">
        <f t="shared" si="170"/>
        <v>-40</v>
      </c>
      <c r="Q115" s="543">
        <f>'UBS Izolina Mazzei'!O46</f>
        <v>0</v>
      </c>
      <c r="R115" s="359">
        <f t="shared" si="171"/>
        <v>-40</v>
      </c>
      <c r="S115" s="295">
        <f t="shared" si="172"/>
        <v>0</v>
      </c>
      <c r="T115" s="372">
        <f t="shared" si="173"/>
        <v>-120</v>
      </c>
    </row>
    <row r="116" spans="1:20" ht="15.75" thickBot="1" x14ac:dyDescent="0.3">
      <c r="A116" s="6" t="s">
        <v>7</v>
      </c>
      <c r="B116" s="334">
        <f>SUM(B105:B115)</f>
        <v>310</v>
      </c>
      <c r="C116" s="7">
        <f>SUM(C105:C115)</f>
        <v>27</v>
      </c>
      <c r="D116" s="341">
        <f t="shared" ref="D116:T116" si="174">SUM(D105:D115)</f>
        <v>670</v>
      </c>
      <c r="E116" s="544">
        <f t="shared" si="174"/>
        <v>27</v>
      </c>
      <c r="F116" s="360">
        <f t="shared" si="174"/>
        <v>0</v>
      </c>
      <c r="G116" s="544">
        <f t="shared" si="174"/>
        <v>0</v>
      </c>
      <c r="H116" s="360">
        <f t="shared" si="174"/>
        <v>-670</v>
      </c>
      <c r="I116" s="544">
        <f t="shared" si="174"/>
        <v>0</v>
      </c>
      <c r="J116" s="360">
        <f t="shared" si="174"/>
        <v>-670</v>
      </c>
      <c r="K116" s="103">
        <f t="shared" ref="K116:L116" si="175">SUM(K105:K115)</f>
        <v>27</v>
      </c>
      <c r="L116" s="373">
        <f t="shared" si="175"/>
        <v>-1340</v>
      </c>
      <c r="M116" s="544">
        <f t="shared" si="174"/>
        <v>0</v>
      </c>
      <c r="N116" s="360">
        <f t="shared" si="174"/>
        <v>-670</v>
      </c>
      <c r="O116" s="544">
        <f t="shared" si="174"/>
        <v>0</v>
      </c>
      <c r="P116" s="360">
        <f t="shared" si="174"/>
        <v>-670</v>
      </c>
      <c r="Q116" s="544">
        <f t="shared" si="174"/>
        <v>0</v>
      </c>
      <c r="R116" s="360">
        <f t="shared" si="174"/>
        <v>-670</v>
      </c>
      <c r="S116" s="103">
        <f t="shared" si="174"/>
        <v>0</v>
      </c>
      <c r="T116" s="373">
        <f t="shared" si="174"/>
        <v>-2010</v>
      </c>
    </row>
    <row r="118" spans="1:20" ht="15.75" x14ac:dyDescent="0.25">
      <c r="A118" s="1290" t="s">
        <v>289</v>
      </c>
      <c r="B118" s="1291"/>
      <c r="C118" s="1291"/>
      <c r="D118" s="1291"/>
      <c r="E118" s="1291"/>
      <c r="F118" s="1291"/>
      <c r="G118" s="1291"/>
      <c r="H118" s="1291"/>
      <c r="I118" s="1291"/>
      <c r="J118" s="1291"/>
      <c r="K118" s="1291"/>
      <c r="L118" s="1291"/>
      <c r="M118" s="1291"/>
      <c r="N118" s="1291"/>
      <c r="O118" s="1291"/>
      <c r="P118" s="1291"/>
      <c r="Q118" s="1291"/>
      <c r="R118" s="1291"/>
      <c r="S118" s="1291"/>
      <c r="T118" s="1291"/>
    </row>
    <row r="119" spans="1:20" ht="36.75" thickBot="1" x14ac:dyDescent="0.3">
      <c r="A119" s="110" t="s">
        <v>14</v>
      </c>
      <c r="B119" s="315" t="str">
        <f t="shared" ref="B119:T119" si="176">B5</f>
        <v>Carga Horária</v>
      </c>
      <c r="C119" s="132" t="str">
        <f t="shared" si="176"/>
        <v>Equipe Mínima TA</v>
      </c>
      <c r="D119" s="343" t="str">
        <f t="shared" si="176"/>
        <v>Total Horas</v>
      </c>
      <c r="E119" s="561" t="str">
        <f t="shared" si="176"/>
        <v>MAR</v>
      </c>
      <c r="F119" s="385" t="str">
        <f t="shared" si="176"/>
        <v>Saldo Mar</v>
      </c>
      <c r="G119" s="561" t="str">
        <f t="shared" si="176"/>
        <v>ABR</v>
      </c>
      <c r="H119" s="385" t="str">
        <f t="shared" si="176"/>
        <v>Saldo Abr</v>
      </c>
      <c r="I119" s="561" t="str">
        <f t="shared" si="176"/>
        <v>MAI</v>
      </c>
      <c r="J119" s="385" t="str">
        <f t="shared" si="176"/>
        <v>Saldo Mai</v>
      </c>
      <c r="K119" s="292" t="str">
        <f t="shared" ref="K119:L119" si="177">K5</f>
        <v>3º Trimestre</v>
      </c>
      <c r="L119" s="383" t="str">
        <f t="shared" si="177"/>
        <v>Saldo Trim</v>
      </c>
      <c r="M119" s="561" t="str">
        <f t="shared" si="176"/>
        <v>JUN</v>
      </c>
      <c r="N119" s="385" t="str">
        <f t="shared" si="176"/>
        <v>Saldo Jun</v>
      </c>
      <c r="O119" s="541" t="str">
        <f t="shared" si="176"/>
        <v>JUL</v>
      </c>
      <c r="P119" s="385" t="str">
        <f t="shared" si="176"/>
        <v>Saldo Jul</v>
      </c>
      <c r="Q119" s="541" t="str">
        <f t="shared" si="176"/>
        <v>AGO</v>
      </c>
      <c r="R119" s="385" t="str">
        <f t="shared" si="176"/>
        <v>Saldo Ago</v>
      </c>
      <c r="S119" s="292" t="str">
        <f t="shared" si="176"/>
        <v>4º Trimestre</v>
      </c>
      <c r="T119" s="383" t="str">
        <f t="shared" si="176"/>
        <v>Saldo Trim</v>
      </c>
    </row>
    <row r="120" spans="1:20" ht="15.75" thickTop="1" x14ac:dyDescent="0.25">
      <c r="A120" s="113" t="s">
        <v>33</v>
      </c>
      <c r="B120" s="316">
        <v>20</v>
      </c>
      <c r="C120" s="10">
        <f>'UBS Jardim Japão'!B18</f>
        <v>6</v>
      </c>
      <c r="D120" s="337">
        <f t="shared" ref="D120:D129" si="178">C120*B120</f>
        <v>120</v>
      </c>
      <c r="E120" s="542">
        <f>'UBS Jardim Japão'!C18</f>
        <v>5</v>
      </c>
      <c r="F120" s="357">
        <f t="shared" ref="F120:F129" si="179">(E120*$B120)-$D120</f>
        <v>-20</v>
      </c>
      <c r="G120" s="542">
        <f>'UBS Jardim Japão'!E18</f>
        <v>0</v>
      </c>
      <c r="H120" s="357">
        <f t="shared" ref="H120:H129" si="180">(G120*$B120)-$D120</f>
        <v>-120</v>
      </c>
      <c r="I120" s="542">
        <f>'UBS Jardim Japão'!G18</f>
        <v>0</v>
      </c>
      <c r="J120" s="357">
        <f t="shared" ref="J120:J129" si="181">(I120*$B120)-$D120</f>
        <v>-120</v>
      </c>
      <c r="K120" s="282">
        <f t="shared" ref="K120:K129" si="182">SUM(E120,G120,I120)</f>
        <v>5</v>
      </c>
      <c r="L120" s="370">
        <f t="shared" ref="L120:L129" si="183">(K120*$B120)-$D120*3</f>
        <v>-260</v>
      </c>
      <c r="M120" s="542">
        <f>'UBS Jardim Japão'!K18</f>
        <v>0</v>
      </c>
      <c r="N120" s="357">
        <f t="shared" ref="N120:N129" si="184">(M120*$B120)-$D120</f>
        <v>-120</v>
      </c>
      <c r="O120" s="542">
        <f>'UBS Jardim Japão'!M18</f>
        <v>0</v>
      </c>
      <c r="P120" s="357">
        <f t="shared" ref="P120:P129" si="185">(O120*$B120)-$D120</f>
        <v>-120</v>
      </c>
      <c r="Q120" s="542">
        <f>'UBS Jardim Japão'!O18</f>
        <v>0</v>
      </c>
      <c r="R120" s="357">
        <f t="shared" ref="R120:R129" si="186">(Q120*$B120)-$D120</f>
        <v>-120</v>
      </c>
      <c r="S120" s="282">
        <f t="shared" ref="S120:S129" si="187">SUM(M120,O120,Q120)</f>
        <v>0</v>
      </c>
      <c r="T120" s="370">
        <f t="shared" ref="T120:T129" si="188">(S120*$B120)-$D120*3</f>
        <v>-360</v>
      </c>
    </row>
    <row r="121" spans="1:20" x14ac:dyDescent="0.25">
      <c r="A121" s="113" t="s">
        <v>20</v>
      </c>
      <c r="B121" s="317">
        <v>20</v>
      </c>
      <c r="C121" s="107">
        <f>'UBS Jardim Japão'!B19</f>
        <v>3</v>
      </c>
      <c r="D121" s="338">
        <f t="shared" si="178"/>
        <v>60</v>
      </c>
      <c r="E121" s="137">
        <f>'UBS Jardim Japão'!C19</f>
        <v>3</v>
      </c>
      <c r="F121" s="358">
        <f t="shared" si="179"/>
        <v>0</v>
      </c>
      <c r="G121" s="137">
        <f>'UBS Jardim Japão'!E19</f>
        <v>0</v>
      </c>
      <c r="H121" s="358">
        <f t="shared" si="180"/>
        <v>-60</v>
      </c>
      <c r="I121" s="137">
        <f>'UBS Jardim Japão'!G19</f>
        <v>0</v>
      </c>
      <c r="J121" s="358">
        <f t="shared" si="181"/>
        <v>-60</v>
      </c>
      <c r="K121" s="294">
        <f t="shared" si="182"/>
        <v>3</v>
      </c>
      <c r="L121" s="371">
        <f t="shared" si="183"/>
        <v>-120</v>
      </c>
      <c r="M121" s="137">
        <f>'UBS Jardim Japão'!K19</f>
        <v>0</v>
      </c>
      <c r="N121" s="358">
        <f t="shared" si="184"/>
        <v>-60</v>
      </c>
      <c r="O121" s="137">
        <f>'UBS Jardim Japão'!M19</f>
        <v>0</v>
      </c>
      <c r="P121" s="358">
        <f t="shared" si="185"/>
        <v>-60</v>
      </c>
      <c r="Q121" s="137">
        <f>'UBS Jardim Japão'!O19</f>
        <v>0</v>
      </c>
      <c r="R121" s="358">
        <f t="shared" si="186"/>
        <v>-60</v>
      </c>
      <c r="S121" s="294">
        <f t="shared" si="187"/>
        <v>0</v>
      </c>
      <c r="T121" s="371">
        <f t="shared" si="188"/>
        <v>-180</v>
      </c>
    </row>
    <row r="122" spans="1:20" x14ac:dyDescent="0.25">
      <c r="A122" s="113" t="s">
        <v>43</v>
      </c>
      <c r="B122" s="317">
        <v>20</v>
      </c>
      <c r="C122" s="107">
        <f>'UBS Jardim Japão'!B20</f>
        <v>3</v>
      </c>
      <c r="D122" s="338">
        <f t="shared" si="178"/>
        <v>60</v>
      </c>
      <c r="E122" s="137">
        <f>'UBS Jardim Japão'!C20</f>
        <v>2.5</v>
      </c>
      <c r="F122" s="358">
        <f t="shared" si="179"/>
        <v>-10</v>
      </c>
      <c r="G122" s="137">
        <f>'UBS Jardim Japão'!E20</f>
        <v>0</v>
      </c>
      <c r="H122" s="358">
        <f t="shared" si="180"/>
        <v>-60</v>
      </c>
      <c r="I122" s="137">
        <f>'UBS Jardim Japão'!G20</f>
        <v>0</v>
      </c>
      <c r="J122" s="358">
        <f t="shared" si="181"/>
        <v>-60</v>
      </c>
      <c r="K122" s="294">
        <f t="shared" si="182"/>
        <v>2.5</v>
      </c>
      <c r="L122" s="371">
        <f t="shared" si="183"/>
        <v>-130</v>
      </c>
      <c r="M122" s="137">
        <f>'UBS Jardim Japão'!K20</f>
        <v>0</v>
      </c>
      <c r="N122" s="358">
        <f t="shared" si="184"/>
        <v>-60</v>
      </c>
      <c r="O122" s="137">
        <f>'UBS Jardim Japão'!M20</f>
        <v>0</v>
      </c>
      <c r="P122" s="358">
        <f t="shared" si="185"/>
        <v>-60</v>
      </c>
      <c r="Q122" s="137">
        <f>'UBS Jardim Japão'!O20</f>
        <v>0</v>
      </c>
      <c r="R122" s="358">
        <f t="shared" si="186"/>
        <v>-60</v>
      </c>
      <c r="S122" s="294">
        <f t="shared" si="187"/>
        <v>0</v>
      </c>
      <c r="T122" s="371">
        <f t="shared" si="188"/>
        <v>-180</v>
      </c>
    </row>
    <row r="123" spans="1:20" x14ac:dyDescent="0.25">
      <c r="A123" s="113" t="s">
        <v>23</v>
      </c>
      <c r="B123" s="317">
        <v>20</v>
      </c>
      <c r="C123" s="107">
        <f>'UBS Jardim Japão'!B21</f>
        <v>3</v>
      </c>
      <c r="D123" s="338">
        <f t="shared" si="178"/>
        <v>60</v>
      </c>
      <c r="E123" s="137">
        <f>'UBS Jardim Japão'!C21</f>
        <v>3</v>
      </c>
      <c r="F123" s="358">
        <f t="shared" si="179"/>
        <v>0</v>
      </c>
      <c r="G123" s="137">
        <f>'UBS Jardim Japão'!E21</f>
        <v>0</v>
      </c>
      <c r="H123" s="358">
        <f t="shared" si="180"/>
        <v>-60</v>
      </c>
      <c r="I123" s="137">
        <f>'UBS Jardim Japão'!G21</f>
        <v>0</v>
      </c>
      <c r="J123" s="358">
        <f t="shared" si="181"/>
        <v>-60</v>
      </c>
      <c r="K123" s="294">
        <f t="shared" si="182"/>
        <v>3</v>
      </c>
      <c r="L123" s="371">
        <f t="shared" si="183"/>
        <v>-120</v>
      </c>
      <c r="M123" s="137">
        <f>'UBS Jardim Japão'!K21</f>
        <v>0</v>
      </c>
      <c r="N123" s="358">
        <f t="shared" si="184"/>
        <v>-60</v>
      </c>
      <c r="O123" s="137">
        <f>'UBS Jardim Japão'!M21</f>
        <v>0</v>
      </c>
      <c r="P123" s="358">
        <f t="shared" si="185"/>
        <v>-60</v>
      </c>
      <c r="Q123" s="137">
        <f>'UBS Jardim Japão'!O21</f>
        <v>0</v>
      </c>
      <c r="R123" s="358">
        <f t="shared" si="186"/>
        <v>-60</v>
      </c>
      <c r="S123" s="294">
        <f t="shared" si="187"/>
        <v>0</v>
      </c>
      <c r="T123" s="371">
        <f t="shared" si="188"/>
        <v>-180</v>
      </c>
    </row>
    <row r="124" spans="1:20" x14ac:dyDescent="0.25">
      <c r="A124" s="113" t="s">
        <v>24</v>
      </c>
      <c r="B124" s="317">
        <v>30</v>
      </c>
      <c r="C124" s="107">
        <f>'UBS Jardim Japão'!B22</f>
        <v>2</v>
      </c>
      <c r="D124" s="338">
        <f t="shared" si="178"/>
        <v>60</v>
      </c>
      <c r="E124" s="137">
        <f>'UBS Jardim Japão'!C22</f>
        <v>2</v>
      </c>
      <c r="F124" s="358">
        <f t="shared" si="179"/>
        <v>0</v>
      </c>
      <c r="G124" s="137">
        <f>'UBS Jardim Japão'!E22</f>
        <v>0</v>
      </c>
      <c r="H124" s="358">
        <f t="shared" si="180"/>
        <v>-60</v>
      </c>
      <c r="I124" s="137">
        <f>'UBS Jardim Japão'!G22</f>
        <v>0</v>
      </c>
      <c r="J124" s="358">
        <f t="shared" si="181"/>
        <v>-60</v>
      </c>
      <c r="K124" s="294">
        <f t="shared" si="182"/>
        <v>2</v>
      </c>
      <c r="L124" s="371">
        <f t="shared" si="183"/>
        <v>-120</v>
      </c>
      <c r="M124" s="137">
        <f>'UBS Jardim Japão'!K22</f>
        <v>0</v>
      </c>
      <c r="N124" s="358">
        <f t="shared" si="184"/>
        <v>-60</v>
      </c>
      <c r="O124" s="137">
        <f>'UBS Jardim Japão'!M22</f>
        <v>0</v>
      </c>
      <c r="P124" s="358">
        <f t="shared" si="185"/>
        <v>-60</v>
      </c>
      <c r="Q124" s="137">
        <f>'UBS Jardim Japão'!O22</f>
        <v>0</v>
      </c>
      <c r="R124" s="358">
        <f t="shared" si="186"/>
        <v>-60</v>
      </c>
      <c r="S124" s="294">
        <f t="shared" si="187"/>
        <v>0</v>
      </c>
      <c r="T124" s="371">
        <f t="shared" si="188"/>
        <v>-180</v>
      </c>
    </row>
    <row r="125" spans="1:20" x14ac:dyDescent="0.25">
      <c r="A125" s="113" t="s">
        <v>25</v>
      </c>
      <c r="B125" s="317">
        <v>30</v>
      </c>
      <c r="C125" s="107">
        <f>'UBS Jardim Japão'!B23</f>
        <v>6</v>
      </c>
      <c r="D125" s="338">
        <f t="shared" si="178"/>
        <v>180</v>
      </c>
      <c r="E125" s="137">
        <f>'UBS Jardim Japão'!C23</f>
        <v>7</v>
      </c>
      <c r="F125" s="358">
        <f t="shared" si="179"/>
        <v>30</v>
      </c>
      <c r="G125" s="137">
        <f>'UBS Jardim Japão'!E23</f>
        <v>0</v>
      </c>
      <c r="H125" s="358">
        <f t="shared" si="180"/>
        <v>-180</v>
      </c>
      <c r="I125" s="137">
        <f>'UBS Jardim Japão'!G23</f>
        <v>0</v>
      </c>
      <c r="J125" s="358">
        <f t="shared" si="181"/>
        <v>-180</v>
      </c>
      <c r="K125" s="294">
        <f t="shared" si="182"/>
        <v>7</v>
      </c>
      <c r="L125" s="371">
        <f t="shared" si="183"/>
        <v>-330</v>
      </c>
      <c r="M125" s="137">
        <f>'UBS Jardim Japão'!K23</f>
        <v>0</v>
      </c>
      <c r="N125" s="358">
        <f t="shared" si="184"/>
        <v>-180</v>
      </c>
      <c r="O125" s="137">
        <f>'UBS Jardim Japão'!M23</f>
        <v>0</v>
      </c>
      <c r="P125" s="358">
        <f t="shared" si="185"/>
        <v>-180</v>
      </c>
      <c r="Q125" s="137">
        <f>'UBS Jardim Japão'!O23</f>
        <v>0</v>
      </c>
      <c r="R125" s="358">
        <f t="shared" si="186"/>
        <v>-180</v>
      </c>
      <c r="S125" s="294">
        <f t="shared" si="187"/>
        <v>0</v>
      </c>
      <c r="T125" s="371">
        <f t="shared" si="188"/>
        <v>-540</v>
      </c>
    </row>
    <row r="126" spans="1:20" x14ac:dyDescent="0.25">
      <c r="A126" s="113" t="s">
        <v>45</v>
      </c>
      <c r="B126" s="317">
        <v>40</v>
      </c>
      <c r="C126" s="107">
        <f>'UBS Jardim Japão'!B24</f>
        <v>1</v>
      </c>
      <c r="D126" s="338">
        <f t="shared" si="178"/>
        <v>40</v>
      </c>
      <c r="E126" s="137">
        <f>'UBS Jardim Japão'!C24</f>
        <v>1</v>
      </c>
      <c r="F126" s="358">
        <f t="shared" si="179"/>
        <v>0</v>
      </c>
      <c r="G126" s="137">
        <f>'UBS Jardim Japão'!E24</f>
        <v>0</v>
      </c>
      <c r="H126" s="358">
        <f t="shared" si="180"/>
        <v>-40</v>
      </c>
      <c r="I126" s="137">
        <f>'UBS Jardim Japão'!G24</f>
        <v>0</v>
      </c>
      <c r="J126" s="358">
        <f t="shared" si="181"/>
        <v>-40</v>
      </c>
      <c r="K126" s="294">
        <f t="shared" si="182"/>
        <v>1</v>
      </c>
      <c r="L126" s="371">
        <f t="shared" si="183"/>
        <v>-80</v>
      </c>
      <c r="M126" s="137">
        <f>'UBS Jardim Japão'!K24</f>
        <v>0</v>
      </c>
      <c r="N126" s="358">
        <f t="shared" si="184"/>
        <v>-40</v>
      </c>
      <c r="O126" s="137">
        <f>'UBS Jardim Japão'!M24</f>
        <v>0</v>
      </c>
      <c r="P126" s="358">
        <f t="shared" si="185"/>
        <v>-40</v>
      </c>
      <c r="Q126" s="137">
        <f>'UBS Jardim Japão'!O24</f>
        <v>0</v>
      </c>
      <c r="R126" s="358">
        <f t="shared" si="186"/>
        <v>-40</v>
      </c>
      <c r="S126" s="294">
        <f t="shared" si="187"/>
        <v>0</v>
      </c>
      <c r="T126" s="371">
        <f t="shared" si="188"/>
        <v>-120</v>
      </c>
    </row>
    <row r="127" spans="1:20" x14ac:dyDescent="0.25">
      <c r="A127" s="113" t="s">
        <v>26</v>
      </c>
      <c r="B127" s="317">
        <v>40</v>
      </c>
      <c r="C127" s="107">
        <f>'UBS Jardim Japão'!B25</f>
        <v>1</v>
      </c>
      <c r="D127" s="338">
        <f t="shared" si="178"/>
        <v>40</v>
      </c>
      <c r="E127" s="137">
        <f>'UBS Jardim Japão'!C25</f>
        <v>1</v>
      </c>
      <c r="F127" s="358">
        <f t="shared" si="179"/>
        <v>0</v>
      </c>
      <c r="G127" s="137">
        <f>'UBS Jardim Japão'!E25</f>
        <v>0</v>
      </c>
      <c r="H127" s="358">
        <f t="shared" si="180"/>
        <v>-40</v>
      </c>
      <c r="I127" s="137">
        <f>'UBS Jardim Japão'!G25</f>
        <v>0</v>
      </c>
      <c r="J127" s="358">
        <f t="shared" si="181"/>
        <v>-40</v>
      </c>
      <c r="K127" s="294">
        <f t="shared" si="182"/>
        <v>1</v>
      </c>
      <c r="L127" s="371">
        <f t="shared" si="183"/>
        <v>-80</v>
      </c>
      <c r="M127" s="137">
        <f>'UBS Jardim Japão'!K25</f>
        <v>0</v>
      </c>
      <c r="N127" s="358">
        <f t="shared" si="184"/>
        <v>-40</v>
      </c>
      <c r="O127" s="137">
        <f>'UBS Jardim Japão'!M25</f>
        <v>0</v>
      </c>
      <c r="P127" s="358">
        <f t="shared" si="185"/>
        <v>-40</v>
      </c>
      <c r="Q127" s="137">
        <f>'UBS Jardim Japão'!O25</f>
        <v>0</v>
      </c>
      <c r="R127" s="358">
        <f t="shared" si="186"/>
        <v>-40</v>
      </c>
      <c r="S127" s="294">
        <f t="shared" si="187"/>
        <v>0</v>
      </c>
      <c r="T127" s="371">
        <f t="shared" si="188"/>
        <v>-120</v>
      </c>
    </row>
    <row r="128" spans="1:20" x14ac:dyDescent="0.25">
      <c r="A128" s="113" t="s">
        <v>183</v>
      </c>
      <c r="B128" s="317">
        <v>30</v>
      </c>
      <c r="C128" s="114">
        <f>'UBS Jardim Japão'!B26</f>
        <v>1</v>
      </c>
      <c r="D128" s="345">
        <f t="shared" si="178"/>
        <v>30</v>
      </c>
      <c r="E128" s="137">
        <f>'UBS Jardim Japão'!C26</f>
        <v>0</v>
      </c>
      <c r="F128" s="358">
        <f t="shared" si="179"/>
        <v>-30</v>
      </c>
      <c r="G128" s="137">
        <f>'UBS Jardim Japão'!E26</f>
        <v>0</v>
      </c>
      <c r="H128" s="358">
        <f t="shared" si="180"/>
        <v>-30</v>
      </c>
      <c r="I128" s="137">
        <f>'UBS Jardim Japão'!G26</f>
        <v>0</v>
      </c>
      <c r="J128" s="358">
        <f t="shared" si="181"/>
        <v>-30</v>
      </c>
      <c r="K128" s="294">
        <f t="shared" si="182"/>
        <v>0</v>
      </c>
      <c r="L128" s="371">
        <f t="shared" si="183"/>
        <v>-90</v>
      </c>
      <c r="M128" s="137">
        <f>'UBS Jardim Japão'!K26</f>
        <v>0</v>
      </c>
      <c r="N128" s="358">
        <f t="shared" si="184"/>
        <v>-30</v>
      </c>
      <c r="O128" s="137">
        <f>'UBS Jardim Japão'!M26</f>
        <v>0</v>
      </c>
      <c r="P128" s="358">
        <f t="shared" si="185"/>
        <v>-30</v>
      </c>
      <c r="Q128" s="137">
        <f>'UBS Jardim Japão'!O26</f>
        <v>0</v>
      </c>
      <c r="R128" s="358">
        <f t="shared" si="186"/>
        <v>-30</v>
      </c>
      <c r="S128" s="294">
        <f t="shared" si="187"/>
        <v>0</v>
      </c>
      <c r="T128" s="371">
        <f t="shared" si="188"/>
        <v>-90</v>
      </c>
    </row>
    <row r="129" spans="1:20" ht="15.75" thickBot="1" x14ac:dyDescent="0.3">
      <c r="A129" s="138" t="s">
        <v>34</v>
      </c>
      <c r="B129" s="318">
        <v>30</v>
      </c>
      <c r="C129" s="190">
        <f>'UBS Jardim Japão'!B27</f>
        <v>1</v>
      </c>
      <c r="D129" s="347">
        <f t="shared" si="178"/>
        <v>30</v>
      </c>
      <c r="E129" s="543">
        <f>'UBS Jardim Japão'!C27</f>
        <v>1</v>
      </c>
      <c r="F129" s="359">
        <f t="shared" si="179"/>
        <v>0</v>
      </c>
      <c r="G129" s="543">
        <f>'UBS Jardim Japão'!E27</f>
        <v>0</v>
      </c>
      <c r="H129" s="359">
        <f t="shared" si="180"/>
        <v>-30</v>
      </c>
      <c r="I129" s="543">
        <f>'UBS Jardim Japão'!G27</f>
        <v>0</v>
      </c>
      <c r="J129" s="359">
        <f t="shared" si="181"/>
        <v>-30</v>
      </c>
      <c r="K129" s="295">
        <f t="shared" si="182"/>
        <v>1</v>
      </c>
      <c r="L129" s="372">
        <f t="shared" si="183"/>
        <v>-60</v>
      </c>
      <c r="M129" s="543">
        <f>'UBS Jardim Japão'!K27</f>
        <v>0</v>
      </c>
      <c r="N129" s="359">
        <f t="shared" si="184"/>
        <v>-30</v>
      </c>
      <c r="O129" s="543">
        <f>'UBS Jardim Japão'!M27</f>
        <v>0</v>
      </c>
      <c r="P129" s="359">
        <f t="shared" si="185"/>
        <v>-30</v>
      </c>
      <c r="Q129" s="543">
        <f>'UBS Jardim Japão'!O27</f>
        <v>0</v>
      </c>
      <c r="R129" s="359">
        <f t="shared" si="186"/>
        <v>-30</v>
      </c>
      <c r="S129" s="295">
        <f t="shared" si="187"/>
        <v>0</v>
      </c>
      <c r="T129" s="372">
        <f t="shared" si="188"/>
        <v>-90</v>
      </c>
    </row>
    <row r="130" spans="1:20" ht="15.75" thickBot="1" x14ac:dyDescent="0.3">
      <c r="A130" s="6" t="s">
        <v>7</v>
      </c>
      <c r="B130" s="334">
        <f>SUM(B120:B129)</f>
        <v>280</v>
      </c>
      <c r="C130" s="7">
        <f>SUM(C120:C129)</f>
        <v>27</v>
      </c>
      <c r="D130" s="341">
        <f t="shared" ref="D130:T130" si="189">SUM(D120:D129)</f>
        <v>680</v>
      </c>
      <c r="E130" s="544">
        <f t="shared" si="189"/>
        <v>25.5</v>
      </c>
      <c r="F130" s="360">
        <f t="shared" si="189"/>
        <v>-30</v>
      </c>
      <c r="G130" s="544">
        <f t="shared" si="189"/>
        <v>0</v>
      </c>
      <c r="H130" s="360">
        <f t="shared" si="189"/>
        <v>-680</v>
      </c>
      <c r="I130" s="544">
        <f t="shared" si="189"/>
        <v>0</v>
      </c>
      <c r="J130" s="360">
        <f t="shared" si="189"/>
        <v>-680</v>
      </c>
      <c r="K130" s="103">
        <f t="shared" ref="K130:L130" si="190">SUM(K120:K129)</f>
        <v>25.5</v>
      </c>
      <c r="L130" s="373">
        <f t="shared" si="190"/>
        <v>-1390</v>
      </c>
      <c r="M130" s="544">
        <f t="shared" si="189"/>
        <v>0</v>
      </c>
      <c r="N130" s="360">
        <f t="shared" si="189"/>
        <v>-680</v>
      </c>
      <c r="O130" s="544">
        <f t="shared" si="189"/>
        <v>0</v>
      </c>
      <c r="P130" s="360">
        <f t="shared" si="189"/>
        <v>-680</v>
      </c>
      <c r="Q130" s="544">
        <f t="shared" si="189"/>
        <v>0</v>
      </c>
      <c r="R130" s="360">
        <f t="shared" si="189"/>
        <v>-680</v>
      </c>
      <c r="S130" s="103">
        <f t="shared" si="189"/>
        <v>0</v>
      </c>
      <c r="T130" s="373">
        <f t="shared" si="189"/>
        <v>-2040</v>
      </c>
    </row>
    <row r="132" spans="1:20" ht="15.75" x14ac:dyDescent="0.25">
      <c r="A132" s="1290" t="s">
        <v>317</v>
      </c>
      <c r="B132" s="1291"/>
      <c r="C132" s="1291"/>
      <c r="D132" s="1291"/>
      <c r="E132" s="1291"/>
      <c r="F132" s="1291"/>
      <c r="G132" s="1291"/>
      <c r="H132" s="1291"/>
      <c r="I132" s="1291"/>
      <c r="J132" s="1291"/>
      <c r="K132" s="1291"/>
      <c r="L132" s="1291"/>
      <c r="M132" s="1291"/>
      <c r="N132" s="1291"/>
      <c r="O132" s="1291"/>
      <c r="P132" s="1291"/>
      <c r="Q132" s="1291"/>
      <c r="R132" s="1291"/>
      <c r="S132" s="1291"/>
      <c r="T132" s="1291"/>
    </row>
    <row r="133" spans="1:20" ht="36.75" thickBot="1" x14ac:dyDescent="0.3">
      <c r="A133" s="110" t="s">
        <v>14</v>
      </c>
      <c r="B133" s="315" t="str">
        <f t="shared" ref="B133:T133" si="191">B5</f>
        <v>Carga Horária</v>
      </c>
      <c r="C133" s="132" t="str">
        <f t="shared" si="191"/>
        <v>Equipe Mínima TA</v>
      </c>
      <c r="D133" s="343" t="str">
        <f t="shared" si="191"/>
        <v>Total Horas</v>
      </c>
      <c r="E133" s="561" t="str">
        <f t="shared" si="191"/>
        <v>MAR</v>
      </c>
      <c r="F133" s="385" t="str">
        <f t="shared" si="191"/>
        <v>Saldo Mar</v>
      </c>
      <c r="G133" s="561" t="str">
        <f t="shared" si="191"/>
        <v>ABR</v>
      </c>
      <c r="H133" s="385" t="str">
        <f t="shared" si="191"/>
        <v>Saldo Abr</v>
      </c>
      <c r="I133" s="561" t="str">
        <f t="shared" si="191"/>
        <v>MAI</v>
      </c>
      <c r="J133" s="385" t="str">
        <f t="shared" si="191"/>
        <v>Saldo Mai</v>
      </c>
      <c r="K133" s="292" t="str">
        <f t="shared" ref="K133:L133" si="192">K5</f>
        <v>3º Trimestre</v>
      </c>
      <c r="L133" s="383" t="str">
        <f t="shared" si="192"/>
        <v>Saldo Trim</v>
      </c>
      <c r="M133" s="561" t="str">
        <f t="shared" si="191"/>
        <v>JUN</v>
      </c>
      <c r="N133" s="385" t="str">
        <f t="shared" si="191"/>
        <v>Saldo Jun</v>
      </c>
      <c r="O133" s="541" t="str">
        <f t="shared" si="191"/>
        <v>JUL</v>
      </c>
      <c r="P133" s="385" t="str">
        <f t="shared" si="191"/>
        <v>Saldo Jul</v>
      </c>
      <c r="Q133" s="541" t="str">
        <f t="shared" si="191"/>
        <v>AGO</v>
      </c>
      <c r="R133" s="385" t="str">
        <f t="shared" si="191"/>
        <v>Saldo Ago</v>
      </c>
      <c r="S133" s="292" t="str">
        <f t="shared" si="191"/>
        <v>4º Trimestre</v>
      </c>
      <c r="T133" s="383" t="str">
        <f t="shared" si="191"/>
        <v>Saldo Trim</v>
      </c>
    </row>
    <row r="134" spans="1:20" ht="15.75" thickTop="1" x14ac:dyDescent="0.25">
      <c r="A134" s="9" t="s">
        <v>155</v>
      </c>
      <c r="B134" s="316">
        <v>40</v>
      </c>
      <c r="C134" s="112">
        <f>'EMAD na UBS JD JAPÃO'!B16</f>
        <v>2</v>
      </c>
      <c r="D134" s="344">
        <f t="shared" ref="D134:D139" si="193">C134*B134</f>
        <v>80</v>
      </c>
      <c r="E134" s="542">
        <f>'EMAD na UBS JD JAPÃO'!C16</f>
        <v>1</v>
      </c>
      <c r="F134" s="357">
        <f>(E134*$B134)-$D134</f>
        <v>-40</v>
      </c>
      <c r="G134" s="542">
        <f>'EMAD na UBS JD JAPÃO'!E16</f>
        <v>0</v>
      </c>
      <c r="H134" s="357">
        <f>(G134*$B134)-$D134</f>
        <v>-80</v>
      </c>
      <c r="I134" s="542">
        <f>'EMAD na UBS JD JAPÃO'!G16</f>
        <v>0</v>
      </c>
      <c r="J134" s="357">
        <f>(I134*$B134)-$D134</f>
        <v>-80</v>
      </c>
      <c r="K134" s="282">
        <f t="shared" ref="K134:K135" si="194">SUM(E134,G134,I134)</f>
        <v>1</v>
      </c>
      <c r="L134" s="370">
        <f t="shared" ref="L134:L135" si="195">(K134*$B134)-$D134*3</f>
        <v>-200</v>
      </c>
      <c r="M134" s="542">
        <f>'EMAD na UBS JD JAPÃO'!K16</f>
        <v>0</v>
      </c>
      <c r="N134" s="357">
        <f>(M134*$B134)-$D134</f>
        <v>-80</v>
      </c>
      <c r="O134" s="542">
        <f>'EMAD na UBS JD JAPÃO'!M16</f>
        <v>0</v>
      </c>
      <c r="P134" s="357">
        <f t="shared" ref="P134:P139" si="196">(O134*$B134)-$D134</f>
        <v>-80</v>
      </c>
      <c r="Q134" s="542">
        <f>'EMAD na UBS JD JAPÃO'!O16</f>
        <v>0</v>
      </c>
      <c r="R134" s="357">
        <f t="shared" ref="R134:R139" si="197">(Q134*$B134)-$D134</f>
        <v>-80</v>
      </c>
      <c r="S134" s="282">
        <f t="shared" ref="S134:S139" si="198">SUM(M134,O134,Q134)</f>
        <v>0</v>
      </c>
      <c r="T134" s="370">
        <f t="shared" ref="T134:T139" si="199">(S134*$B134)-$D134*3</f>
        <v>-240</v>
      </c>
    </row>
    <row r="135" spans="1:20" ht="15.75" thickBot="1" x14ac:dyDescent="0.3">
      <c r="A135" s="597" t="s">
        <v>181</v>
      </c>
      <c r="B135" s="598">
        <v>30</v>
      </c>
      <c r="C135" s="599">
        <f>'EMAD na UBS JD JAPÃO'!B17</f>
        <v>0</v>
      </c>
      <c r="D135" s="600">
        <f t="shared" si="193"/>
        <v>0</v>
      </c>
      <c r="E135" s="601">
        <f>'EMAD na UBS JD JAPÃO'!C17</f>
        <v>2</v>
      </c>
      <c r="F135" s="602">
        <f t="shared" ref="F135:F139" si="200">(E135*$B135)-$D135</f>
        <v>60</v>
      </c>
      <c r="G135" s="601">
        <f>'EMAD na UBS JD JAPÃO'!E17</f>
        <v>0</v>
      </c>
      <c r="H135" s="602">
        <f t="shared" ref="H135:H139" si="201">(G135*$B135)-$D135</f>
        <v>0</v>
      </c>
      <c r="I135" s="601">
        <f>'EMAD na UBS JD JAPÃO'!G17</f>
        <v>0</v>
      </c>
      <c r="J135" s="602">
        <f t="shared" ref="J135:J139" si="202">(I135*$B135)-$D135</f>
        <v>0</v>
      </c>
      <c r="K135" s="283">
        <f t="shared" si="194"/>
        <v>2</v>
      </c>
      <c r="L135" s="603">
        <f t="shared" si="195"/>
        <v>60</v>
      </c>
      <c r="M135" s="601">
        <f>'EMAD na UBS JD JAPÃO'!K17</f>
        <v>0</v>
      </c>
      <c r="N135" s="602">
        <f t="shared" ref="N135:N139" si="203">(M135*$B135)-$D135</f>
        <v>0</v>
      </c>
      <c r="O135" s="601">
        <f>'EMAD na UBS JD JAPÃO'!M17</f>
        <v>0</v>
      </c>
      <c r="P135" s="602">
        <f t="shared" si="196"/>
        <v>0</v>
      </c>
      <c r="Q135" s="601">
        <f>'EMAD na UBS JD JAPÃO'!O17</f>
        <v>0</v>
      </c>
      <c r="R135" s="602">
        <f t="shared" si="197"/>
        <v>0</v>
      </c>
      <c r="S135" s="283">
        <f t="shared" si="198"/>
        <v>0</v>
      </c>
      <c r="T135" s="603">
        <f t="shared" si="199"/>
        <v>0</v>
      </c>
    </row>
    <row r="136" spans="1:20" ht="15.75" thickBot="1" x14ac:dyDescent="0.3">
      <c r="A136" s="397" t="s">
        <v>367</v>
      </c>
      <c r="B136" s="397">
        <f>SUM(B134:B135)</f>
        <v>70</v>
      </c>
      <c r="C136" s="426">
        <f t="shared" ref="C136:T136" si="204">SUM(C134:C135)</f>
        <v>2</v>
      </c>
      <c r="D136" s="427">
        <f t="shared" si="204"/>
        <v>80</v>
      </c>
      <c r="E136" s="608">
        <f t="shared" si="204"/>
        <v>3</v>
      </c>
      <c r="F136" s="399">
        <f t="shared" si="204"/>
        <v>20</v>
      </c>
      <c r="G136" s="608">
        <f t="shared" si="204"/>
        <v>0</v>
      </c>
      <c r="H136" s="399">
        <f t="shared" si="204"/>
        <v>-80</v>
      </c>
      <c r="I136" s="608">
        <f t="shared" si="204"/>
        <v>0</v>
      </c>
      <c r="J136" s="399">
        <f t="shared" si="204"/>
        <v>-80</v>
      </c>
      <c r="K136" s="609">
        <f t="shared" ref="K136:L136" si="205">SUM(K134:K135)</f>
        <v>3</v>
      </c>
      <c r="L136" s="401">
        <f t="shared" si="205"/>
        <v>-140</v>
      </c>
      <c r="M136" s="608">
        <f t="shared" si="204"/>
        <v>0</v>
      </c>
      <c r="N136" s="399">
        <f t="shared" si="204"/>
        <v>-80</v>
      </c>
      <c r="O136" s="608">
        <f t="shared" si="204"/>
        <v>0</v>
      </c>
      <c r="P136" s="399">
        <f t="shared" si="204"/>
        <v>-80</v>
      </c>
      <c r="Q136" s="608">
        <f t="shared" si="204"/>
        <v>0</v>
      </c>
      <c r="R136" s="399">
        <f t="shared" si="204"/>
        <v>-80</v>
      </c>
      <c r="S136" s="609">
        <f t="shared" si="204"/>
        <v>0</v>
      </c>
      <c r="T136" s="401">
        <f t="shared" si="204"/>
        <v>-240</v>
      </c>
    </row>
    <row r="137" spans="1:20" x14ac:dyDescent="0.25">
      <c r="A137" s="604" t="s">
        <v>156</v>
      </c>
      <c r="B137" s="605">
        <v>30</v>
      </c>
      <c r="C137" s="606">
        <f>'EMAD na UBS JD JAPÃO'!B18</f>
        <v>1</v>
      </c>
      <c r="D137" s="607">
        <f t="shared" si="193"/>
        <v>30</v>
      </c>
      <c r="E137" s="593">
        <f>'EMAD na UBS JD JAPÃO'!C18</f>
        <v>1</v>
      </c>
      <c r="F137" s="594">
        <f t="shared" si="200"/>
        <v>0</v>
      </c>
      <c r="G137" s="593">
        <f>'EMAD na UBS JD JAPÃO'!E18</f>
        <v>0</v>
      </c>
      <c r="H137" s="594">
        <f t="shared" si="201"/>
        <v>-30</v>
      </c>
      <c r="I137" s="593">
        <f>'EMAD na UBS JD JAPÃO'!G18</f>
        <v>0</v>
      </c>
      <c r="J137" s="594">
        <f t="shared" si="202"/>
        <v>-30</v>
      </c>
      <c r="K137" s="595">
        <f t="shared" ref="K137:K139" si="206">SUM(E137,G137,I137)</f>
        <v>1</v>
      </c>
      <c r="L137" s="596">
        <f t="shared" ref="L137:L139" si="207">(K137*$B137)-$D137*3</f>
        <v>-60</v>
      </c>
      <c r="M137" s="593">
        <f>'EMAD na UBS JD JAPÃO'!K18</f>
        <v>0</v>
      </c>
      <c r="N137" s="594">
        <f t="shared" si="203"/>
        <v>-30</v>
      </c>
      <c r="O137" s="593">
        <f>'EMAD na UBS JD JAPÃO'!M18</f>
        <v>0</v>
      </c>
      <c r="P137" s="594">
        <f t="shared" si="196"/>
        <v>-30</v>
      </c>
      <c r="Q137" s="593">
        <f>'EMAD na UBS JD JAPÃO'!O18</f>
        <v>0</v>
      </c>
      <c r="R137" s="594">
        <f t="shared" si="197"/>
        <v>-30</v>
      </c>
      <c r="S137" s="595">
        <f t="shared" si="198"/>
        <v>0</v>
      </c>
      <c r="T137" s="596">
        <f t="shared" si="199"/>
        <v>-90</v>
      </c>
    </row>
    <row r="138" spans="1:20" x14ac:dyDescent="0.25">
      <c r="A138" s="9" t="s">
        <v>161</v>
      </c>
      <c r="B138" s="316">
        <v>20</v>
      </c>
      <c r="C138" s="114">
        <f>'EMAD na UBS JD JAPÃO'!B19</f>
        <v>1</v>
      </c>
      <c r="D138" s="345">
        <f t="shared" si="193"/>
        <v>20</v>
      </c>
      <c r="E138" s="137">
        <f>'EMAD na UBS JD JAPÃO'!C19</f>
        <v>2</v>
      </c>
      <c r="F138" s="358">
        <f t="shared" si="200"/>
        <v>20</v>
      </c>
      <c r="G138" s="137">
        <f>'EMAD na UBS JD JAPÃO'!E19</f>
        <v>0</v>
      </c>
      <c r="H138" s="358">
        <f t="shared" si="201"/>
        <v>-20</v>
      </c>
      <c r="I138" s="137">
        <f>'EMAD na UBS JD JAPÃO'!G19</f>
        <v>0</v>
      </c>
      <c r="J138" s="358">
        <f t="shared" si="202"/>
        <v>-20</v>
      </c>
      <c r="K138" s="294">
        <f t="shared" si="206"/>
        <v>2</v>
      </c>
      <c r="L138" s="371">
        <f t="shared" si="207"/>
        <v>-20</v>
      </c>
      <c r="M138" s="137">
        <f>'EMAD na UBS JD JAPÃO'!K19</f>
        <v>0</v>
      </c>
      <c r="N138" s="358">
        <f t="shared" si="203"/>
        <v>-20</v>
      </c>
      <c r="O138" s="137">
        <f>'EMAD na UBS JD JAPÃO'!M19</f>
        <v>0</v>
      </c>
      <c r="P138" s="358">
        <f t="shared" si="196"/>
        <v>-20</v>
      </c>
      <c r="Q138" s="137">
        <f>'EMAD na UBS JD JAPÃO'!O19</f>
        <v>0</v>
      </c>
      <c r="R138" s="358">
        <f t="shared" si="197"/>
        <v>-20</v>
      </c>
      <c r="S138" s="294">
        <f t="shared" si="198"/>
        <v>0</v>
      </c>
      <c r="T138" s="371">
        <f t="shared" si="199"/>
        <v>-60</v>
      </c>
    </row>
    <row r="139" spans="1:20" ht="15.75" thickBot="1" x14ac:dyDescent="0.3">
      <c r="A139" s="138" t="s">
        <v>157</v>
      </c>
      <c r="B139" s="318">
        <v>30</v>
      </c>
      <c r="C139" s="117">
        <f>'EMAD na UBS JD JAPÃO'!B21</f>
        <v>4</v>
      </c>
      <c r="D139" s="340">
        <f t="shared" si="193"/>
        <v>120</v>
      </c>
      <c r="E139" s="543">
        <f>'EMAD na UBS JD JAPÃO'!C21</f>
        <v>4</v>
      </c>
      <c r="F139" s="359">
        <f t="shared" si="200"/>
        <v>0</v>
      </c>
      <c r="G139" s="543">
        <f>'EMAD na UBS JD JAPÃO'!E21</f>
        <v>0</v>
      </c>
      <c r="H139" s="359">
        <f t="shared" si="201"/>
        <v>-120</v>
      </c>
      <c r="I139" s="543">
        <f>'EMAD na UBS JD JAPÃO'!G21</f>
        <v>0</v>
      </c>
      <c r="J139" s="359">
        <f t="shared" si="202"/>
        <v>-120</v>
      </c>
      <c r="K139" s="295">
        <f t="shared" si="206"/>
        <v>4</v>
      </c>
      <c r="L139" s="372">
        <f t="shared" si="207"/>
        <v>-240</v>
      </c>
      <c r="M139" s="543">
        <f>'EMAD na UBS JD JAPÃO'!K21</f>
        <v>0</v>
      </c>
      <c r="N139" s="359">
        <f t="shared" si="203"/>
        <v>-120</v>
      </c>
      <c r="O139" s="543">
        <f>'EMAD na UBS JD JAPÃO'!M21</f>
        <v>0</v>
      </c>
      <c r="P139" s="359">
        <f t="shared" si="196"/>
        <v>-120</v>
      </c>
      <c r="Q139" s="543">
        <f>'EMAD na UBS JD JAPÃO'!O21</f>
        <v>0</v>
      </c>
      <c r="R139" s="359">
        <f t="shared" si="197"/>
        <v>-120</v>
      </c>
      <c r="S139" s="295">
        <f t="shared" si="198"/>
        <v>0</v>
      </c>
      <c r="T139" s="372">
        <f t="shared" si="199"/>
        <v>-360</v>
      </c>
    </row>
    <row r="140" spans="1:20" ht="15.75" thickBot="1" x14ac:dyDescent="0.3">
      <c r="A140" s="6" t="s">
        <v>7</v>
      </c>
      <c r="B140" s="334">
        <f>SUM(B134:B139)</f>
        <v>220</v>
      </c>
      <c r="C140" s="7">
        <f>SUM(C134:C139)</f>
        <v>10</v>
      </c>
      <c r="D140" s="341">
        <f t="shared" ref="D140:T140" si="208">SUM(D134:D139)</f>
        <v>330</v>
      </c>
      <c r="E140" s="544">
        <f t="shared" si="208"/>
        <v>13</v>
      </c>
      <c r="F140" s="360">
        <f>SUM(F134:F135,F137:F139)</f>
        <v>40</v>
      </c>
      <c r="G140" s="544">
        <f t="shared" si="208"/>
        <v>0</v>
      </c>
      <c r="H140" s="360">
        <f>SUM(H134:H135,H137:H139)</f>
        <v>-250</v>
      </c>
      <c r="I140" s="544">
        <f t="shared" si="208"/>
        <v>0</v>
      </c>
      <c r="J140" s="360">
        <f>SUM(J134:J135,J137:J139)</f>
        <v>-250</v>
      </c>
      <c r="K140" s="103">
        <f t="shared" ref="K140:L140" si="209">SUM(K134:K139)</f>
        <v>13</v>
      </c>
      <c r="L140" s="373">
        <f t="shared" si="209"/>
        <v>-600</v>
      </c>
      <c r="M140" s="544">
        <f t="shared" si="208"/>
        <v>0</v>
      </c>
      <c r="N140" s="360">
        <f>SUM(N134:N135,N137:N139)</f>
        <v>-250</v>
      </c>
      <c r="O140" s="544">
        <f t="shared" si="208"/>
        <v>0</v>
      </c>
      <c r="P140" s="360">
        <f>SUM(P134:P135,P137:P139)</f>
        <v>-250</v>
      </c>
      <c r="Q140" s="544">
        <f t="shared" si="208"/>
        <v>0</v>
      </c>
      <c r="R140" s="360">
        <f>SUM(R134:R135,R137:R139)</f>
        <v>-250</v>
      </c>
      <c r="S140" s="103">
        <f t="shared" si="208"/>
        <v>0</v>
      </c>
      <c r="T140" s="373">
        <f t="shared" si="208"/>
        <v>-990</v>
      </c>
    </row>
    <row r="142" spans="1:20" ht="15.75" x14ac:dyDescent="0.25">
      <c r="A142" s="1290" t="s">
        <v>292</v>
      </c>
      <c r="B142" s="1291"/>
      <c r="C142" s="1291"/>
      <c r="D142" s="1291"/>
      <c r="E142" s="1291"/>
      <c r="F142" s="1291"/>
      <c r="G142" s="1291"/>
      <c r="H142" s="1291"/>
      <c r="I142" s="1291"/>
      <c r="J142" s="1291"/>
      <c r="K142" s="1291"/>
      <c r="L142" s="1291"/>
      <c r="M142" s="1291"/>
      <c r="N142" s="1291"/>
      <c r="O142" s="1291"/>
      <c r="P142" s="1291"/>
      <c r="Q142" s="1291"/>
      <c r="R142" s="1291"/>
      <c r="S142" s="1291"/>
      <c r="T142" s="1291"/>
    </row>
    <row r="143" spans="1:20" ht="36.75" thickBot="1" x14ac:dyDescent="0.3">
      <c r="A143" s="110" t="s">
        <v>14</v>
      </c>
      <c r="B143" s="315" t="str">
        <f t="shared" ref="B143:T143" si="210">B5</f>
        <v>Carga Horária</v>
      </c>
      <c r="C143" s="132" t="str">
        <f t="shared" si="210"/>
        <v>Equipe Mínima TA</v>
      </c>
      <c r="D143" s="343" t="str">
        <f t="shared" si="210"/>
        <v>Total Horas</v>
      </c>
      <c r="E143" s="561" t="str">
        <f t="shared" si="210"/>
        <v>MAR</v>
      </c>
      <c r="F143" s="385" t="str">
        <f t="shared" si="210"/>
        <v>Saldo Mar</v>
      </c>
      <c r="G143" s="561" t="str">
        <f t="shared" si="210"/>
        <v>ABR</v>
      </c>
      <c r="H143" s="385" t="str">
        <f t="shared" si="210"/>
        <v>Saldo Abr</v>
      </c>
      <c r="I143" s="561" t="str">
        <f t="shared" si="210"/>
        <v>MAI</v>
      </c>
      <c r="J143" s="385" t="str">
        <f t="shared" si="210"/>
        <v>Saldo Mai</v>
      </c>
      <c r="K143" s="292" t="str">
        <f t="shared" ref="K143:L143" si="211">K5</f>
        <v>3º Trimestre</v>
      </c>
      <c r="L143" s="383" t="str">
        <f t="shared" si="211"/>
        <v>Saldo Trim</v>
      </c>
      <c r="M143" s="561" t="str">
        <f t="shared" si="210"/>
        <v>JUN</v>
      </c>
      <c r="N143" s="385" t="str">
        <f t="shared" si="210"/>
        <v>Saldo Jun</v>
      </c>
      <c r="O143" s="541" t="str">
        <f t="shared" si="210"/>
        <v>JUL</v>
      </c>
      <c r="P143" s="385" t="str">
        <f t="shared" si="210"/>
        <v>Saldo Jul</v>
      </c>
      <c r="Q143" s="541" t="str">
        <f t="shared" si="210"/>
        <v>AGO</v>
      </c>
      <c r="R143" s="385" t="str">
        <f t="shared" si="210"/>
        <v>Saldo Ago</v>
      </c>
      <c r="S143" s="292" t="str">
        <f t="shared" si="210"/>
        <v>4º Trimestre</v>
      </c>
      <c r="T143" s="383" t="str">
        <f t="shared" si="210"/>
        <v>Saldo Trim</v>
      </c>
    </row>
    <row r="144" spans="1:20" ht="15.75" thickTop="1" x14ac:dyDescent="0.25">
      <c r="A144" s="113" t="s">
        <v>33</v>
      </c>
      <c r="B144" s="316">
        <v>20</v>
      </c>
      <c r="C144" s="10">
        <f>'UBS Vila Ede'!B18</f>
        <v>9</v>
      </c>
      <c r="D144" s="337">
        <f t="shared" ref="D144:D151" si="212">C144*B144</f>
        <v>180</v>
      </c>
      <c r="E144" s="542">
        <f>'UBS Vila Ede'!C18</f>
        <v>7</v>
      </c>
      <c r="F144" s="357">
        <f t="shared" ref="F144:F151" si="213">(E144*$B144)-$D144</f>
        <v>-40</v>
      </c>
      <c r="G144" s="542">
        <f>'UBS Vila Ede'!E18</f>
        <v>0</v>
      </c>
      <c r="H144" s="357">
        <f t="shared" ref="H144:H151" si="214">(G144*$B144)-$D144</f>
        <v>-180</v>
      </c>
      <c r="I144" s="542">
        <f>'UBS Vila Ede'!G18</f>
        <v>0</v>
      </c>
      <c r="J144" s="357">
        <f t="shared" ref="J144:J151" si="215">(I144*$B144)-$D144</f>
        <v>-180</v>
      </c>
      <c r="K144" s="282">
        <f t="shared" ref="K144:K151" si="216">SUM(E144,G144,I144)</f>
        <v>7</v>
      </c>
      <c r="L144" s="370">
        <f t="shared" ref="L144:L151" si="217">(K144*$B144)-$D144*3</f>
        <v>-400</v>
      </c>
      <c r="M144" s="542">
        <f>'UBS Vila Ede'!K18</f>
        <v>0</v>
      </c>
      <c r="N144" s="357">
        <f t="shared" ref="N144:N151" si="218">(M144*$B144)-$D144</f>
        <v>-180</v>
      </c>
      <c r="O144" s="542">
        <f>'UBS Vila Ede'!M18</f>
        <v>0</v>
      </c>
      <c r="P144" s="357">
        <f t="shared" ref="P144:P151" si="219">(O144*$B144)-$D144</f>
        <v>-180</v>
      </c>
      <c r="Q144" s="542">
        <f>'UBS Vila Ede'!O18</f>
        <v>0</v>
      </c>
      <c r="R144" s="357">
        <f t="shared" ref="R144:R151" si="220">(Q144*$B144)-$D144</f>
        <v>-180</v>
      </c>
      <c r="S144" s="282">
        <f t="shared" ref="S144:S151" si="221">SUM(M144,O144,Q144)</f>
        <v>0</v>
      </c>
      <c r="T144" s="370">
        <f t="shared" ref="T144:T151" si="222">(S144*$B144)-$D144*3</f>
        <v>-540</v>
      </c>
    </row>
    <row r="145" spans="1:20" x14ac:dyDescent="0.25">
      <c r="A145" s="113" t="s">
        <v>20</v>
      </c>
      <c r="B145" s="317">
        <v>20</v>
      </c>
      <c r="C145" s="107">
        <f>'UBS Vila Ede'!B19</f>
        <v>3</v>
      </c>
      <c r="D145" s="338">
        <f t="shared" si="212"/>
        <v>60</v>
      </c>
      <c r="E145" s="137">
        <f>'UBS Vila Ede'!C19</f>
        <v>3</v>
      </c>
      <c r="F145" s="358">
        <f t="shared" si="213"/>
        <v>0</v>
      </c>
      <c r="G145" s="137">
        <f>'UBS Vila Ede'!E19</f>
        <v>0</v>
      </c>
      <c r="H145" s="358">
        <f t="shared" si="214"/>
        <v>-60</v>
      </c>
      <c r="I145" s="137">
        <f>'UBS Vila Ede'!G19</f>
        <v>0</v>
      </c>
      <c r="J145" s="358">
        <f t="shared" si="215"/>
        <v>-60</v>
      </c>
      <c r="K145" s="294">
        <f t="shared" si="216"/>
        <v>3</v>
      </c>
      <c r="L145" s="371">
        <f t="shared" si="217"/>
        <v>-120</v>
      </c>
      <c r="M145" s="137">
        <f>'UBS Vila Ede'!K19</f>
        <v>0</v>
      </c>
      <c r="N145" s="358">
        <f t="shared" si="218"/>
        <v>-60</v>
      </c>
      <c r="O145" s="137">
        <f>'UBS Vila Ede'!M19</f>
        <v>0</v>
      </c>
      <c r="P145" s="358">
        <f t="shared" si="219"/>
        <v>-60</v>
      </c>
      <c r="Q145" s="137">
        <f>'UBS Vila Ede'!O19</f>
        <v>0</v>
      </c>
      <c r="R145" s="358">
        <f t="shared" si="220"/>
        <v>-60</v>
      </c>
      <c r="S145" s="294">
        <f t="shared" si="221"/>
        <v>0</v>
      </c>
      <c r="T145" s="371">
        <f t="shared" si="222"/>
        <v>-180</v>
      </c>
    </row>
    <row r="146" spans="1:20" x14ac:dyDescent="0.25">
      <c r="A146" s="113" t="s">
        <v>43</v>
      </c>
      <c r="B146" s="317">
        <v>20</v>
      </c>
      <c r="C146" s="107">
        <f>'UBS Vila Ede'!B20</f>
        <v>2</v>
      </c>
      <c r="D146" s="338">
        <f t="shared" si="212"/>
        <v>40</v>
      </c>
      <c r="E146" s="137">
        <f>'UBS Vila Ede'!C20</f>
        <v>2</v>
      </c>
      <c r="F146" s="358">
        <f t="shared" si="213"/>
        <v>0</v>
      </c>
      <c r="G146" s="137">
        <f>'UBS Vila Ede'!E20</f>
        <v>0</v>
      </c>
      <c r="H146" s="358">
        <f t="shared" si="214"/>
        <v>-40</v>
      </c>
      <c r="I146" s="137">
        <f>'UBS Vila Ede'!G20</f>
        <v>0</v>
      </c>
      <c r="J146" s="358">
        <f t="shared" si="215"/>
        <v>-40</v>
      </c>
      <c r="K146" s="294">
        <f t="shared" si="216"/>
        <v>2</v>
      </c>
      <c r="L146" s="371">
        <f t="shared" si="217"/>
        <v>-80</v>
      </c>
      <c r="M146" s="137">
        <f>'UBS Vila Ede'!K20</f>
        <v>0</v>
      </c>
      <c r="N146" s="358">
        <f t="shared" si="218"/>
        <v>-40</v>
      </c>
      <c r="O146" s="137">
        <f>'UBS Vila Ede'!M20</f>
        <v>0</v>
      </c>
      <c r="P146" s="358">
        <f t="shared" si="219"/>
        <v>-40</v>
      </c>
      <c r="Q146" s="137">
        <f>'UBS Vila Ede'!O20</f>
        <v>0</v>
      </c>
      <c r="R146" s="358">
        <f t="shared" si="220"/>
        <v>-40</v>
      </c>
      <c r="S146" s="294">
        <f t="shared" si="221"/>
        <v>0</v>
      </c>
      <c r="T146" s="371">
        <f t="shared" si="222"/>
        <v>-120</v>
      </c>
    </row>
    <row r="147" spans="1:20" x14ac:dyDescent="0.25">
      <c r="A147" s="113" t="s">
        <v>23</v>
      </c>
      <c r="B147" s="317">
        <v>20</v>
      </c>
      <c r="C147" s="107">
        <f>'UBS Vila Ede'!B21</f>
        <v>2</v>
      </c>
      <c r="D147" s="338">
        <f t="shared" si="212"/>
        <v>40</v>
      </c>
      <c r="E147" s="137">
        <f>'UBS Vila Ede'!C21</f>
        <v>2</v>
      </c>
      <c r="F147" s="358">
        <f t="shared" si="213"/>
        <v>0</v>
      </c>
      <c r="G147" s="137">
        <f>'UBS Vila Ede'!E21</f>
        <v>0</v>
      </c>
      <c r="H147" s="358">
        <f t="shared" si="214"/>
        <v>-40</v>
      </c>
      <c r="I147" s="137">
        <f>'UBS Vila Ede'!G21</f>
        <v>0</v>
      </c>
      <c r="J147" s="358">
        <f t="shared" si="215"/>
        <v>-40</v>
      </c>
      <c r="K147" s="294">
        <f t="shared" si="216"/>
        <v>2</v>
      </c>
      <c r="L147" s="371">
        <f t="shared" si="217"/>
        <v>-80</v>
      </c>
      <c r="M147" s="137">
        <f>'UBS Vila Ede'!K21</f>
        <v>0</v>
      </c>
      <c r="N147" s="358">
        <f t="shared" si="218"/>
        <v>-40</v>
      </c>
      <c r="O147" s="137">
        <f>'UBS Vila Ede'!M21</f>
        <v>0</v>
      </c>
      <c r="P147" s="358">
        <f t="shared" si="219"/>
        <v>-40</v>
      </c>
      <c r="Q147" s="137">
        <f>'UBS Vila Ede'!O21</f>
        <v>0</v>
      </c>
      <c r="R147" s="358">
        <f t="shared" si="220"/>
        <v>-40</v>
      </c>
      <c r="S147" s="294">
        <f t="shared" si="221"/>
        <v>0</v>
      </c>
      <c r="T147" s="371">
        <f t="shared" si="222"/>
        <v>-120</v>
      </c>
    </row>
    <row r="148" spans="1:20" x14ac:dyDescent="0.25">
      <c r="A148" s="113" t="s">
        <v>24</v>
      </c>
      <c r="B148" s="317">
        <v>30</v>
      </c>
      <c r="C148" s="107">
        <f>'UBS Vila Ede'!B22</f>
        <v>2</v>
      </c>
      <c r="D148" s="338">
        <f t="shared" si="212"/>
        <v>60</v>
      </c>
      <c r="E148" s="137">
        <f>'UBS Vila Ede'!C22</f>
        <v>2</v>
      </c>
      <c r="F148" s="358">
        <f t="shared" si="213"/>
        <v>0</v>
      </c>
      <c r="G148" s="137">
        <f>'UBS Vila Ede'!E22</f>
        <v>0</v>
      </c>
      <c r="H148" s="358">
        <f t="shared" si="214"/>
        <v>-60</v>
      </c>
      <c r="I148" s="137">
        <f>'UBS Vila Ede'!G22</f>
        <v>0</v>
      </c>
      <c r="J148" s="358">
        <f t="shared" si="215"/>
        <v>-60</v>
      </c>
      <c r="K148" s="294">
        <f t="shared" si="216"/>
        <v>2</v>
      </c>
      <c r="L148" s="371">
        <f t="shared" si="217"/>
        <v>-120</v>
      </c>
      <c r="M148" s="137">
        <f>'UBS Vila Ede'!K22</f>
        <v>0</v>
      </c>
      <c r="N148" s="358">
        <f t="shared" si="218"/>
        <v>-60</v>
      </c>
      <c r="O148" s="137">
        <f>'UBS Vila Ede'!M22</f>
        <v>0</v>
      </c>
      <c r="P148" s="358">
        <f t="shared" si="219"/>
        <v>-60</v>
      </c>
      <c r="Q148" s="137">
        <f>'UBS Vila Ede'!O22</f>
        <v>0</v>
      </c>
      <c r="R148" s="358">
        <f t="shared" si="220"/>
        <v>-60</v>
      </c>
      <c r="S148" s="294">
        <f t="shared" si="221"/>
        <v>0</v>
      </c>
      <c r="T148" s="371">
        <f t="shared" si="222"/>
        <v>-180</v>
      </c>
    </row>
    <row r="149" spans="1:20" x14ac:dyDescent="0.25">
      <c r="A149" s="113" t="s">
        <v>25</v>
      </c>
      <c r="B149" s="317">
        <v>30</v>
      </c>
      <c r="C149" s="107">
        <f>'UBS Vila Ede'!B23</f>
        <v>5</v>
      </c>
      <c r="D149" s="338">
        <f t="shared" si="212"/>
        <v>150</v>
      </c>
      <c r="E149" s="137">
        <f>'UBS Vila Ede'!C23</f>
        <v>5</v>
      </c>
      <c r="F149" s="358">
        <f t="shared" si="213"/>
        <v>0</v>
      </c>
      <c r="G149" s="137">
        <f>'UBS Vila Ede'!E23</f>
        <v>0</v>
      </c>
      <c r="H149" s="358">
        <f t="shared" si="214"/>
        <v>-150</v>
      </c>
      <c r="I149" s="137">
        <f>'UBS Vila Ede'!G23</f>
        <v>0</v>
      </c>
      <c r="J149" s="358">
        <f t="shared" si="215"/>
        <v>-150</v>
      </c>
      <c r="K149" s="294">
        <f t="shared" si="216"/>
        <v>5</v>
      </c>
      <c r="L149" s="371">
        <f t="shared" si="217"/>
        <v>-300</v>
      </c>
      <c r="M149" s="137">
        <f>'UBS Vila Ede'!K23</f>
        <v>0</v>
      </c>
      <c r="N149" s="358">
        <f t="shared" si="218"/>
        <v>-150</v>
      </c>
      <c r="O149" s="137">
        <f>'UBS Vila Ede'!M23</f>
        <v>0</v>
      </c>
      <c r="P149" s="358">
        <f t="shared" si="219"/>
        <v>-150</v>
      </c>
      <c r="Q149" s="137">
        <f>'UBS Vila Ede'!O23</f>
        <v>0</v>
      </c>
      <c r="R149" s="358">
        <f t="shared" si="220"/>
        <v>-150</v>
      </c>
      <c r="S149" s="294">
        <f t="shared" si="221"/>
        <v>0</v>
      </c>
      <c r="T149" s="371">
        <f t="shared" si="222"/>
        <v>-450</v>
      </c>
    </row>
    <row r="150" spans="1:20" x14ac:dyDescent="0.25">
      <c r="A150" s="113" t="s">
        <v>26</v>
      </c>
      <c r="B150" s="317">
        <v>40</v>
      </c>
      <c r="C150" s="107">
        <f>'UBS Vila Ede'!B26</f>
        <v>1</v>
      </c>
      <c r="D150" s="338">
        <f t="shared" si="212"/>
        <v>40</v>
      </c>
      <c r="E150" s="137">
        <f>'UBS Vila Ede'!C26</f>
        <v>1</v>
      </c>
      <c r="F150" s="358">
        <f t="shared" si="213"/>
        <v>0</v>
      </c>
      <c r="G150" s="137">
        <f>'UBS Vila Ede'!E26</f>
        <v>0</v>
      </c>
      <c r="H150" s="358">
        <f t="shared" si="214"/>
        <v>-40</v>
      </c>
      <c r="I150" s="137">
        <f>'UBS Vila Ede'!G26</f>
        <v>0</v>
      </c>
      <c r="J150" s="358">
        <f t="shared" si="215"/>
        <v>-40</v>
      </c>
      <c r="K150" s="294">
        <f t="shared" si="216"/>
        <v>1</v>
      </c>
      <c r="L150" s="371">
        <f t="shared" si="217"/>
        <v>-80</v>
      </c>
      <c r="M150" s="137">
        <f>'UBS Vila Ede'!K26</f>
        <v>0</v>
      </c>
      <c r="N150" s="358">
        <f t="shared" si="218"/>
        <v>-40</v>
      </c>
      <c r="O150" s="137">
        <f>'UBS Vila Ede'!M26</f>
        <v>0</v>
      </c>
      <c r="P150" s="358">
        <f t="shared" si="219"/>
        <v>-40</v>
      </c>
      <c r="Q150" s="137">
        <f>'UBS Vila Ede'!O26</f>
        <v>0</v>
      </c>
      <c r="R150" s="358">
        <f t="shared" si="220"/>
        <v>-40</v>
      </c>
      <c r="S150" s="294">
        <f t="shared" si="221"/>
        <v>0</v>
      </c>
      <c r="T150" s="371">
        <f t="shared" si="222"/>
        <v>-120</v>
      </c>
    </row>
    <row r="151" spans="1:20" ht="15.75" thickBot="1" x14ac:dyDescent="0.3">
      <c r="A151" s="423" t="s">
        <v>202</v>
      </c>
      <c r="B151" s="325">
        <v>40</v>
      </c>
      <c r="C151" s="84">
        <f>'UBS Vila Ede'!B27</f>
        <v>1</v>
      </c>
      <c r="D151" s="351">
        <f t="shared" si="212"/>
        <v>40</v>
      </c>
      <c r="E151" s="546">
        <f>'UBS Vila Ede'!C27</f>
        <v>0</v>
      </c>
      <c r="F151" s="366">
        <f t="shared" si="213"/>
        <v>-40</v>
      </c>
      <c r="G151" s="546">
        <f>'UBS Vila Ede'!E27</f>
        <v>0</v>
      </c>
      <c r="H151" s="366">
        <f t="shared" si="214"/>
        <v>-40</v>
      </c>
      <c r="I151" s="546">
        <f>'UBS Vila Ede'!G27</f>
        <v>0</v>
      </c>
      <c r="J151" s="366">
        <f t="shared" si="215"/>
        <v>-40</v>
      </c>
      <c r="K151" s="302">
        <f t="shared" si="216"/>
        <v>0</v>
      </c>
      <c r="L151" s="379">
        <f t="shared" si="217"/>
        <v>-120</v>
      </c>
      <c r="M151" s="546">
        <f>'UBS Vila Ede'!K27</f>
        <v>0</v>
      </c>
      <c r="N151" s="366">
        <f t="shared" si="218"/>
        <v>-40</v>
      </c>
      <c r="O151" s="546">
        <f>'UBS Vila Ede'!M27</f>
        <v>0</v>
      </c>
      <c r="P151" s="366">
        <f t="shared" si="219"/>
        <v>-40</v>
      </c>
      <c r="Q151" s="546">
        <f>'UBS Vila Ede'!O27</f>
        <v>0</v>
      </c>
      <c r="R151" s="366">
        <f t="shared" si="220"/>
        <v>-40</v>
      </c>
      <c r="S151" s="302">
        <f t="shared" si="221"/>
        <v>0</v>
      </c>
      <c r="T151" s="379">
        <f t="shared" si="222"/>
        <v>-120</v>
      </c>
    </row>
    <row r="152" spans="1:20" ht="15.75" thickBot="1" x14ac:dyDescent="0.3">
      <c r="A152" s="410" t="s">
        <v>7</v>
      </c>
      <c r="B152" s="403">
        <f>SUM(B144:B151)</f>
        <v>220</v>
      </c>
      <c r="C152" s="404">
        <f>SUM(C144:C151)</f>
        <v>25</v>
      </c>
      <c r="D152" s="405">
        <f t="shared" ref="D152:T152" si="223">SUM(D144:D151)</f>
        <v>610</v>
      </c>
      <c r="E152" s="551">
        <f t="shared" si="223"/>
        <v>22</v>
      </c>
      <c r="F152" s="407">
        <f t="shared" si="223"/>
        <v>-80</v>
      </c>
      <c r="G152" s="551">
        <f t="shared" si="223"/>
        <v>0</v>
      </c>
      <c r="H152" s="407">
        <f t="shared" si="223"/>
        <v>-610</v>
      </c>
      <c r="I152" s="551">
        <f t="shared" si="223"/>
        <v>0</v>
      </c>
      <c r="J152" s="407">
        <f t="shared" si="223"/>
        <v>-610</v>
      </c>
      <c r="K152" s="408">
        <f t="shared" ref="K152:L152" si="224">SUM(K144:K151)</f>
        <v>22</v>
      </c>
      <c r="L152" s="409">
        <f t="shared" si="224"/>
        <v>-1300</v>
      </c>
      <c r="M152" s="551">
        <f t="shared" si="223"/>
        <v>0</v>
      </c>
      <c r="N152" s="407">
        <f t="shared" si="223"/>
        <v>-610</v>
      </c>
      <c r="O152" s="551">
        <f t="shared" si="223"/>
        <v>0</v>
      </c>
      <c r="P152" s="407">
        <f t="shared" si="223"/>
        <v>-610</v>
      </c>
      <c r="Q152" s="551">
        <f t="shared" si="223"/>
        <v>0</v>
      </c>
      <c r="R152" s="407">
        <f t="shared" si="223"/>
        <v>-610</v>
      </c>
      <c r="S152" s="408">
        <f t="shared" si="223"/>
        <v>0</v>
      </c>
      <c r="T152" s="409">
        <f t="shared" si="223"/>
        <v>-1830</v>
      </c>
    </row>
    <row r="154" spans="1:20" ht="15.75" x14ac:dyDescent="0.25">
      <c r="A154" s="1290" t="s">
        <v>294</v>
      </c>
      <c r="B154" s="1291"/>
      <c r="C154" s="1291"/>
      <c r="D154" s="1291"/>
      <c r="E154" s="1291"/>
      <c r="F154" s="1291"/>
      <c r="G154" s="1291"/>
      <c r="H154" s="1291"/>
      <c r="I154" s="1291"/>
      <c r="J154" s="1291"/>
      <c r="K154" s="1291"/>
      <c r="L154" s="1291"/>
      <c r="M154" s="1291"/>
      <c r="N154" s="1291"/>
      <c r="O154" s="1291"/>
      <c r="P154" s="1291"/>
      <c r="Q154" s="1291"/>
      <c r="R154" s="1291"/>
      <c r="S154" s="1291"/>
      <c r="T154" s="1291"/>
    </row>
    <row r="155" spans="1:20" ht="36.75" thickBot="1" x14ac:dyDescent="0.3">
      <c r="A155" s="110" t="s">
        <v>14</v>
      </c>
      <c r="B155" s="315" t="str">
        <f t="shared" ref="B155:T155" si="225">B5</f>
        <v>Carga Horária</v>
      </c>
      <c r="C155" s="132" t="str">
        <f t="shared" si="225"/>
        <v>Equipe Mínima TA</v>
      </c>
      <c r="D155" s="343" t="str">
        <f t="shared" si="225"/>
        <v>Total Horas</v>
      </c>
      <c r="E155" s="561" t="str">
        <f t="shared" si="225"/>
        <v>MAR</v>
      </c>
      <c r="F155" s="385" t="str">
        <f t="shared" si="225"/>
        <v>Saldo Mar</v>
      </c>
      <c r="G155" s="561" t="str">
        <f t="shared" si="225"/>
        <v>ABR</v>
      </c>
      <c r="H155" s="385" t="str">
        <f t="shared" si="225"/>
        <v>Saldo Abr</v>
      </c>
      <c r="I155" s="561" t="str">
        <f t="shared" si="225"/>
        <v>MAI</v>
      </c>
      <c r="J155" s="385" t="str">
        <f t="shared" si="225"/>
        <v>Saldo Mai</v>
      </c>
      <c r="K155" s="292" t="str">
        <f t="shared" ref="K155:L155" si="226">K5</f>
        <v>3º Trimestre</v>
      </c>
      <c r="L155" s="383" t="str">
        <f t="shared" si="226"/>
        <v>Saldo Trim</v>
      </c>
      <c r="M155" s="561" t="str">
        <f t="shared" si="225"/>
        <v>JUN</v>
      </c>
      <c r="N155" s="385" t="str">
        <f t="shared" si="225"/>
        <v>Saldo Jun</v>
      </c>
      <c r="O155" s="541" t="str">
        <f t="shared" si="225"/>
        <v>JUL</v>
      </c>
      <c r="P155" s="385" t="str">
        <f t="shared" si="225"/>
        <v>Saldo Jul</v>
      </c>
      <c r="Q155" s="541" t="str">
        <f t="shared" si="225"/>
        <v>AGO</v>
      </c>
      <c r="R155" s="385" t="str">
        <f t="shared" si="225"/>
        <v>Saldo Ago</v>
      </c>
      <c r="S155" s="292" t="str">
        <f t="shared" si="225"/>
        <v>4º Trimestre</v>
      </c>
      <c r="T155" s="383" t="str">
        <f t="shared" si="225"/>
        <v>Saldo Trim</v>
      </c>
    </row>
    <row r="156" spans="1:20" ht="15.75" thickTop="1" x14ac:dyDescent="0.25">
      <c r="A156" s="113" t="s">
        <v>33</v>
      </c>
      <c r="B156" s="316">
        <v>20</v>
      </c>
      <c r="C156" s="10">
        <f>'UBS Vila Leonor'!B17</f>
        <v>6</v>
      </c>
      <c r="D156" s="337">
        <f t="shared" ref="D156:D163" si="227">C156*B156</f>
        <v>120</v>
      </c>
      <c r="E156" s="542">
        <f>'UBS Vila Leonor'!C17</f>
        <v>5</v>
      </c>
      <c r="F156" s="357">
        <f t="shared" ref="F156:F163" si="228">(E156*$B156)-$D156</f>
        <v>-20</v>
      </c>
      <c r="G156" s="542">
        <f>'UBS Vila Leonor'!E17</f>
        <v>0</v>
      </c>
      <c r="H156" s="357">
        <f t="shared" ref="H156:H163" si="229">(G156*$B156)-$D156</f>
        <v>-120</v>
      </c>
      <c r="I156" s="542">
        <f>'UBS Vila Leonor'!G17</f>
        <v>0</v>
      </c>
      <c r="J156" s="357">
        <f t="shared" ref="J156:J163" si="230">(I156*$B156)-$D156</f>
        <v>-120</v>
      </c>
      <c r="K156" s="282">
        <f t="shared" ref="K156:K163" si="231">SUM(E156,G156,I156)</f>
        <v>5</v>
      </c>
      <c r="L156" s="370">
        <f t="shared" ref="L156:L163" si="232">(K156*$B156)-$D156*3</f>
        <v>-260</v>
      </c>
      <c r="M156" s="542">
        <f>'UBS Vila Leonor'!K17</f>
        <v>0</v>
      </c>
      <c r="N156" s="357">
        <f t="shared" ref="N156:N163" si="233">(M156*$B156)-$D156</f>
        <v>-120</v>
      </c>
      <c r="O156" s="542">
        <f>'UBS Vila Leonor'!M17</f>
        <v>0</v>
      </c>
      <c r="P156" s="357">
        <f t="shared" ref="P156:P163" si="234">(O156*$B156)-$D156</f>
        <v>-120</v>
      </c>
      <c r="Q156" s="542">
        <f>'UBS Vila Leonor'!O17</f>
        <v>0</v>
      </c>
      <c r="R156" s="357">
        <f t="shared" ref="R156:R163" si="235">(Q156*$B156)-$D156</f>
        <v>-120</v>
      </c>
      <c r="S156" s="282">
        <f t="shared" ref="S156:S163" si="236">SUM(M156,O156,Q156)</f>
        <v>0</v>
      </c>
      <c r="T156" s="370">
        <f t="shared" ref="T156:T163" si="237">(S156*$B156)-$D156*3</f>
        <v>-360</v>
      </c>
    </row>
    <row r="157" spans="1:20" x14ac:dyDescent="0.25">
      <c r="A157" s="113" t="s">
        <v>20</v>
      </c>
      <c r="B157" s="317">
        <v>20</v>
      </c>
      <c r="C157" s="107">
        <f>'UBS Vila Leonor'!B18</f>
        <v>2</v>
      </c>
      <c r="D157" s="338">
        <f t="shared" si="227"/>
        <v>40</v>
      </c>
      <c r="E157" s="137">
        <f>'UBS Vila Leonor'!C18</f>
        <v>2</v>
      </c>
      <c r="F157" s="358">
        <f t="shared" si="228"/>
        <v>0</v>
      </c>
      <c r="G157" s="137">
        <f>'UBS Vila Leonor'!E18</f>
        <v>0</v>
      </c>
      <c r="H157" s="358">
        <f t="shared" si="229"/>
        <v>-40</v>
      </c>
      <c r="I157" s="137">
        <f>'UBS Vila Leonor'!G18</f>
        <v>0</v>
      </c>
      <c r="J157" s="358">
        <f t="shared" si="230"/>
        <v>-40</v>
      </c>
      <c r="K157" s="294">
        <f t="shared" si="231"/>
        <v>2</v>
      </c>
      <c r="L157" s="371">
        <f t="shared" si="232"/>
        <v>-80</v>
      </c>
      <c r="M157" s="548">
        <f>'UBS Vila Leonor'!K18</f>
        <v>0</v>
      </c>
      <c r="N157" s="358">
        <f t="shared" si="233"/>
        <v>-40</v>
      </c>
      <c r="O157" s="137">
        <f>'UBS Vila Leonor'!M18</f>
        <v>0</v>
      </c>
      <c r="P157" s="358">
        <f t="shared" si="234"/>
        <v>-40</v>
      </c>
      <c r="Q157" s="137">
        <f>'UBS Vila Leonor'!O18</f>
        <v>0</v>
      </c>
      <c r="R157" s="358">
        <f t="shared" si="235"/>
        <v>-40</v>
      </c>
      <c r="S157" s="294">
        <f t="shared" si="236"/>
        <v>0</v>
      </c>
      <c r="T157" s="371">
        <f t="shared" si="237"/>
        <v>-120</v>
      </c>
    </row>
    <row r="158" spans="1:20" x14ac:dyDescent="0.25">
      <c r="A158" s="113" t="s">
        <v>43</v>
      </c>
      <c r="B158" s="317">
        <v>20</v>
      </c>
      <c r="C158" s="107">
        <f>'UBS Vila Leonor'!B19</f>
        <v>2</v>
      </c>
      <c r="D158" s="338">
        <f t="shared" si="227"/>
        <v>40</v>
      </c>
      <c r="E158" s="137">
        <f>'UBS Vila Leonor'!C19</f>
        <v>1.9</v>
      </c>
      <c r="F158" s="358">
        <f t="shared" si="228"/>
        <v>-2</v>
      </c>
      <c r="G158" s="137">
        <f>'UBS Vila Leonor'!E19</f>
        <v>0</v>
      </c>
      <c r="H158" s="358">
        <f t="shared" si="229"/>
        <v>-40</v>
      </c>
      <c r="I158" s="137">
        <f>'UBS Vila Leonor'!G19</f>
        <v>0</v>
      </c>
      <c r="J158" s="358">
        <f t="shared" si="230"/>
        <v>-40</v>
      </c>
      <c r="K158" s="294">
        <f t="shared" si="231"/>
        <v>1.9</v>
      </c>
      <c r="L158" s="371">
        <f t="shared" si="232"/>
        <v>-82</v>
      </c>
      <c r="M158" s="548">
        <f>'UBS Vila Leonor'!K19</f>
        <v>0</v>
      </c>
      <c r="N158" s="358">
        <f t="shared" si="233"/>
        <v>-40</v>
      </c>
      <c r="O158" s="137">
        <f>'UBS Vila Leonor'!M19</f>
        <v>0</v>
      </c>
      <c r="P158" s="358">
        <f t="shared" si="234"/>
        <v>-40</v>
      </c>
      <c r="Q158" s="137">
        <f>'UBS Vila Leonor'!O19</f>
        <v>0</v>
      </c>
      <c r="R158" s="358">
        <f t="shared" si="235"/>
        <v>-40</v>
      </c>
      <c r="S158" s="294">
        <f t="shared" si="236"/>
        <v>0</v>
      </c>
      <c r="T158" s="371">
        <f t="shared" si="237"/>
        <v>-120</v>
      </c>
    </row>
    <row r="159" spans="1:20" x14ac:dyDescent="0.25">
      <c r="A159" s="113" t="s">
        <v>23</v>
      </c>
      <c r="B159" s="317">
        <v>20</v>
      </c>
      <c r="C159" s="107">
        <f>'UBS Vila Leonor'!B20</f>
        <v>2</v>
      </c>
      <c r="D159" s="338">
        <f t="shared" si="227"/>
        <v>40</v>
      </c>
      <c r="E159" s="137">
        <f>'UBS Vila Leonor'!C20</f>
        <v>2</v>
      </c>
      <c r="F159" s="358">
        <f t="shared" si="228"/>
        <v>0</v>
      </c>
      <c r="G159" s="137">
        <f>'UBS Vila Leonor'!E20</f>
        <v>0</v>
      </c>
      <c r="H159" s="358">
        <f t="shared" si="229"/>
        <v>-40</v>
      </c>
      <c r="I159" s="137">
        <f>'UBS Vila Leonor'!G20</f>
        <v>0</v>
      </c>
      <c r="J159" s="358">
        <f t="shared" si="230"/>
        <v>-40</v>
      </c>
      <c r="K159" s="294">
        <f t="shared" si="231"/>
        <v>2</v>
      </c>
      <c r="L159" s="371">
        <f t="shared" si="232"/>
        <v>-80</v>
      </c>
      <c r="M159" s="548">
        <f>'UBS Vila Leonor'!K20</f>
        <v>0</v>
      </c>
      <c r="N159" s="358">
        <f t="shared" si="233"/>
        <v>-40</v>
      </c>
      <c r="O159" s="137">
        <f>'UBS Vila Leonor'!M20</f>
        <v>0</v>
      </c>
      <c r="P159" s="358">
        <f t="shared" si="234"/>
        <v>-40</v>
      </c>
      <c r="Q159" s="137">
        <f>'UBS Vila Leonor'!O20</f>
        <v>0</v>
      </c>
      <c r="R159" s="358">
        <f t="shared" si="235"/>
        <v>-40</v>
      </c>
      <c r="S159" s="294">
        <f t="shared" si="236"/>
        <v>0</v>
      </c>
      <c r="T159" s="371">
        <f t="shared" si="237"/>
        <v>-120</v>
      </c>
    </row>
    <row r="160" spans="1:20" x14ac:dyDescent="0.25">
      <c r="A160" s="113" t="s">
        <v>24</v>
      </c>
      <c r="B160" s="317">
        <v>30</v>
      </c>
      <c r="C160" s="93">
        <f>'UBS Vila Leonor'!B21</f>
        <v>2</v>
      </c>
      <c r="D160" s="339">
        <f t="shared" si="227"/>
        <v>60</v>
      </c>
      <c r="E160" s="137">
        <f>'UBS Vila Leonor'!C21</f>
        <v>2</v>
      </c>
      <c r="F160" s="358">
        <f t="shared" si="228"/>
        <v>0</v>
      </c>
      <c r="G160" s="137">
        <f>'UBS Vila Leonor'!E21</f>
        <v>0</v>
      </c>
      <c r="H160" s="358">
        <f t="shared" si="229"/>
        <v>-60</v>
      </c>
      <c r="I160" s="137">
        <f>'UBS Vila Leonor'!G21</f>
        <v>0</v>
      </c>
      <c r="J160" s="358">
        <f t="shared" si="230"/>
        <v>-60</v>
      </c>
      <c r="K160" s="294">
        <f t="shared" si="231"/>
        <v>2</v>
      </c>
      <c r="L160" s="371">
        <f t="shared" si="232"/>
        <v>-120</v>
      </c>
      <c r="M160" s="548">
        <f>'UBS Vila Leonor'!K21</f>
        <v>0</v>
      </c>
      <c r="N160" s="358">
        <f t="shared" si="233"/>
        <v>-60</v>
      </c>
      <c r="O160" s="137">
        <f>'UBS Vila Leonor'!M21</f>
        <v>0</v>
      </c>
      <c r="P160" s="358">
        <f t="shared" si="234"/>
        <v>-60</v>
      </c>
      <c r="Q160" s="137">
        <f>'UBS Vila Leonor'!O21</f>
        <v>0</v>
      </c>
      <c r="R160" s="358">
        <f t="shared" si="235"/>
        <v>-60</v>
      </c>
      <c r="S160" s="294">
        <f t="shared" si="236"/>
        <v>0</v>
      </c>
      <c r="T160" s="371">
        <f t="shared" si="237"/>
        <v>-180</v>
      </c>
    </row>
    <row r="161" spans="1:20" x14ac:dyDescent="0.25">
      <c r="A161" s="113" t="s">
        <v>25</v>
      </c>
      <c r="B161" s="317">
        <v>30</v>
      </c>
      <c r="C161" s="107">
        <f>'UBS Vila Leonor'!B22</f>
        <v>5</v>
      </c>
      <c r="D161" s="338">
        <f t="shared" si="227"/>
        <v>150</v>
      </c>
      <c r="E161" s="137">
        <f>'UBS Vila Leonor'!C22</f>
        <v>4.33</v>
      </c>
      <c r="F161" s="358">
        <f t="shared" si="228"/>
        <v>-20.099999999999994</v>
      </c>
      <c r="G161" s="137">
        <f>'UBS Vila Leonor'!E22</f>
        <v>0</v>
      </c>
      <c r="H161" s="358">
        <f t="shared" si="229"/>
        <v>-150</v>
      </c>
      <c r="I161" s="137">
        <f>'UBS Vila Leonor'!G22</f>
        <v>0</v>
      </c>
      <c r="J161" s="358">
        <f t="shared" si="230"/>
        <v>-150</v>
      </c>
      <c r="K161" s="294">
        <f t="shared" si="231"/>
        <v>4.33</v>
      </c>
      <c r="L161" s="371">
        <f t="shared" si="232"/>
        <v>-320.10000000000002</v>
      </c>
      <c r="M161" s="548">
        <f>'UBS Vila Leonor'!K22</f>
        <v>0</v>
      </c>
      <c r="N161" s="358">
        <f t="shared" si="233"/>
        <v>-150</v>
      </c>
      <c r="O161" s="137">
        <f>'UBS Vila Leonor'!M22</f>
        <v>0</v>
      </c>
      <c r="P161" s="358">
        <f t="shared" si="234"/>
        <v>-150</v>
      </c>
      <c r="Q161" s="137">
        <f>'UBS Vila Leonor'!O22</f>
        <v>0</v>
      </c>
      <c r="R161" s="358">
        <f t="shared" si="235"/>
        <v>-150</v>
      </c>
      <c r="S161" s="294">
        <f t="shared" si="236"/>
        <v>0</v>
      </c>
      <c r="T161" s="371">
        <f t="shared" si="237"/>
        <v>-450</v>
      </c>
    </row>
    <row r="162" spans="1:20" x14ac:dyDescent="0.25">
      <c r="A162" s="113" t="s">
        <v>26</v>
      </c>
      <c r="B162" s="317">
        <v>40</v>
      </c>
      <c r="C162" s="107">
        <f>'UBS Vila Leonor'!B23</f>
        <v>1</v>
      </c>
      <c r="D162" s="338">
        <f t="shared" si="227"/>
        <v>40</v>
      </c>
      <c r="E162" s="137">
        <f>'UBS Vila Leonor'!C23</f>
        <v>1</v>
      </c>
      <c r="F162" s="358">
        <f t="shared" si="228"/>
        <v>0</v>
      </c>
      <c r="G162" s="137">
        <f>'UBS Vila Leonor'!E23</f>
        <v>0</v>
      </c>
      <c r="H162" s="358">
        <f t="shared" si="229"/>
        <v>-40</v>
      </c>
      <c r="I162" s="137">
        <f>'UBS Vila Leonor'!G23</f>
        <v>0</v>
      </c>
      <c r="J162" s="358">
        <f t="shared" si="230"/>
        <v>-40</v>
      </c>
      <c r="K162" s="294">
        <f t="shared" si="231"/>
        <v>1</v>
      </c>
      <c r="L162" s="371">
        <f t="shared" si="232"/>
        <v>-80</v>
      </c>
      <c r="M162" s="548">
        <f>'UBS Vila Leonor'!K23</f>
        <v>0</v>
      </c>
      <c r="N162" s="358">
        <f t="shared" si="233"/>
        <v>-40</v>
      </c>
      <c r="O162" s="137">
        <f>'UBS Vila Leonor'!M23</f>
        <v>0</v>
      </c>
      <c r="P162" s="358">
        <f t="shared" si="234"/>
        <v>-40</v>
      </c>
      <c r="Q162" s="137">
        <f>'UBS Vila Leonor'!O23</f>
        <v>0</v>
      </c>
      <c r="R162" s="358">
        <f t="shared" si="235"/>
        <v>-40</v>
      </c>
      <c r="S162" s="294">
        <f t="shared" si="236"/>
        <v>0</v>
      </c>
      <c r="T162" s="371">
        <f t="shared" si="237"/>
        <v>-120</v>
      </c>
    </row>
    <row r="163" spans="1:20" ht="15.75" thickBot="1" x14ac:dyDescent="0.3">
      <c r="A163" s="83" t="s">
        <v>34</v>
      </c>
      <c r="B163" s="325">
        <v>30</v>
      </c>
      <c r="C163" s="84">
        <f>'UBS Vila Leonor'!B24</f>
        <v>1</v>
      </c>
      <c r="D163" s="351">
        <f t="shared" si="227"/>
        <v>30</v>
      </c>
      <c r="E163" s="546">
        <f>'UBS Vila Leonor'!C24</f>
        <v>1</v>
      </c>
      <c r="F163" s="366">
        <f t="shared" si="228"/>
        <v>0</v>
      </c>
      <c r="G163" s="546">
        <f>'UBS Vila Leonor'!E24</f>
        <v>0</v>
      </c>
      <c r="H163" s="366">
        <f t="shared" si="229"/>
        <v>-30</v>
      </c>
      <c r="I163" s="546">
        <f>'UBS Vila Leonor'!G24</f>
        <v>0</v>
      </c>
      <c r="J163" s="366">
        <f t="shared" si="230"/>
        <v>-30</v>
      </c>
      <c r="K163" s="302">
        <f t="shared" si="231"/>
        <v>1</v>
      </c>
      <c r="L163" s="379">
        <f t="shared" si="232"/>
        <v>-60</v>
      </c>
      <c r="M163" s="546">
        <f>'UBS Vila Leonor'!K24</f>
        <v>0</v>
      </c>
      <c r="N163" s="366">
        <f t="shared" si="233"/>
        <v>-30</v>
      </c>
      <c r="O163" s="546">
        <f>'UBS Vila Leonor'!M24</f>
        <v>0</v>
      </c>
      <c r="P163" s="366">
        <f t="shared" si="234"/>
        <v>-30</v>
      </c>
      <c r="Q163" s="546">
        <f>'UBS Vila Leonor'!O24</f>
        <v>0</v>
      </c>
      <c r="R163" s="366">
        <f t="shared" si="235"/>
        <v>-30</v>
      </c>
      <c r="S163" s="302">
        <f t="shared" si="236"/>
        <v>0</v>
      </c>
      <c r="T163" s="379">
        <f t="shared" si="237"/>
        <v>-90</v>
      </c>
    </row>
    <row r="164" spans="1:20" ht="15.75" thickBot="1" x14ac:dyDescent="0.3">
      <c r="A164" s="410" t="s">
        <v>7</v>
      </c>
      <c r="B164" s="403">
        <f>SUM(B156:B163)</f>
        <v>210</v>
      </c>
      <c r="C164" s="404">
        <f>SUM(C156:C163)</f>
        <v>21</v>
      </c>
      <c r="D164" s="405">
        <f t="shared" ref="D164:T164" si="238">SUM(D156:D163)</f>
        <v>520</v>
      </c>
      <c r="E164" s="551">
        <f t="shared" si="238"/>
        <v>19.23</v>
      </c>
      <c r="F164" s="407">
        <f t="shared" si="238"/>
        <v>-42.099999999999994</v>
      </c>
      <c r="G164" s="551">
        <f t="shared" si="238"/>
        <v>0</v>
      </c>
      <c r="H164" s="407">
        <f t="shared" si="238"/>
        <v>-520</v>
      </c>
      <c r="I164" s="551">
        <f t="shared" si="238"/>
        <v>0</v>
      </c>
      <c r="J164" s="407">
        <f>SUM(J156:J163)</f>
        <v>-520</v>
      </c>
      <c r="K164" s="408">
        <f t="shared" ref="K164:L164" si="239">SUM(K156:K163)</f>
        <v>19.23</v>
      </c>
      <c r="L164" s="409">
        <f t="shared" si="239"/>
        <v>-1082.0999999999999</v>
      </c>
      <c r="M164" s="551">
        <f t="shared" si="238"/>
        <v>0</v>
      </c>
      <c r="N164" s="407">
        <f t="shared" si="238"/>
        <v>-520</v>
      </c>
      <c r="O164" s="551">
        <f t="shared" si="238"/>
        <v>0</v>
      </c>
      <c r="P164" s="407">
        <f t="shared" si="238"/>
        <v>-520</v>
      </c>
      <c r="Q164" s="551">
        <f t="shared" si="238"/>
        <v>0</v>
      </c>
      <c r="R164" s="407">
        <f t="shared" si="238"/>
        <v>-520</v>
      </c>
      <c r="S164" s="408">
        <f t="shared" si="238"/>
        <v>0</v>
      </c>
      <c r="T164" s="409">
        <f t="shared" si="238"/>
        <v>-1560</v>
      </c>
    </row>
    <row r="166" spans="1:20" ht="15.75" x14ac:dyDescent="0.25">
      <c r="A166" s="1290" t="s">
        <v>296</v>
      </c>
      <c r="B166" s="1291"/>
      <c r="C166" s="1291"/>
      <c r="D166" s="1291"/>
      <c r="E166" s="1291"/>
      <c r="F166" s="1291"/>
      <c r="G166" s="1291"/>
      <c r="H166" s="1291"/>
      <c r="I166" s="1291"/>
      <c r="J166" s="1291"/>
      <c r="K166" s="1291"/>
      <c r="L166" s="1291"/>
      <c r="M166" s="1291"/>
      <c r="N166" s="1291"/>
      <c r="O166" s="1291"/>
      <c r="P166" s="1291"/>
      <c r="Q166" s="1291"/>
      <c r="R166" s="1291"/>
      <c r="S166" s="1291"/>
      <c r="T166" s="1291"/>
    </row>
    <row r="167" spans="1:20" ht="36.75" thickBot="1" x14ac:dyDescent="0.3">
      <c r="A167" s="110" t="s">
        <v>14</v>
      </c>
      <c r="B167" s="315" t="str">
        <f t="shared" ref="B167:T167" si="240">B5</f>
        <v>Carga Horária</v>
      </c>
      <c r="C167" s="132" t="str">
        <f t="shared" si="240"/>
        <v>Equipe Mínima TA</v>
      </c>
      <c r="D167" s="343" t="str">
        <f t="shared" si="240"/>
        <v>Total Horas</v>
      </c>
      <c r="E167" s="561" t="str">
        <f t="shared" si="240"/>
        <v>MAR</v>
      </c>
      <c r="F167" s="385" t="str">
        <f t="shared" si="240"/>
        <v>Saldo Mar</v>
      </c>
      <c r="G167" s="561" t="str">
        <f t="shared" si="240"/>
        <v>ABR</v>
      </c>
      <c r="H167" s="385" t="str">
        <f t="shared" si="240"/>
        <v>Saldo Abr</v>
      </c>
      <c r="I167" s="561" t="str">
        <f t="shared" si="240"/>
        <v>MAI</v>
      </c>
      <c r="J167" s="385" t="str">
        <f t="shared" si="240"/>
        <v>Saldo Mai</v>
      </c>
      <c r="K167" s="292" t="str">
        <f t="shared" ref="K167:L167" si="241">K5</f>
        <v>3º Trimestre</v>
      </c>
      <c r="L167" s="383" t="str">
        <f t="shared" si="241"/>
        <v>Saldo Trim</v>
      </c>
      <c r="M167" s="561" t="str">
        <f t="shared" si="240"/>
        <v>JUN</v>
      </c>
      <c r="N167" s="385" t="str">
        <f t="shared" si="240"/>
        <v>Saldo Jun</v>
      </c>
      <c r="O167" s="541" t="str">
        <f t="shared" si="240"/>
        <v>JUL</v>
      </c>
      <c r="P167" s="385" t="str">
        <f t="shared" si="240"/>
        <v>Saldo Jul</v>
      </c>
      <c r="Q167" s="541" t="str">
        <f t="shared" si="240"/>
        <v>AGO</v>
      </c>
      <c r="R167" s="385" t="str">
        <f t="shared" si="240"/>
        <v>Saldo Ago</v>
      </c>
      <c r="S167" s="292" t="str">
        <f t="shared" si="240"/>
        <v>4º Trimestre</v>
      </c>
      <c r="T167" s="383" t="str">
        <f t="shared" si="240"/>
        <v>Saldo Trim</v>
      </c>
    </row>
    <row r="168" spans="1:20" ht="15.75" thickTop="1" x14ac:dyDescent="0.25">
      <c r="A168" s="113" t="s">
        <v>33</v>
      </c>
      <c r="B168" s="316">
        <v>20</v>
      </c>
      <c r="C168" s="10">
        <f>'UBS Vila Sabrina'!B17</f>
        <v>6</v>
      </c>
      <c r="D168" s="337">
        <f t="shared" ref="D168:D174" si="242">C168*B168</f>
        <v>120</v>
      </c>
      <c r="E168" s="542">
        <f>'UBS Vila Sabrina'!C17</f>
        <v>6</v>
      </c>
      <c r="F168" s="357">
        <f t="shared" ref="F168:F174" si="243">(E168*$B168)-$D168</f>
        <v>0</v>
      </c>
      <c r="G168" s="542">
        <f>'UBS Vila Sabrina'!E17</f>
        <v>0</v>
      </c>
      <c r="H168" s="357">
        <f t="shared" ref="H168:H174" si="244">(G168*$B168)-$D168</f>
        <v>-120</v>
      </c>
      <c r="I168" s="542">
        <f>'UBS Vila Sabrina'!G17</f>
        <v>0</v>
      </c>
      <c r="J168" s="357">
        <f t="shared" ref="J168:J174" si="245">(I168*$B168)-$D168</f>
        <v>-120</v>
      </c>
      <c r="K168" s="282">
        <f t="shared" ref="K168:K174" si="246">SUM(E168,G168,I168)</f>
        <v>6</v>
      </c>
      <c r="L168" s="370">
        <f t="shared" ref="L168:L174" si="247">(K168*$B168)-$D168*3</f>
        <v>-240</v>
      </c>
      <c r="M168" s="542">
        <f>'UBS Vila Sabrina'!K17</f>
        <v>0</v>
      </c>
      <c r="N168" s="357">
        <f t="shared" ref="N168:N174" si="248">(M168*$B168)-$D168</f>
        <v>-120</v>
      </c>
      <c r="O168" s="542">
        <f>'UBS Vila Sabrina'!M17</f>
        <v>0</v>
      </c>
      <c r="P168" s="357">
        <f t="shared" ref="P168:P174" si="249">(O168*$B168)-$D168</f>
        <v>-120</v>
      </c>
      <c r="Q168" s="542">
        <f>'UBS Vila Sabrina'!O17</f>
        <v>0</v>
      </c>
      <c r="R168" s="357">
        <f t="shared" ref="R168:R174" si="250">(Q168*$B168)-$D168</f>
        <v>-120</v>
      </c>
      <c r="S168" s="282">
        <f t="shared" ref="S168:S174" si="251">SUM(M168,O168,Q168)</f>
        <v>0</v>
      </c>
      <c r="T168" s="370">
        <f t="shared" ref="T168:T174" si="252">(S168*$B168)-$D168*3</f>
        <v>-360</v>
      </c>
    </row>
    <row r="169" spans="1:20" x14ac:dyDescent="0.25">
      <c r="A169" s="113" t="s">
        <v>20</v>
      </c>
      <c r="B169" s="317">
        <v>20</v>
      </c>
      <c r="C169" s="107">
        <f>'UBS Vila Sabrina'!B18</f>
        <v>3</v>
      </c>
      <c r="D169" s="338">
        <f t="shared" si="242"/>
        <v>60</v>
      </c>
      <c r="E169" s="137">
        <f>'UBS Vila Sabrina'!C18</f>
        <v>2</v>
      </c>
      <c r="F169" s="358">
        <f t="shared" si="243"/>
        <v>-20</v>
      </c>
      <c r="G169" s="137">
        <f>'UBS Vila Sabrina'!E18</f>
        <v>0</v>
      </c>
      <c r="H169" s="358">
        <f t="shared" si="244"/>
        <v>-60</v>
      </c>
      <c r="I169" s="137">
        <f>'UBS Vila Sabrina'!G18</f>
        <v>0</v>
      </c>
      <c r="J169" s="358">
        <f t="shared" si="245"/>
        <v>-60</v>
      </c>
      <c r="K169" s="294">
        <f t="shared" si="246"/>
        <v>2</v>
      </c>
      <c r="L169" s="371">
        <f t="shared" si="247"/>
        <v>-140</v>
      </c>
      <c r="M169" s="137">
        <f>'UBS Vila Sabrina'!K18</f>
        <v>0</v>
      </c>
      <c r="N169" s="358">
        <f t="shared" si="248"/>
        <v>-60</v>
      </c>
      <c r="O169" s="137">
        <f>'UBS Vila Sabrina'!M18</f>
        <v>0</v>
      </c>
      <c r="P169" s="358">
        <f t="shared" si="249"/>
        <v>-60</v>
      </c>
      <c r="Q169" s="137">
        <f>'UBS Vila Sabrina'!O18</f>
        <v>0</v>
      </c>
      <c r="R169" s="358">
        <f t="shared" si="250"/>
        <v>-60</v>
      </c>
      <c r="S169" s="294">
        <f t="shared" si="251"/>
        <v>0</v>
      </c>
      <c r="T169" s="371">
        <f t="shared" si="252"/>
        <v>-180</v>
      </c>
    </row>
    <row r="170" spans="1:20" x14ac:dyDescent="0.25">
      <c r="A170" s="113" t="s">
        <v>43</v>
      </c>
      <c r="B170" s="317">
        <v>20</v>
      </c>
      <c r="C170" s="107">
        <f>'UBS Vila Sabrina'!B19</f>
        <v>2</v>
      </c>
      <c r="D170" s="338">
        <f t="shared" si="242"/>
        <v>40</v>
      </c>
      <c r="E170" s="137">
        <f>'UBS Vila Sabrina'!C19</f>
        <v>2</v>
      </c>
      <c r="F170" s="358">
        <f t="shared" si="243"/>
        <v>0</v>
      </c>
      <c r="G170" s="137">
        <f>'UBS Vila Sabrina'!E19</f>
        <v>0</v>
      </c>
      <c r="H170" s="358">
        <f t="shared" si="244"/>
        <v>-40</v>
      </c>
      <c r="I170" s="137">
        <f>'UBS Vila Sabrina'!G19</f>
        <v>0</v>
      </c>
      <c r="J170" s="358">
        <f t="shared" si="245"/>
        <v>-40</v>
      </c>
      <c r="K170" s="294">
        <f t="shared" si="246"/>
        <v>2</v>
      </c>
      <c r="L170" s="371">
        <f t="shared" si="247"/>
        <v>-80</v>
      </c>
      <c r="M170" s="137">
        <f>'UBS Vila Sabrina'!K19</f>
        <v>0</v>
      </c>
      <c r="N170" s="358">
        <f t="shared" si="248"/>
        <v>-40</v>
      </c>
      <c r="O170" s="137">
        <f>'UBS Vila Sabrina'!M19</f>
        <v>0</v>
      </c>
      <c r="P170" s="358">
        <f t="shared" si="249"/>
        <v>-40</v>
      </c>
      <c r="Q170" s="137">
        <f>'UBS Vila Sabrina'!O19</f>
        <v>0</v>
      </c>
      <c r="R170" s="358">
        <f t="shared" si="250"/>
        <v>-40</v>
      </c>
      <c r="S170" s="294">
        <f t="shared" si="251"/>
        <v>0</v>
      </c>
      <c r="T170" s="371">
        <f t="shared" si="252"/>
        <v>-120</v>
      </c>
    </row>
    <row r="171" spans="1:20" x14ac:dyDescent="0.25">
      <c r="A171" s="113" t="s">
        <v>23</v>
      </c>
      <c r="B171" s="317">
        <v>20</v>
      </c>
      <c r="C171" s="107">
        <f>'UBS Vila Sabrina'!B20</f>
        <v>2</v>
      </c>
      <c r="D171" s="338">
        <f t="shared" si="242"/>
        <v>40</v>
      </c>
      <c r="E171" s="137">
        <f>'UBS Vila Sabrina'!C20</f>
        <v>2</v>
      </c>
      <c r="F171" s="358">
        <f t="shared" si="243"/>
        <v>0</v>
      </c>
      <c r="G171" s="137">
        <f>'UBS Vila Sabrina'!E20</f>
        <v>0</v>
      </c>
      <c r="H171" s="358">
        <f t="shared" si="244"/>
        <v>-40</v>
      </c>
      <c r="I171" s="137">
        <f>'UBS Vila Sabrina'!G20</f>
        <v>0</v>
      </c>
      <c r="J171" s="358">
        <f t="shared" si="245"/>
        <v>-40</v>
      </c>
      <c r="K171" s="294">
        <f t="shared" si="246"/>
        <v>2</v>
      </c>
      <c r="L171" s="371">
        <f t="shared" si="247"/>
        <v>-80</v>
      </c>
      <c r="M171" s="137">
        <f>'UBS Vila Sabrina'!K20</f>
        <v>0</v>
      </c>
      <c r="N171" s="358">
        <f t="shared" si="248"/>
        <v>-40</v>
      </c>
      <c r="O171" s="137">
        <f>'UBS Vila Sabrina'!M20</f>
        <v>0</v>
      </c>
      <c r="P171" s="358">
        <f t="shared" si="249"/>
        <v>-40</v>
      </c>
      <c r="Q171" s="137">
        <f>'UBS Vila Sabrina'!O20</f>
        <v>0</v>
      </c>
      <c r="R171" s="358">
        <f t="shared" si="250"/>
        <v>-40</v>
      </c>
      <c r="S171" s="294">
        <f t="shared" si="251"/>
        <v>0</v>
      </c>
      <c r="T171" s="371">
        <f t="shared" si="252"/>
        <v>-120</v>
      </c>
    </row>
    <row r="172" spans="1:20" x14ac:dyDescent="0.25">
      <c r="A172" s="113" t="s">
        <v>24</v>
      </c>
      <c r="B172" s="317">
        <v>30</v>
      </c>
      <c r="C172" s="107">
        <f>'UBS Vila Sabrina'!B21</f>
        <v>1</v>
      </c>
      <c r="D172" s="338">
        <f t="shared" si="242"/>
        <v>30</v>
      </c>
      <c r="E172" s="137">
        <f>'UBS Vila Sabrina'!C21</f>
        <v>1</v>
      </c>
      <c r="F172" s="358">
        <f t="shared" si="243"/>
        <v>0</v>
      </c>
      <c r="G172" s="137">
        <f>'UBS Vila Sabrina'!E21</f>
        <v>0</v>
      </c>
      <c r="H172" s="358">
        <f t="shared" si="244"/>
        <v>-30</v>
      </c>
      <c r="I172" s="137">
        <f>'UBS Vila Sabrina'!G21</f>
        <v>0</v>
      </c>
      <c r="J172" s="358">
        <f t="shared" si="245"/>
        <v>-30</v>
      </c>
      <c r="K172" s="294">
        <f t="shared" si="246"/>
        <v>1</v>
      </c>
      <c r="L172" s="371">
        <f t="shared" si="247"/>
        <v>-60</v>
      </c>
      <c r="M172" s="137">
        <f>'UBS Vila Sabrina'!K21</f>
        <v>0</v>
      </c>
      <c r="N172" s="358">
        <f t="shared" si="248"/>
        <v>-30</v>
      </c>
      <c r="O172" s="137">
        <f>'UBS Vila Sabrina'!M21</f>
        <v>0</v>
      </c>
      <c r="P172" s="358">
        <f t="shared" si="249"/>
        <v>-30</v>
      </c>
      <c r="Q172" s="137">
        <f>'UBS Vila Sabrina'!O21</f>
        <v>0</v>
      </c>
      <c r="R172" s="358">
        <f t="shared" si="250"/>
        <v>-30</v>
      </c>
      <c r="S172" s="294">
        <f t="shared" si="251"/>
        <v>0</v>
      </c>
      <c r="T172" s="371">
        <f t="shared" si="252"/>
        <v>-90</v>
      </c>
    </row>
    <row r="173" spans="1:20" x14ac:dyDescent="0.25">
      <c r="A173" s="113" t="s">
        <v>25</v>
      </c>
      <c r="B173" s="317">
        <v>30</v>
      </c>
      <c r="C173" s="107">
        <f>'UBS Vila Sabrina'!B22</f>
        <v>4</v>
      </c>
      <c r="D173" s="338">
        <f t="shared" si="242"/>
        <v>120</v>
      </c>
      <c r="E173" s="137">
        <f>'UBS Vila Sabrina'!C22</f>
        <v>5</v>
      </c>
      <c r="F173" s="358">
        <f t="shared" si="243"/>
        <v>30</v>
      </c>
      <c r="G173" s="137">
        <f>'UBS Vila Sabrina'!E22</f>
        <v>0</v>
      </c>
      <c r="H173" s="358">
        <f t="shared" si="244"/>
        <v>-120</v>
      </c>
      <c r="I173" s="137">
        <f>'UBS Vila Sabrina'!G22</f>
        <v>0</v>
      </c>
      <c r="J173" s="358">
        <f t="shared" si="245"/>
        <v>-120</v>
      </c>
      <c r="K173" s="294">
        <f t="shared" si="246"/>
        <v>5</v>
      </c>
      <c r="L173" s="371">
        <f t="shared" si="247"/>
        <v>-210</v>
      </c>
      <c r="M173" s="137">
        <f>'UBS Vila Sabrina'!K22</f>
        <v>0</v>
      </c>
      <c r="N173" s="358">
        <f t="shared" si="248"/>
        <v>-120</v>
      </c>
      <c r="O173" s="137">
        <f>'UBS Vila Sabrina'!M22</f>
        <v>0</v>
      </c>
      <c r="P173" s="358">
        <f t="shared" si="249"/>
        <v>-120</v>
      </c>
      <c r="Q173" s="137">
        <f>'UBS Vila Sabrina'!O22</f>
        <v>0</v>
      </c>
      <c r="R173" s="358">
        <f t="shared" si="250"/>
        <v>-120</v>
      </c>
      <c r="S173" s="294">
        <f t="shared" si="251"/>
        <v>0</v>
      </c>
      <c r="T173" s="371">
        <f t="shared" si="252"/>
        <v>-360</v>
      </c>
    </row>
    <row r="174" spans="1:20" ht="15.75" thickBot="1" x14ac:dyDescent="0.3">
      <c r="A174" s="83" t="s">
        <v>26</v>
      </c>
      <c r="B174" s="325">
        <v>40</v>
      </c>
      <c r="C174" s="84">
        <f>'UBS Vila Sabrina'!B23</f>
        <v>1</v>
      </c>
      <c r="D174" s="351">
        <f t="shared" si="242"/>
        <v>40</v>
      </c>
      <c r="E174" s="546">
        <f>'UBS Vila Sabrina'!C23</f>
        <v>1</v>
      </c>
      <c r="F174" s="366">
        <f t="shared" si="243"/>
        <v>0</v>
      </c>
      <c r="G174" s="546">
        <f>'UBS Vila Sabrina'!E23</f>
        <v>0</v>
      </c>
      <c r="H174" s="366">
        <f t="shared" si="244"/>
        <v>-40</v>
      </c>
      <c r="I174" s="546">
        <f>'UBS Vila Sabrina'!G23</f>
        <v>0</v>
      </c>
      <c r="J174" s="366">
        <f t="shared" si="245"/>
        <v>-40</v>
      </c>
      <c r="K174" s="302">
        <f t="shared" si="246"/>
        <v>1</v>
      </c>
      <c r="L174" s="379">
        <f t="shared" si="247"/>
        <v>-80</v>
      </c>
      <c r="M174" s="546">
        <f>'UBS Vila Sabrina'!K23</f>
        <v>0</v>
      </c>
      <c r="N174" s="366">
        <f t="shared" si="248"/>
        <v>-40</v>
      </c>
      <c r="O174" s="546">
        <f>'UBS Vila Sabrina'!M23</f>
        <v>0</v>
      </c>
      <c r="P174" s="366">
        <f t="shared" si="249"/>
        <v>-40</v>
      </c>
      <c r="Q174" s="546">
        <f>'UBS Vila Sabrina'!O23</f>
        <v>0</v>
      </c>
      <c r="R174" s="366">
        <f t="shared" si="250"/>
        <v>-40</v>
      </c>
      <c r="S174" s="302">
        <f t="shared" si="251"/>
        <v>0</v>
      </c>
      <c r="T174" s="379">
        <f t="shared" si="252"/>
        <v>-120</v>
      </c>
    </row>
    <row r="175" spans="1:20" ht="15.75" thickBot="1" x14ac:dyDescent="0.3">
      <c r="A175" s="410" t="s">
        <v>7</v>
      </c>
      <c r="B175" s="403">
        <f>SUM(B168:B174)</f>
        <v>180</v>
      </c>
      <c r="C175" s="404">
        <f>SUM(C168:C174)</f>
        <v>19</v>
      </c>
      <c r="D175" s="405">
        <f t="shared" ref="D175:T175" si="253">SUM(D168:D174)</f>
        <v>450</v>
      </c>
      <c r="E175" s="551">
        <f t="shared" si="253"/>
        <v>19</v>
      </c>
      <c r="F175" s="407">
        <f t="shared" si="253"/>
        <v>10</v>
      </c>
      <c r="G175" s="551">
        <f t="shared" si="253"/>
        <v>0</v>
      </c>
      <c r="H175" s="407">
        <f t="shared" si="253"/>
        <v>-450</v>
      </c>
      <c r="I175" s="551">
        <f t="shared" si="253"/>
        <v>0</v>
      </c>
      <c r="J175" s="407">
        <f t="shared" si="253"/>
        <v>-450</v>
      </c>
      <c r="K175" s="408">
        <f t="shared" ref="K175:L175" si="254">SUM(K168:K174)</f>
        <v>19</v>
      </c>
      <c r="L175" s="409">
        <f t="shared" si="254"/>
        <v>-890</v>
      </c>
      <c r="M175" s="551">
        <f t="shared" si="253"/>
        <v>0</v>
      </c>
      <c r="N175" s="407">
        <f t="shared" si="253"/>
        <v>-450</v>
      </c>
      <c r="O175" s="551">
        <f t="shared" si="253"/>
        <v>0</v>
      </c>
      <c r="P175" s="407">
        <f t="shared" si="253"/>
        <v>-450</v>
      </c>
      <c r="Q175" s="551">
        <f t="shared" si="253"/>
        <v>0</v>
      </c>
      <c r="R175" s="407">
        <f t="shared" si="253"/>
        <v>-450</v>
      </c>
      <c r="S175" s="408">
        <f t="shared" si="253"/>
        <v>0</v>
      </c>
      <c r="T175" s="409">
        <f t="shared" si="253"/>
        <v>-1350</v>
      </c>
    </row>
    <row r="177" spans="1:20" ht="15.75" x14ac:dyDescent="0.25">
      <c r="A177" s="1290" t="s">
        <v>298</v>
      </c>
      <c r="B177" s="1291"/>
      <c r="C177" s="1291"/>
      <c r="D177" s="1291"/>
      <c r="E177" s="1291"/>
      <c r="F177" s="1291"/>
      <c r="G177" s="1291"/>
      <c r="H177" s="1291"/>
      <c r="I177" s="1291"/>
      <c r="J177" s="1291"/>
      <c r="K177" s="1291"/>
      <c r="L177" s="1291"/>
      <c r="M177" s="1291"/>
      <c r="N177" s="1291"/>
      <c r="O177" s="1291"/>
      <c r="P177" s="1291"/>
      <c r="Q177" s="1291"/>
      <c r="R177" s="1291"/>
      <c r="S177" s="1291"/>
      <c r="T177" s="1291"/>
    </row>
    <row r="178" spans="1:20" ht="36.75" thickBot="1" x14ac:dyDescent="0.3">
      <c r="A178" s="110" t="s">
        <v>14</v>
      </c>
      <c r="B178" s="315" t="str">
        <f t="shared" ref="B178:T178" si="255">B5</f>
        <v>Carga Horária</v>
      </c>
      <c r="C178" s="132" t="str">
        <f t="shared" si="255"/>
        <v>Equipe Mínima TA</v>
      </c>
      <c r="D178" s="343" t="str">
        <f t="shared" si="255"/>
        <v>Total Horas</v>
      </c>
      <c r="E178" s="561" t="str">
        <f t="shared" si="255"/>
        <v>MAR</v>
      </c>
      <c r="F178" s="385" t="str">
        <f t="shared" si="255"/>
        <v>Saldo Mar</v>
      </c>
      <c r="G178" s="561" t="str">
        <f t="shared" si="255"/>
        <v>ABR</v>
      </c>
      <c r="H178" s="385" t="str">
        <f t="shared" si="255"/>
        <v>Saldo Abr</v>
      </c>
      <c r="I178" s="561" t="str">
        <f t="shared" si="255"/>
        <v>MAI</v>
      </c>
      <c r="J178" s="385" t="str">
        <f t="shared" si="255"/>
        <v>Saldo Mai</v>
      </c>
      <c r="K178" s="292" t="str">
        <f t="shared" ref="K178:L178" si="256">K5</f>
        <v>3º Trimestre</v>
      </c>
      <c r="L178" s="383" t="str">
        <f t="shared" si="256"/>
        <v>Saldo Trim</v>
      </c>
      <c r="M178" s="561" t="str">
        <f t="shared" si="255"/>
        <v>JUN</v>
      </c>
      <c r="N178" s="385" t="str">
        <f t="shared" si="255"/>
        <v>Saldo Jun</v>
      </c>
      <c r="O178" s="541" t="str">
        <f t="shared" si="255"/>
        <v>JUL</v>
      </c>
      <c r="P178" s="385" t="str">
        <f t="shared" si="255"/>
        <v>Saldo Jul</v>
      </c>
      <c r="Q178" s="541" t="str">
        <f t="shared" si="255"/>
        <v>AGO</v>
      </c>
      <c r="R178" s="385" t="str">
        <f t="shared" si="255"/>
        <v>Saldo Ago</v>
      </c>
      <c r="S178" s="292" t="str">
        <f t="shared" si="255"/>
        <v>4º Trimestre</v>
      </c>
      <c r="T178" s="383" t="str">
        <f t="shared" si="255"/>
        <v>Saldo Trim</v>
      </c>
    </row>
    <row r="179" spans="1:20" ht="15.75" thickTop="1" x14ac:dyDescent="0.25">
      <c r="A179" s="113" t="s">
        <v>33</v>
      </c>
      <c r="B179" s="316">
        <v>20</v>
      </c>
      <c r="C179" s="10">
        <f>'UBS Carandiru'!B20</f>
        <v>9</v>
      </c>
      <c r="D179" s="337">
        <f t="shared" ref="D179:D191" si="257">C179*B179</f>
        <v>180</v>
      </c>
      <c r="E179" s="542">
        <f>'UBS Carandiru'!C20</f>
        <v>7</v>
      </c>
      <c r="F179" s="357">
        <f t="shared" ref="F179:F191" si="258">(E179*$B179)-$D179</f>
        <v>-40</v>
      </c>
      <c r="G179" s="542">
        <f>'UBS Carandiru'!E20</f>
        <v>0</v>
      </c>
      <c r="H179" s="357">
        <f t="shared" ref="H179:H191" si="259">(G179*$B179)-$D179</f>
        <v>-180</v>
      </c>
      <c r="I179" s="542">
        <f>'UBS Carandiru'!G20</f>
        <v>0</v>
      </c>
      <c r="J179" s="357">
        <f t="shared" ref="J179:J191" si="260">(I179*$B179)-$D179</f>
        <v>-180</v>
      </c>
      <c r="K179" s="282">
        <f t="shared" ref="K179:K191" si="261">SUM(E179,G179,I179)</f>
        <v>7</v>
      </c>
      <c r="L179" s="370">
        <f t="shared" ref="L179:L191" si="262">(K179*$B179)-$D179*3</f>
        <v>-400</v>
      </c>
      <c r="M179" s="542">
        <f>'UBS Carandiru'!K20</f>
        <v>0</v>
      </c>
      <c r="N179" s="357">
        <f t="shared" ref="N179:N191" si="263">(M179*$B179)-$D179</f>
        <v>-180</v>
      </c>
      <c r="O179" s="542">
        <f>'UBS Carandiru'!M20</f>
        <v>0</v>
      </c>
      <c r="P179" s="357">
        <f t="shared" ref="P179:P191" si="264">(O179*$B179)-$D179</f>
        <v>-180</v>
      </c>
      <c r="Q179" s="542">
        <f>'UBS Carandiru'!O20</f>
        <v>0</v>
      </c>
      <c r="R179" s="357">
        <f t="shared" ref="R179:R191" si="265">(Q179*$B179)-$D179</f>
        <v>-180</v>
      </c>
      <c r="S179" s="282">
        <f t="shared" ref="S179:S191" si="266">SUM(M179,O179,Q179)</f>
        <v>0</v>
      </c>
      <c r="T179" s="370">
        <f t="shared" ref="T179:T191" si="267">(S179*$B179)-$D179*3</f>
        <v>-540</v>
      </c>
    </row>
    <row r="180" spans="1:20" x14ac:dyDescent="0.25">
      <c r="A180" s="113" t="s">
        <v>20</v>
      </c>
      <c r="B180" s="317">
        <v>20</v>
      </c>
      <c r="C180" s="107">
        <f>'UBS Carandiru'!B21</f>
        <v>4</v>
      </c>
      <c r="D180" s="338">
        <f t="shared" si="257"/>
        <v>80</v>
      </c>
      <c r="E180" s="137">
        <f>'UBS Carandiru'!C21</f>
        <v>3</v>
      </c>
      <c r="F180" s="358">
        <f t="shared" si="258"/>
        <v>-20</v>
      </c>
      <c r="G180" s="137">
        <f>'UBS Carandiru'!E21</f>
        <v>0</v>
      </c>
      <c r="H180" s="358">
        <f t="shared" si="259"/>
        <v>-80</v>
      </c>
      <c r="I180" s="137">
        <f>'UBS Carandiru'!G21</f>
        <v>0</v>
      </c>
      <c r="J180" s="358">
        <f t="shared" si="260"/>
        <v>-80</v>
      </c>
      <c r="K180" s="294">
        <f t="shared" si="261"/>
        <v>3</v>
      </c>
      <c r="L180" s="371">
        <f t="shared" si="262"/>
        <v>-180</v>
      </c>
      <c r="M180" s="137">
        <f>'UBS Carandiru'!K21</f>
        <v>0</v>
      </c>
      <c r="N180" s="358">
        <f t="shared" si="263"/>
        <v>-80</v>
      </c>
      <c r="O180" s="137">
        <f>'UBS Carandiru'!M21</f>
        <v>0</v>
      </c>
      <c r="P180" s="358">
        <f t="shared" si="264"/>
        <v>-80</v>
      </c>
      <c r="Q180" s="137">
        <f>'UBS Carandiru'!O21</f>
        <v>0</v>
      </c>
      <c r="R180" s="358">
        <f t="shared" si="265"/>
        <v>-80</v>
      </c>
      <c r="S180" s="294">
        <f t="shared" si="266"/>
        <v>0</v>
      </c>
      <c r="T180" s="371">
        <f t="shared" si="267"/>
        <v>-240</v>
      </c>
    </row>
    <row r="181" spans="1:20" x14ac:dyDescent="0.25">
      <c r="A181" s="113" t="s">
        <v>43</v>
      </c>
      <c r="B181" s="317">
        <v>20</v>
      </c>
      <c r="C181" s="107">
        <f>'UBS Carandiru'!B22</f>
        <v>3</v>
      </c>
      <c r="D181" s="338">
        <f t="shared" si="257"/>
        <v>60</v>
      </c>
      <c r="E181" s="137">
        <f>'UBS Carandiru'!C22</f>
        <v>2.5</v>
      </c>
      <c r="F181" s="358">
        <f t="shared" si="258"/>
        <v>-10</v>
      </c>
      <c r="G181" s="137">
        <f>'UBS Carandiru'!E22</f>
        <v>0</v>
      </c>
      <c r="H181" s="358">
        <f t="shared" si="259"/>
        <v>-60</v>
      </c>
      <c r="I181" s="137">
        <f>'UBS Carandiru'!G22</f>
        <v>0</v>
      </c>
      <c r="J181" s="358">
        <f t="shared" si="260"/>
        <v>-60</v>
      </c>
      <c r="K181" s="294">
        <f t="shared" si="261"/>
        <v>2.5</v>
      </c>
      <c r="L181" s="371">
        <f t="shared" si="262"/>
        <v>-130</v>
      </c>
      <c r="M181" s="137">
        <f>'UBS Carandiru'!K22</f>
        <v>0</v>
      </c>
      <c r="N181" s="358">
        <f t="shared" si="263"/>
        <v>-60</v>
      </c>
      <c r="O181" s="137">
        <f>'UBS Carandiru'!M22</f>
        <v>0</v>
      </c>
      <c r="P181" s="358">
        <f t="shared" si="264"/>
        <v>-60</v>
      </c>
      <c r="Q181" s="137">
        <f>'UBS Carandiru'!O22</f>
        <v>0</v>
      </c>
      <c r="R181" s="358">
        <f t="shared" si="265"/>
        <v>-60</v>
      </c>
      <c r="S181" s="294">
        <f t="shared" si="266"/>
        <v>0</v>
      </c>
      <c r="T181" s="371">
        <f t="shared" si="267"/>
        <v>-180</v>
      </c>
    </row>
    <row r="182" spans="1:20" x14ac:dyDescent="0.25">
      <c r="A182" s="113" t="s">
        <v>22</v>
      </c>
      <c r="B182" s="317">
        <v>20</v>
      </c>
      <c r="C182" s="107">
        <f>'UBS Carandiru'!B23</f>
        <v>1</v>
      </c>
      <c r="D182" s="338">
        <f t="shared" si="257"/>
        <v>20</v>
      </c>
      <c r="E182" s="137">
        <f>'UBS Carandiru'!C23</f>
        <v>0.5</v>
      </c>
      <c r="F182" s="358">
        <f t="shared" si="258"/>
        <v>-10</v>
      </c>
      <c r="G182" s="137">
        <f>'UBS Carandiru'!E23</f>
        <v>0</v>
      </c>
      <c r="H182" s="358">
        <f t="shared" si="259"/>
        <v>-20</v>
      </c>
      <c r="I182" s="137">
        <f>'UBS Carandiru'!G23</f>
        <v>0</v>
      </c>
      <c r="J182" s="358">
        <f t="shared" si="260"/>
        <v>-20</v>
      </c>
      <c r="K182" s="294">
        <f t="shared" si="261"/>
        <v>0.5</v>
      </c>
      <c r="L182" s="371">
        <f t="shared" si="262"/>
        <v>-50</v>
      </c>
      <c r="M182" s="137">
        <f>'UBS Carandiru'!K23</f>
        <v>0</v>
      </c>
      <c r="N182" s="358">
        <f t="shared" si="263"/>
        <v>-20</v>
      </c>
      <c r="O182" s="137">
        <f>'UBS Carandiru'!M23</f>
        <v>0</v>
      </c>
      <c r="P182" s="358">
        <f t="shared" si="264"/>
        <v>-20</v>
      </c>
      <c r="Q182" s="137">
        <f>'UBS Carandiru'!O23</f>
        <v>0</v>
      </c>
      <c r="R182" s="358">
        <f t="shared" si="265"/>
        <v>-20</v>
      </c>
      <c r="S182" s="294">
        <f t="shared" si="266"/>
        <v>0</v>
      </c>
      <c r="T182" s="371">
        <f t="shared" si="267"/>
        <v>-60</v>
      </c>
    </row>
    <row r="183" spans="1:20" x14ac:dyDescent="0.25">
      <c r="A183" s="113" t="s">
        <v>50</v>
      </c>
      <c r="B183" s="317">
        <v>20</v>
      </c>
      <c r="C183" s="107">
        <f>'UBS Carandiru'!B24</f>
        <v>1</v>
      </c>
      <c r="D183" s="338">
        <f t="shared" si="257"/>
        <v>20</v>
      </c>
      <c r="E183" s="137">
        <f>'UBS Carandiru'!C24</f>
        <v>0</v>
      </c>
      <c r="F183" s="358">
        <f t="shared" si="258"/>
        <v>-20</v>
      </c>
      <c r="G183" s="137">
        <f>'UBS Carandiru'!E24</f>
        <v>0</v>
      </c>
      <c r="H183" s="358">
        <f t="shared" si="259"/>
        <v>-20</v>
      </c>
      <c r="I183" s="137">
        <f>'UBS Carandiru'!G24</f>
        <v>0</v>
      </c>
      <c r="J183" s="358">
        <f t="shared" si="260"/>
        <v>-20</v>
      </c>
      <c r="K183" s="294">
        <f t="shared" si="261"/>
        <v>0</v>
      </c>
      <c r="L183" s="371">
        <f t="shared" si="262"/>
        <v>-60</v>
      </c>
      <c r="M183" s="137">
        <f>'UBS Carandiru'!K24</f>
        <v>0</v>
      </c>
      <c r="N183" s="358">
        <f t="shared" si="263"/>
        <v>-20</v>
      </c>
      <c r="O183" s="137">
        <f>'UBS Carandiru'!M24</f>
        <v>0</v>
      </c>
      <c r="P183" s="358">
        <f t="shared" si="264"/>
        <v>-20</v>
      </c>
      <c r="Q183" s="137">
        <f>'UBS Carandiru'!O24</f>
        <v>0</v>
      </c>
      <c r="R183" s="358">
        <f t="shared" si="265"/>
        <v>-20</v>
      </c>
      <c r="S183" s="294">
        <f t="shared" si="266"/>
        <v>0</v>
      </c>
      <c r="T183" s="371">
        <f t="shared" si="267"/>
        <v>-60</v>
      </c>
    </row>
    <row r="184" spans="1:20" x14ac:dyDescent="0.25">
      <c r="A184" s="113" t="s">
        <v>23</v>
      </c>
      <c r="B184" s="317">
        <v>20</v>
      </c>
      <c r="C184" s="107">
        <f>'UBS Carandiru'!B25</f>
        <v>2</v>
      </c>
      <c r="D184" s="338">
        <f t="shared" si="257"/>
        <v>40</v>
      </c>
      <c r="E184" s="137">
        <f>'UBS Carandiru'!C25</f>
        <v>1</v>
      </c>
      <c r="F184" s="358">
        <f t="shared" si="258"/>
        <v>-20</v>
      </c>
      <c r="G184" s="137">
        <f>'UBS Carandiru'!E25</f>
        <v>0</v>
      </c>
      <c r="H184" s="358">
        <f t="shared" si="259"/>
        <v>-40</v>
      </c>
      <c r="I184" s="137">
        <f>'UBS Carandiru'!G25</f>
        <v>0</v>
      </c>
      <c r="J184" s="358">
        <f t="shared" si="260"/>
        <v>-40</v>
      </c>
      <c r="K184" s="294">
        <f t="shared" si="261"/>
        <v>1</v>
      </c>
      <c r="L184" s="371">
        <f t="shared" si="262"/>
        <v>-100</v>
      </c>
      <c r="M184" s="137">
        <f>'UBS Carandiru'!K25</f>
        <v>0</v>
      </c>
      <c r="N184" s="358">
        <f t="shared" si="263"/>
        <v>-40</v>
      </c>
      <c r="O184" s="137">
        <f>'UBS Carandiru'!M25</f>
        <v>0</v>
      </c>
      <c r="P184" s="358">
        <f t="shared" si="264"/>
        <v>-40</v>
      </c>
      <c r="Q184" s="137">
        <f>'UBS Carandiru'!O25</f>
        <v>0</v>
      </c>
      <c r="R184" s="358">
        <f t="shared" si="265"/>
        <v>-40</v>
      </c>
      <c r="S184" s="294">
        <f t="shared" si="266"/>
        <v>0</v>
      </c>
      <c r="T184" s="371">
        <f t="shared" si="267"/>
        <v>-120</v>
      </c>
    </row>
    <row r="185" spans="1:20" x14ac:dyDescent="0.25">
      <c r="A185" s="113" t="s">
        <v>210</v>
      </c>
      <c r="B185" s="317">
        <v>10</v>
      </c>
      <c r="C185" s="107">
        <f>'UBS Carandiru'!B26</f>
        <v>1</v>
      </c>
      <c r="D185" s="338">
        <f t="shared" si="257"/>
        <v>10</v>
      </c>
      <c r="E185" s="137">
        <f>'UBS Carandiru'!C26</f>
        <v>1</v>
      </c>
      <c r="F185" s="358">
        <f t="shared" si="258"/>
        <v>0</v>
      </c>
      <c r="G185" s="137">
        <f>'UBS Carandiru'!E26</f>
        <v>0</v>
      </c>
      <c r="H185" s="358">
        <f t="shared" si="259"/>
        <v>-10</v>
      </c>
      <c r="I185" s="137">
        <f>'UBS Carandiru'!G26</f>
        <v>0</v>
      </c>
      <c r="J185" s="358">
        <f t="shared" si="260"/>
        <v>-10</v>
      </c>
      <c r="K185" s="294">
        <f t="shared" si="261"/>
        <v>1</v>
      </c>
      <c r="L185" s="371">
        <f t="shared" si="262"/>
        <v>-20</v>
      </c>
      <c r="M185" s="137">
        <f>'UBS Carandiru'!K26</f>
        <v>0</v>
      </c>
      <c r="N185" s="358">
        <f t="shared" si="263"/>
        <v>-10</v>
      </c>
      <c r="O185" s="137">
        <f>'UBS Carandiru'!M26</f>
        <v>0</v>
      </c>
      <c r="P185" s="358">
        <f t="shared" si="264"/>
        <v>-10</v>
      </c>
      <c r="Q185" s="137">
        <f>'UBS Carandiru'!O26</f>
        <v>0</v>
      </c>
      <c r="R185" s="358">
        <f t="shared" si="265"/>
        <v>-10</v>
      </c>
      <c r="S185" s="294">
        <f t="shared" si="266"/>
        <v>0</v>
      </c>
      <c r="T185" s="371">
        <f t="shared" si="267"/>
        <v>-30</v>
      </c>
    </row>
    <row r="186" spans="1:20" x14ac:dyDescent="0.25">
      <c r="A186" s="113" t="s">
        <v>24</v>
      </c>
      <c r="B186" s="317">
        <v>30</v>
      </c>
      <c r="C186" s="107">
        <f>'UBS Carandiru'!B27</f>
        <v>1</v>
      </c>
      <c r="D186" s="338">
        <f t="shared" si="257"/>
        <v>30</v>
      </c>
      <c r="E186" s="137">
        <f>'UBS Carandiru'!C27</f>
        <v>1</v>
      </c>
      <c r="F186" s="358">
        <f t="shared" si="258"/>
        <v>0</v>
      </c>
      <c r="G186" s="137">
        <f>'UBS Carandiru'!E27</f>
        <v>0</v>
      </c>
      <c r="H186" s="358">
        <f t="shared" si="259"/>
        <v>-30</v>
      </c>
      <c r="I186" s="137">
        <f>'UBS Carandiru'!G27</f>
        <v>0</v>
      </c>
      <c r="J186" s="358">
        <f t="shared" si="260"/>
        <v>-30</v>
      </c>
      <c r="K186" s="294">
        <f t="shared" si="261"/>
        <v>1</v>
      </c>
      <c r="L186" s="371">
        <f t="shared" si="262"/>
        <v>-60</v>
      </c>
      <c r="M186" s="137">
        <f>'UBS Carandiru'!K27</f>
        <v>0</v>
      </c>
      <c r="N186" s="358">
        <f t="shared" si="263"/>
        <v>-30</v>
      </c>
      <c r="O186" s="137">
        <f>'UBS Carandiru'!M27</f>
        <v>0</v>
      </c>
      <c r="P186" s="358">
        <f t="shared" si="264"/>
        <v>-30</v>
      </c>
      <c r="Q186" s="137">
        <f>'UBS Carandiru'!O27</f>
        <v>0</v>
      </c>
      <c r="R186" s="358">
        <f t="shared" si="265"/>
        <v>-30</v>
      </c>
      <c r="S186" s="294">
        <f t="shared" si="266"/>
        <v>0</v>
      </c>
      <c r="T186" s="371">
        <f t="shared" si="267"/>
        <v>-90</v>
      </c>
    </row>
    <row r="187" spans="1:20" x14ac:dyDescent="0.25">
      <c r="A187" s="113" t="s">
        <v>25</v>
      </c>
      <c r="B187" s="317">
        <v>30</v>
      </c>
      <c r="C187" s="107">
        <f>'UBS Carandiru'!B28</f>
        <v>5</v>
      </c>
      <c r="D187" s="338">
        <f t="shared" si="257"/>
        <v>150</v>
      </c>
      <c r="E187" s="137">
        <f>'UBS Carandiru'!C28</f>
        <v>5</v>
      </c>
      <c r="F187" s="358">
        <f t="shared" si="258"/>
        <v>0</v>
      </c>
      <c r="G187" s="137">
        <f>'UBS Carandiru'!E28</f>
        <v>0</v>
      </c>
      <c r="H187" s="358">
        <f t="shared" si="259"/>
        <v>-150</v>
      </c>
      <c r="I187" s="137">
        <f>'UBS Carandiru'!G28</f>
        <v>0</v>
      </c>
      <c r="J187" s="358">
        <f t="shared" si="260"/>
        <v>-150</v>
      </c>
      <c r="K187" s="294">
        <f t="shared" si="261"/>
        <v>5</v>
      </c>
      <c r="L187" s="371">
        <f t="shared" si="262"/>
        <v>-300</v>
      </c>
      <c r="M187" s="137">
        <f>'UBS Carandiru'!K28</f>
        <v>0</v>
      </c>
      <c r="N187" s="358">
        <f t="shared" si="263"/>
        <v>-150</v>
      </c>
      <c r="O187" s="137">
        <f>'UBS Carandiru'!M28</f>
        <v>0</v>
      </c>
      <c r="P187" s="358">
        <f t="shared" si="264"/>
        <v>-150</v>
      </c>
      <c r="Q187" s="137">
        <f>'UBS Carandiru'!O28</f>
        <v>0</v>
      </c>
      <c r="R187" s="358">
        <f t="shared" si="265"/>
        <v>-150</v>
      </c>
      <c r="S187" s="294">
        <f t="shared" si="266"/>
        <v>0</v>
      </c>
      <c r="T187" s="371">
        <f t="shared" si="267"/>
        <v>-450</v>
      </c>
    </row>
    <row r="188" spans="1:20" x14ac:dyDescent="0.25">
      <c r="A188" s="113" t="s">
        <v>46</v>
      </c>
      <c r="B188" s="317">
        <v>30</v>
      </c>
      <c r="C188" s="114">
        <f>'UBS Carandiru'!B29</f>
        <v>1</v>
      </c>
      <c r="D188" s="345">
        <f t="shared" si="257"/>
        <v>30</v>
      </c>
      <c r="E188" s="137">
        <f>'UBS Carandiru'!C29</f>
        <v>0</v>
      </c>
      <c r="F188" s="358">
        <f t="shared" si="258"/>
        <v>-30</v>
      </c>
      <c r="G188" s="137">
        <f>'UBS Carandiru'!E29</f>
        <v>0</v>
      </c>
      <c r="H188" s="358">
        <f t="shared" si="259"/>
        <v>-30</v>
      </c>
      <c r="I188" s="137">
        <f>'UBS Carandiru'!G29</f>
        <v>0</v>
      </c>
      <c r="J188" s="358">
        <f t="shared" si="260"/>
        <v>-30</v>
      </c>
      <c r="K188" s="294">
        <f t="shared" si="261"/>
        <v>0</v>
      </c>
      <c r="L188" s="371">
        <f t="shared" si="262"/>
        <v>-90</v>
      </c>
      <c r="M188" s="137">
        <f>'UBS Carandiru'!K29</f>
        <v>0</v>
      </c>
      <c r="N188" s="358">
        <f t="shared" si="263"/>
        <v>-30</v>
      </c>
      <c r="O188" s="137">
        <f>'UBS Carandiru'!M29</f>
        <v>0</v>
      </c>
      <c r="P188" s="358">
        <f t="shared" si="264"/>
        <v>-30</v>
      </c>
      <c r="Q188" s="137">
        <f>'UBS Carandiru'!O29</f>
        <v>0</v>
      </c>
      <c r="R188" s="358">
        <f t="shared" si="265"/>
        <v>-30</v>
      </c>
      <c r="S188" s="294">
        <f t="shared" si="266"/>
        <v>0</v>
      </c>
      <c r="T188" s="371">
        <f t="shared" si="267"/>
        <v>-90</v>
      </c>
    </row>
    <row r="189" spans="1:20" x14ac:dyDescent="0.25">
      <c r="A189" s="113" t="s">
        <v>26</v>
      </c>
      <c r="B189" s="317">
        <v>40</v>
      </c>
      <c r="C189" s="107">
        <f>'UBS Carandiru'!B30</f>
        <v>1</v>
      </c>
      <c r="D189" s="338">
        <f t="shared" si="257"/>
        <v>40</v>
      </c>
      <c r="E189" s="137">
        <f>'UBS Carandiru'!C30</f>
        <v>1</v>
      </c>
      <c r="F189" s="358">
        <f t="shared" si="258"/>
        <v>0</v>
      </c>
      <c r="G189" s="137">
        <f>'UBS Carandiru'!E30</f>
        <v>0</v>
      </c>
      <c r="H189" s="358">
        <f t="shared" si="259"/>
        <v>-40</v>
      </c>
      <c r="I189" s="137">
        <f>'UBS Carandiru'!G30</f>
        <v>0</v>
      </c>
      <c r="J189" s="358">
        <f t="shared" si="260"/>
        <v>-40</v>
      </c>
      <c r="K189" s="294">
        <f t="shared" si="261"/>
        <v>1</v>
      </c>
      <c r="L189" s="371">
        <f t="shared" si="262"/>
        <v>-80</v>
      </c>
      <c r="M189" s="137">
        <f>'UBS Carandiru'!K30</f>
        <v>0</v>
      </c>
      <c r="N189" s="358">
        <f t="shared" si="263"/>
        <v>-40</v>
      </c>
      <c r="O189" s="137">
        <f>'UBS Carandiru'!M30</f>
        <v>0</v>
      </c>
      <c r="P189" s="358">
        <f t="shared" si="264"/>
        <v>-40</v>
      </c>
      <c r="Q189" s="137">
        <f>'UBS Carandiru'!O30</f>
        <v>0</v>
      </c>
      <c r="R189" s="358">
        <f t="shared" si="265"/>
        <v>-40</v>
      </c>
      <c r="S189" s="294">
        <f t="shared" si="266"/>
        <v>0</v>
      </c>
      <c r="T189" s="371">
        <f t="shared" si="267"/>
        <v>-120</v>
      </c>
    </row>
    <row r="190" spans="1:20" x14ac:dyDescent="0.25">
      <c r="A190" s="113" t="s">
        <v>34</v>
      </c>
      <c r="B190" s="317">
        <v>30</v>
      </c>
      <c r="C190" s="107">
        <f>'UBS Carandiru'!B31</f>
        <v>1</v>
      </c>
      <c r="D190" s="338">
        <f t="shared" si="257"/>
        <v>30</v>
      </c>
      <c r="E190" s="137">
        <f>'UBS Carandiru'!C31</f>
        <v>1</v>
      </c>
      <c r="F190" s="358">
        <f t="shared" si="258"/>
        <v>0</v>
      </c>
      <c r="G190" s="137">
        <f>'UBS Carandiru'!E31</f>
        <v>0</v>
      </c>
      <c r="H190" s="358">
        <f t="shared" si="259"/>
        <v>-30</v>
      </c>
      <c r="I190" s="137">
        <f>'UBS Carandiru'!G31</f>
        <v>0</v>
      </c>
      <c r="J190" s="358">
        <f t="shared" si="260"/>
        <v>-30</v>
      </c>
      <c r="K190" s="294">
        <f t="shared" si="261"/>
        <v>1</v>
      </c>
      <c r="L190" s="371">
        <f t="shared" si="262"/>
        <v>-60</v>
      </c>
      <c r="M190" s="137">
        <f>'UBS Carandiru'!K31</f>
        <v>0</v>
      </c>
      <c r="N190" s="358">
        <f t="shared" si="263"/>
        <v>-30</v>
      </c>
      <c r="O190" s="137">
        <f>'UBS Carandiru'!M31</f>
        <v>0</v>
      </c>
      <c r="P190" s="358">
        <f t="shared" si="264"/>
        <v>-30</v>
      </c>
      <c r="Q190" s="137">
        <f>'UBS Carandiru'!O31</f>
        <v>0</v>
      </c>
      <c r="R190" s="358">
        <f t="shared" si="265"/>
        <v>-30</v>
      </c>
      <c r="S190" s="294">
        <f t="shared" si="266"/>
        <v>0</v>
      </c>
      <c r="T190" s="371">
        <f t="shared" si="267"/>
        <v>-90</v>
      </c>
    </row>
    <row r="191" spans="1:20" ht="15.75" thickBot="1" x14ac:dyDescent="0.3">
      <c r="A191" s="83" t="s">
        <v>51</v>
      </c>
      <c r="B191" s="325">
        <v>30</v>
      </c>
      <c r="C191" s="84">
        <f>'UBS Carandiru'!B32</f>
        <v>1</v>
      </c>
      <c r="D191" s="351">
        <f t="shared" si="257"/>
        <v>30</v>
      </c>
      <c r="E191" s="546">
        <f>'UBS Carandiru'!C32</f>
        <v>0</v>
      </c>
      <c r="F191" s="366">
        <f t="shared" si="258"/>
        <v>-30</v>
      </c>
      <c r="G191" s="546">
        <f>'UBS Carandiru'!E32</f>
        <v>0</v>
      </c>
      <c r="H191" s="366">
        <f t="shared" si="259"/>
        <v>-30</v>
      </c>
      <c r="I191" s="546">
        <f>'UBS Carandiru'!G32</f>
        <v>0</v>
      </c>
      <c r="J191" s="366">
        <f t="shared" si="260"/>
        <v>-30</v>
      </c>
      <c r="K191" s="302">
        <f t="shared" si="261"/>
        <v>0</v>
      </c>
      <c r="L191" s="379">
        <f t="shared" si="262"/>
        <v>-90</v>
      </c>
      <c r="M191" s="546">
        <f>'UBS Carandiru'!K32</f>
        <v>0</v>
      </c>
      <c r="N191" s="366">
        <f t="shared" si="263"/>
        <v>-30</v>
      </c>
      <c r="O191" s="546">
        <f>'UBS Carandiru'!M32</f>
        <v>0</v>
      </c>
      <c r="P191" s="366">
        <f t="shared" si="264"/>
        <v>-30</v>
      </c>
      <c r="Q191" s="546">
        <f>'UBS Carandiru'!O32</f>
        <v>0</v>
      </c>
      <c r="R191" s="366">
        <f t="shared" si="265"/>
        <v>-30</v>
      </c>
      <c r="S191" s="302">
        <f t="shared" si="266"/>
        <v>0</v>
      </c>
      <c r="T191" s="379">
        <f t="shared" si="267"/>
        <v>-90</v>
      </c>
    </row>
    <row r="192" spans="1:20" ht="15.75" thickBot="1" x14ac:dyDescent="0.3">
      <c r="A192" s="410" t="s">
        <v>7</v>
      </c>
      <c r="B192" s="403">
        <f>SUM(B179:B191)</f>
        <v>320</v>
      </c>
      <c r="C192" s="404">
        <f>SUM(C179:C191)</f>
        <v>31</v>
      </c>
      <c r="D192" s="405">
        <f t="shared" ref="D192:T192" si="268">SUM(D179:D191)</f>
        <v>720</v>
      </c>
      <c r="E192" s="551">
        <f t="shared" si="268"/>
        <v>23</v>
      </c>
      <c r="F192" s="407">
        <f t="shared" si="268"/>
        <v>-180</v>
      </c>
      <c r="G192" s="551">
        <f t="shared" si="268"/>
        <v>0</v>
      </c>
      <c r="H192" s="407">
        <f t="shared" si="268"/>
        <v>-720</v>
      </c>
      <c r="I192" s="551">
        <f t="shared" si="268"/>
        <v>0</v>
      </c>
      <c r="J192" s="407">
        <f t="shared" si="268"/>
        <v>-720</v>
      </c>
      <c r="K192" s="408">
        <f t="shared" ref="K192:L192" si="269">SUM(K179:K191)</f>
        <v>23</v>
      </c>
      <c r="L192" s="409">
        <f t="shared" si="269"/>
        <v>-1620</v>
      </c>
      <c r="M192" s="551">
        <f t="shared" si="268"/>
        <v>0</v>
      </c>
      <c r="N192" s="407">
        <f t="shared" si="268"/>
        <v>-720</v>
      </c>
      <c r="O192" s="551">
        <f t="shared" si="268"/>
        <v>0</v>
      </c>
      <c r="P192" s="407">
        <f t="shared" si="268"/>
        <v>-720</v>
      </c>
      <c r="Q192" s="551">
        <f t="shared" si="268"/>
        <v>0</v>
      </c>
      <c r="R192" s="407">
        <f t="shared" si="268"/>
        <v>-720</v>
      </c>
      <c r="S192" s="408">
        <f t="shared" si="268"/>
        <v>0</v>
      </c>
      <c r="T192" s="409">
        <f t="shared" si="268"/>
        <v>-2160</v>
      </c>
    </row>
    <row r="194" spans="1:20" ht="15.75" x14ac:dyDescent="0.25">
      <c r="A194" s="1290" t="s">
        <v>302</v>
      </c>
      <c r="B194" s="1291"/>
      <c r="C194" s="1291"/>
      <c r="D194" s="1291"/>
      <c r="E194" s="1291"/>
      <c r="F194" s="1291"/>
      <c r="G194" s="1291"/>
      <c r="H194" s="1291"/>
      <c r="I194" s="1291"/>
      <c r="J194" s="1291"/>
      <c r="K194" s="1291"/>
      <c r="L194" s="1291"/>
      <c r="M194" s="1291"/>
      <c r="N194" s="1291"/>
      <c r="O194" s="1291"/>
      <c r="P194" s="1291"/>
      <c r="Q194" s="1291"/>
      <c r="R194" s="1291"/>
      <c r="S194" s="1291"/>
      <c r="T194" s="1291"/>
    </row>
    <row r="195" spans="1:20" ht="36.75" thickBot="1" x14ac:dyDescent="0.3">
      <c r="A195" s="110" t="s">
        <v>14</v>
      </c>
      <c r="B195" s="315" t="str">
        <f t="shared" ref="B195:T195" si="270">B5</f>
        <v>Carga Horária</v>
      </c>
      <c r="C195" s="132" t="str">
        <f t="shared" si="270"/>
        <v>Equipe Mínima TA</v>
      </c>
      <c r="D195" s="343" t="str">
        <f t="shared" si="270"/>
        <v>Total Horas</v>
      </c>
      <c r="E195" s="561" t="str">
        <f t="shared" si="270"/>
        <v>MAR</v>
      </c>
      <c r="F195" s="385" t="str">
        <f t="shared" si="270"/>
        <v>Saldo Mar</v>
      </c>
      <c r="G195" s="561" t="str">
        <f t="shared" si="270"/>
        <v>ABR</v>
      </c>
      <c r="H195" s="385" t="str">
        <f t="shared" si="270"/>
        <v>Saldo Abr</v>
      </c>
      <c r="I195" s="561" t="str">
        <f t="shared" si="270"/>
        <v>MAI</v>
      </c>
      <c r="J195" s="385" t="str">
        <f t="shared" si="270"/>
        <v>Saldo Mai</v>
      </c>
      <c r="K195" s="292" t="str">
        <f t="shared" ref="K195:L195" si="271">K5</f>
        <v>3º Trimestre</v>
      </c>
      <c r="L195" s="383" t="str">
        <f t="shared" si="271"/>
        <v>Saldo Trim</v>
      </c>
      <c r="M195" s="561" t="str">
        <f t="shared" si="270"/>
        <v>JUN</v>
      </c>
      <c r="N195" s="385" t="str">
        <f t="shared" si="270"/>
        <v>Saldo Jun</v>
      </c>
      <c r="O195" s="541" t="str">
        <f t="shared" si="270"/>
        <v>JUL</v>
      </c>
      <c r="P195" s="385" t="str">
        <f t="shared" si="270"/>
        <v>Saldo Jul</v>
      </c>
      <c r="Q195" s="541" t="str">
        <f t="shared" si="270"/>
        <v>AGO</v>
      </c>
      <c r="R195" s="385" t="str">
        <f t="shared" si="270"/>
        <v>Saldo Ago</v>
      </c>
      <c r="S195" s="292" t="str">
        <f t="shared" si="270"/>
        <v>4º Trimestre</v>
      </c>
      <c r="T195" s="383" t="str">
        <f t="shared" si="270"/>
        <v>Saldo Trim</v>
      </c>
    </row>
    <row r="196" spans="1:20" ht="15.75" thickTop="1" x14ac:dyDescent="0.25">
      <c r="A196" s="59" t="s">
        <v>146</v>
      </c>
      <c r="B196" s="62">
        <v>20</v>
      </c>
      <c r="C196" s="290">
        <f>'CER Carandiru'!B15</f>
        <v>1</v>
      </c>
      <c r="D196" s="348">
        <f t="shared" ref="D196:D205" si="272">C196*B196</f>
        <v>20</v>
      </c>
      <c r="E196" s="552">
        <f>'CER Carandiru'!C15</f>
        <v>0</v>
      </c>
      <c r="F196" s="364">
        <f t="shared" ref="F196:F205" si="273">(E196*$B196)-$D196</f>
        <v>-20</v>
      </c>
      <c r="G196" s="552">
        <f>'CER Carandiru'!E15</f>
        <v>0</v>
      </c>
      <c r="H196" s="364">
        <f t="shared" ref="H196:H205" si="274">(G196*$B196)-$D196</f>
        <v>-20</v>
      </c>
      <c r="I196" s="552">
        <f>'CER Carandiru'!G15</f>
        <v>0</v>
      </c>
      <c r="J196" s="364">
        <f t="shared" ref="J196:J205" si="275">(I196*$B196)-$D196</f>
        <v>-20</v>
      </c>
      <c r="K196" s="299">
        <f t="shared" ref="K196:K205" si="276">SUM(E196,G196,I196)</f>
        <v>0</v>
      </c>
      <c r="L196" s="377">
        <f t="shared" ref="L196:L205" si="277">(K196*$B196)-$D196*3</f>
        <v>-60</v>
      </c>
      <c r="M196" s="552">
        <f>'CER Carandiru'!K15</f>
        <v>0</v>
      </c>
      <c r="N196" s="364">
        <f t="shared" ref="N196:N205" si="278">(M196*$B196)-$D196</f>
        <v>-20</v>
      </c>
      <c r="O196" s="552">
        <f>'CER Carandiru'!M15</f>
        <v>0</v>
      </c>
      <c r="P196" s="364">
        <f t="shared" ref="P196:P205" si="279">(O196*$B196)-$D196</f>
        <v>-20</v>
      </c>
      <c r="Q196" s="552">
        <f>'CER Carandiru'!O15</f>
        <v>0</v>
      </c>
      <c r="R196" s="364">
        <f t="shared" ref="R196:R205" si="280">(Q196*$B196)-$D196</f>
        <v>-20</v>
      </c>
      <c r="S196" s="299">
        <f t="shared" ref="S196:S205" si="281">SUM(M196,O196,Q196)</f>
        <v>0</v>
      </c>
      <c r="T196" s="377">
        <f t="shared" ref="T196:T205" si="282">(S196*$B196)-$D196*3</f>
        <v>-60</v>
      </c>
    </row>
    <row r="197" spans="1:20" x14ac:dyDescent="0.25">
      <c r="A197" s="156" t="s">
        <v>153</v>
      </c>
      <c r="B197" s="157">
        <v>20</v>
      </c>
      <c r="C197" s="291">
        <f>'CER Carandiru'!B16</f>
        <v>1</v>
      </c>
      <c r="D197" s="349">
        <f t="shared" si="272"/>
        <v>20</v>
      </c>
      <c r="E197" s="553">
        <f>'CER Carandiru'!C16</f>
        <v>1.5</v>
      </c>
      <c r="F197" s="365">
        <f t="shared" si="273"/>
        <v>10</v>
      </c>
      <c r="G197" s="553">
        <f>'CER Carandiru'!E16</f>
        <v>0</v>
      </c>
      <c r="H197" s="365">
        <f t="shared" si="274"/>
        <v>-20</v>
      </c>
      <c r="I197" s="553">
        <f>'CER Carandiru'!G16</f>
        <v>0</v>
      </c>
      <c r="J197" s="365">
        <f t="shared" si="275"/>
        <v>-20</v>
      </c>
      <c r="K197" s="300">
        <f t="shared" si="276"/>
        <v>1.5</v>
      </c>
      <c r="L197" s="378">
        <f t="shared" si="277"/>
        <v>-30</v>
      </c>
      <c r="M197" s="553">
        <f>'CER Carandiru'!K16</f>
        <v>0</v>
      </c>
      <c r="N197" s="365">
        <f t="shared" si="278"/>
        <v>-20</v>
      </c>
      <c r="O197" s="553">
        <f>'CER Carandiru'!M16</f>
        <v>0</v>
      </c>
      <c r="P197" s="365">
        <f t="shared" si="279"/>
        <v>-20</v>
      </c>
      <c r="Q197" s="553">
        <f>'CER Carandiru'!O16</f>
        <v>0</v>
      </c>
      <c r="R197" s="365">
        <f t="shared" si="280"/>
        <v>-20</v>
      </c>
      <c r="S197" s="300">
        <f t="shared" si="281"/>
        <v>0</v>
      </c>
      <c r="T197" s="378">
        <f t="shared" si="282"/>
        <v>-60</v>
      </c>
    </row>
    <row r="198" spans="1:20" x14ac:dyDescent="0.25">
      <c r="A198" s="156" t="s">
        <v>154</v>
      </c>
      <c r="B198" s="157">
        <v>20</v>
      </c>
      <c r="C198" s="291">
        <f>'CER Carandiru'!B17</f>
        <v>1</v>
      </c>
      <c r="D198" s="349">
        <f t="shared" si="272"/>
        <v>20</v>
      </c>
      <c r="E198" s="553">
        <f>'CER Carandiru'!C17</f>
        <v>0.6</v>
      </c>
      <c r="F198" s="365">
        <f t="shared" si="273"/>
        <v>-8</v>
      </c>
      <c r="G198" s="553">
        <f>'CER Carandiru'!E17</f>
        <v>0</v>
      </c>
      <c r="H198" s="365">
        <f t="shared" si="274"/>
        <v>-20</v>
      </c>
      <c r="I198" s="553">
        <f>'CER Carandiru'!G17</f>
        <v>0</v>
      </c>
      <c r="J198" s="365">
        <f t="shared" si="275"/>
        <v>-20</v>
      </c>
      <c r="K198" s="300">
        <f t="shared" si="276"/>
        <v>0.6</v>
      </c>
      <c r="L198" s="378">
        <f t="shared" si="277"/>
        <v>-48</v>
      </c>
      <c r="M198" s="553">
        <f>'CER Carandiru'!K17</f>
        <v>0</v>
      </c>
      <c r="N198" s="365">
        <f t="shared" si="278"/>
        <v>-20</v>
      </c>
      <c r="O198" s="553">
        <f>'CER Carandiru'!M17</f>
        <v>0</v>
      </c>
      <c r="P198" s="365">
        <f t="shared" si="279"/>
        <v>-20</v>
      </c>
      <c r="Q198" s="553">
        <f>'CER Carandiru'!O17</f>
        <v>0</v>
      </c>
      <c r="R198" s="365">
        <f t="shared" si="280"/>
        <v>-20</v>
      </c>
      <c r="S198" s="300">
        <f t="shared" si="281"/>
        <v>0</v>
      </c>
      <c r="T198" s="378">
        <f t="shared" si="282"/>
        <v>-60</v>
      </c>
    </row>
    <row r="199" spans="1:20" x14ac:dyDescent="0.25">
      <c r="A199" s="113" t="s">
        <v>147</v>
      </c>
      <c r="B199" s="324">
        <v>30</v>
      </c>
      <c r="C199" s="122">
        <f>'CER Carandiru'!B18</f>
        <v>1</v>
      </c>
      <c r="D199" s="350">
        <f t="shared" si="272"/>
        <v>30</v>
      </c>
      <c r="E199" s="554">
        <f>'CER Carandiru'!C18</f>
        <v>1</v>
      </c>
      <c r="F199" s="365">
        <f t="shared" si="273"/>
        <v>0</v>
      </c>
      <c r="G199" s="554">
        <f>'CER Carandiru'!E18</f>
        <v>0</v>
      </c>
      <c r="H199" s="365">
        <f t="shared" si="274"/>
        <v>-30</v>
      </c>
      <c r="I199" s="554">
        <f>'CER Carandiru'!G18</f>
        <v>0</v>
      </c>
      <c r="J199" s="365">
        <f t="shared" si="275"/>
        <v>-30</v>
      </c>
      <c r="K199" s="301">
        <f t="shared" si="276"/>
        <v>1</v>
      </c>
      <c r="L199" s="378">
        <f t="shared" si="277"/>
        <v>-60</v>
      </c>
      <c r="M199" s="554">
        <f>'CER Carandiru'!K18</f>
        <v>0</v>
      </c>
      <c r="N199" s="365">
        <f t="shared" si="278"/>
        <v>-30</v>
      </c>
      <c r="O199" s="554">
        <f>'CER Carandiru'!M18</f>
        <v>0</v>
      </c>
      <c r="P199" s="365">
        <f t="shared" si="279"/>
        <v>-30</v>
      </c>
      <c r="Q199" s="554">
        <f>'CER Carandiru'!O18</f>
        <v>0</v>
      </c>
      <c r="R199" s="365">
        <f t="shared" si="280"/>
        <v>-30</v>
      </c>
      <c r="S199" s="301">
        <f t="shared" si="281"/>
        <v>0</v>
      </c>
      <c r="T199" s="378">
        <f t="shared" si="282"/>
        <v>-90</v>
      </c>
    </row>
    <row r="200" spans="1:20" x14ac:dyDescent="0.25">
      <c r="A200" s="113" t="s">
        <v>148</v>
      </c>
      <c r="B200" s="316">
        <v>30</v>
      </c>
      <c r="C200" s="10">
        <f>'CER Carandiru'!B19</f>
        <v>1</v>
      </c>
      <c r="D200" s="337">
        <f t="shared" si="272"/>
        <v>30</v>
      </c>
      <c r="E200" s="542">
        <f>'CER Carandiru'!C19</f>
        <v>1</v>
      </c>
      <c r="F200" s="357">
        <f t="shared" si="273"/>
        <v>0</v>
      </c>
      <c r="G200" s="542">
        <f>'CER Carandiru'!E19</f>
        <v>0</v>
      </c>
      <c r="H200" s="357">
        <f t="shared" si="274"/>
        <v>-30</v>
      </c>
      <c r="I200" s="542">
        <f>'CER Carandiru'!G19</f>
        <v>0</v>
      </c>
      <c r="J200" s="357">
        <f t="shared" si="275"/>
        <v>-30</v>
      </c>
      <c r="K200" s="282">
        <f t="shared" si="276"/>
        <v>1</v>
      </c>
      <c r="L200" s="370">
        <f t="shared" si="277"/>
        <v>-60</v>
      </c>
      <c r="M200" s="542">
        <f>'CER Carandiru'!K19</f>
        <v>0</v>
      </c>
      <c r="N200" s="357">
        <f t="shared" si="278"/>
        <v>-30</v>
      </c>
      <c r="O200" s="542">
        <f>'CER Carandiru'!M19</f>
        <v>0</v>
      </c>
      <c r="P200" s="357">
        <f t="shared" si="279"/>
        <v>-30</v>
      </c>
      <c r="Q200" s="542">
        <f>'CER Carandiru'!O19</f>
        <v>0</v>
      </c>
      <c r="R200" s="357">
        <f t="shared" si="280"/>
        <v>-30</v>
      </c>
      <c r="S200" s="282">
        <f t="shared" si="281"/>
        <v>0</v>
      </c>
      <c r="T200" s="370">
        <f t="shared" si="282"/>
        <v>-90</v>
      </c>
    </row>
    <row r="201" spans="1:20" x14ac:dyDescent="0.25">
      <c r="A201" s="83" t="s">
        <v>149</v>
      </c>
      <c r="B201" s="325">
        <v>30</v>
      </c>
      <c r="C201" s="84">
        <f>'CER Carandiru'!B20</f>
        <v>4</v>
      </c>
      <c r="D201" s="351">
        <f t="shared" si="272"/>
        <v>120</v>
      </c>
      <c r="E201" s="546">
        <f>'CER Carandiru'!C20</f>
        <v>5</v>
      </c>
      <c r="F201" s="366">
        <f t="shared" si="273"/>
        <v>30</v>
      </c>
      <c r="G201" s="546">
        <f>'CER Carandiru'!E20</f>
        <v>0</v>
      </c>
      <c r="H201" s="366">
        <f t="shared" si="274"/>
        <v>-120</v>
      </c>
      <c r="I201" s="546">
        <f>'CER Carandiru'!G20</f>
        <v>0</v>
      </c>
      <c r="J201" s="366">
        <f t="shared" si="275"/>
        <v>-120</v>
      </c>
      <c r="K201" s="302">
        <f t="shared" si="276"/>
        <v>5</v>
      </c>
      <c r="L201" s="379">
        <f t="shared" si="277"/>
        <v>-210</v>
      </c>
      <c r="M201" s="546">
        <f>'CER Carandiru'!K20</f>
        <v>0</v>
      </c>
      <c r="N201" s="366">
        <f t="shared" si="278"/>
        <v>-120</v>
      </c>
      <c r="O201" s="546">
        <f>'CER Carandiru'!M20</f>
        <v>0</v>
      </c>
      <c r="P201" s="366">
        <f t="shared" si="279"/>
        <v>-120</v>
      </c>
      <c r="Q201" s="546">
        <f>'CER Carandiru'!O20</f>
        <v>0</v>
      </c>
      <c r="R201" s="366">
        <f t="shared" si="280"/>
        <v>-120</v>
      </c>
      <c r="S201" s="302">
        <f t="shared" si="281"/>
        <v>0</v>
      </c>
      <c r="T201" s="379">
        <f t="shared" si="282"/>
        <v>-360</v>
      </c>
    </row>
    <row r="202" spans="1:20" x14ac:dyDescent="0.25">
      <c r="A202" s="165" t="s">
        <v>240</v>
      </c>
      <c r="B202" s="327">
        <v>40</v>
      </c>
      <c r="C202" s="122">
        <f>'CER Carandiru'!B21</f>
        <v>5</v>
      </c>
      <c r="D202" s="350">
        <f t="shared" si="272"/>
        <v>200</v>
      </c>
      <c r="E202" s="554">
        <f>'CER Carandiru'!C21</f>
        <v>3.75</v>
      </c>
      <c r="F202" s="365">
        <f t="shared" si="273"/>
        <v>-50</v>
      </c>
      <c r="G202" s="554">
        <f>'CER Carandiru'!E21</f>
        <v>0</v>
      </c>
      <c r="H202" s="365">
        <f t="shared" si="274"/>
        <v>-200</v>
      </c>
      <c r="I202" s="554">
        <f>'CER Carandiru'!G21</f>
        <v>0</v>
      </c>
      <c r="J202" s="365">
        <f t="shared" si="275"/>
        <v>-200</v>
      </c>
      <c r="K202" s="301">
        <f t="shared" si="276"/>
        <v>3.75</v>
      </c>
      <c r="L202" s="378">
        <f t="shared" si="277"/>
        <v>-450</v>
      </c>
      <c r="M202" s="554">
        <f>'CER Carandiru'!K21</f>
        <v>0</v>
      </c>
      <c r="N202" s="365">
        <f t="shared" si="278"/>
        <v>-200</v>
      </c>
      <c r="O202" s="554">
        <f>'CER Carandiru'!M21</f>
        <v>0</v>
      </c>
      <c r="P202" s="365">
        <f t="shared" si="279"/>
        <v>-200</v>
      </c>
      <c r="Q202" s="554">
        <f>'CER Carandiru'!O21</f>
        <v>0</v>
      </c>
      <c r="R202" s="365">
        <f t="shared" si="280"/>
        <v>-200</v>
      </c>
      <c r="S202" s="301">
        <f t="shared" si="281"/>
        <v>0</v>
      </c>
      <c r="T202" s="378">
        <f t="shared" si="282"/>
        <v>-600</v>
      </c>
    </row>
    <row r="203" spans="1:20" x14ac:dyDescent="0.25">
      <c r="A203" s="9" t="s">
        <v>150</v>
      </c>
      <c r="B203" s="316">
        <v>30</v>
      </c>
      <c r="C203" s="10">
        <f>'CER Carandiru'!B22</f>
        <v>1</v>
      </c>
      <c r="D203" s="337">
        <f t="shared" si="272"/>
        <v>30</v>
      </c>
      <c r="E203" s="542">
        <f>'CER Carandiru'!C22</f>
        <v>1</v>
      </c>
      <c r="F203" s="357">
        <f t="shared" si="273"/>
        <v>0</v>
      </c>
      <c r="G203" s="542">
        <f>'CER Carandiru'!E22</f>
        <v>0</v>
      </c>
      <c r="H203" s="357">
        <f t="shared" si="274"/>
        <v>-30</v>
      </c>
      <c r="I203" s="542">
        <f>'CER Carandiru'!G22</f>
        <v>0</v>
      </c>
      <c r="J203" s="357">
        <f t="shared" si="275"/>
        <v>-30</v>
      </c>
      <c r="K203" s="282">
        <f t="shared" si="276"/>
        <v>1</v>
      </c>
      <c r="L203" s="370">
        <f t="shared" si="277"/>
        <v>-60</v>
      </c>
      <c r="M203" s="542">
        <f>'CER Carandiru'!K22</f>
        <v>0</v>
      </c>
      <c r="N203" s="357">
        <f t="shared" si="278"/>
        <v>-30</v>
      </c>
      <c r="O203" s="542">
        <f>'CER Carandiru'!M22</f>
        <v>0</v>
      </c>
      <c r="P203" s="357">
        <f t="shared" si="279"/>
        <v>-30</v>
      </c>
      <c r="Q203" s="542">
        <f>'CER Carandiru'!O22</f>
        <v>0</v>
      </c>
      <c r="R203" s="357">
        <f t="shared" si="280"/>
        <v>-30</v>
      </c>
      <c r="S203" s="282">
        <f t="shared" si="281"/>
        <v>0</v>
      </c>
      <c r="T203" s="370">
        <f t="shared" si="282"/>
        <v>-90</v>
      </c>
    </row>
    <row r="204" spans="1:20" x14ac:dyDescent="0.25">
      <c r="A204" s="113" t="s">
        <v>151</v>
      </c>
      <c r="B204" s="317">
        <v>30</v>
      </c>
      <c r="C204" s="107">
        <f>'CER Carandiru'!B23</f>
        <v>3</v>
      </c>
      <c r="D204" s="338">
        <f t="shared" si="272"/>
        <v>90</v>
      </c>
      <c r="E204" s="137">
        <f>'CER Carandiru'!C23</f>
        <v>3</v>
      </c>
      <c r="F204" s="358">
        <f t="shared" si="273"/>
        <v>0</v>
      </c>
      <c r="G204" s="137">
        <f>'CER Carandiru'!E23</f>
        <v>0</v>
      </c>
      <c r="H204" s="358">
        <f t="shared" si="274"/>
        <v>-90</v>
      </c>
      <c r="I204" s="137">
        <f>'CER Carandiru'!G23</f>
        <v>0</v>
      </c>
      <c r="J204" s="358">
        <f t="shared" si="275"/>
        <v>-90</v>
      </c>
      <c r="K204" s="294">
        <f t="shared" si="276"/>
        <v>3</v>
      </c>
      <c r="L204" s="371">
        <f t="shared" si="277"/>
        <v>-180</v>
      </c>
      <c r="M204" s="137">
        <f>'CER Carandiru'!K23</f>
        <v>0</v>
      </c>
      <c r="N204" s="358">
        <f t="shared" si="278"/>
        <v>-90</v>
      </c>
      <c r="O204" s="137">
        <f>'CER Carandiru'!M23</f>
        <v>0</v>
      </c>
      <c r="P204" s="358">
        <f t="shared" si="279"/>
        <v>-90</v>
      </c>
      <c r="Q204" s="137">
        <f>'CER Carandiru'!O23</f>
        <v>0</v>
      </c>
      <c r="R204" s="358">
        <f t="shared" si="280"/>
        <v>-90</v>
      </c>
      <c r="S204" s="294">
        <f t="shared" si="281"/>
        <v>0</v>
      </c>
      <c r="T204" s="371">
        <f t="shared" si="282"/>
        <v>-270</v>
      </c>
    </row>
    <row r="205" spans="1:20" ht="15.75" thickBot="1" x14ac:dyDescent="0.3">
      <c r="A205" s="138" t="s">
        <v>152</v>
      </c>
      <c r="B205" s="318">
        <v>30</v>
      </c>
      <c r="C205" s="117">
        <f>'CER Carandiru'!B24</f>
        <v>3</v>
      </c>
      <c r="D205" s="340">
        <f t="shared" si="272"/>
        <v>90</v>
      </c>
      <c r="E205" s="543">
        <f>'CER Carandiru'!C24</f>
        <v>3</v>
      </c>
      <c r="F205" s="359">
        <f t="shared" si="273"/>
        <v>0</v>
      </c>
      <c r="G205" s="543">
        <f>'CER Carandiru'!E24</f>
        <v>0</v>
      </c>
      <c r="H205" s="359">
        <f t="shared" si="274"/>
        <v>-90</v>
      </c>
      <c r="I205" s="543">
        <f>'CER Carandiru'!G24</f>
        <v>0</v>
      </c>
      <c r="J205" s="359">
        <f t="shared" si="275"/>
        <v>-90</v>
      </c>
      <c r="K205" s="295">
        <f t="shared" si="276"/>
        <v>3</v>
      </c>
      <c r="L205" s="372">
        <f t="shared" si="277"/>
        <v>-180</v>
      </c>
      <c r="M205" s="543">
        <f>'CER Carandiru'!K24</f>
        <v>0</v>
      </c>
      <c r="N205" s="359">
        <f t="shared" si="278"/>
        <v>-90</v>
      </c>
      <c r="O205" s="543">
        <f>'CER Carandiru'!M24</f>
        <v>0</v>
      </c>
      <c r="P205" s="359">
        <f t="shared" si="279"/>
        <v>-90</v>
      </c>
      <c r="Q205" s="543">
        <f>'CER Carandiru'!O24</f>
        <v>0</v>
      </c>
      <c r="R205" s="359">
        <f t="shared" si="280"/>
        <v>-90</v>
      </c>
      <c r="S205" s="295">
        <f t="shared" si="281"/>
        <v>0</v>
      </c>
      <c r="T205" s="372">
        <f t="shared" si="282"/>
        <v>-270</v>
      </c>
    </row>
    <row r="206" spans="1:20" ht="15.75" thickBot="1" x14ac:dyDescent="0.3">
      <c r="A206" s="6" t="s">
        <v>7</v>
      </c>
      <c r="B206" s="334">
        <f>SUM(B196:B205)</f>
        <v>280</v>
      </c>
      <c r="C206" s="7">
        <f>SUM(C196:C205)</f>
        <v>21</v>
      </c>
      <c r="D206" s="341">
        <f t="shared" ref="D206:T206" si="283">SUM(D196:D205)</f>
        <v>650</v>
      </c>
      <c r="E206" s="544">
        <f t="shared" si="283"/>
        <v>19.850000000000001</v>
      </c>
      <c r="F206" s="360">
        <f t="shared" si="283"/>
        <v>-38</v>
      </c>
      <c r="G206" s="544">
        <f t="shared" si="283"/>
        <v>0</v>
      </c>
      <c r="H206" s="360">
        <f t="shared" si="283"/>
        <v>-650</v>
      </c>
      <c r="I206" s="544">
        <f t="shared" si="283"/>
        <v>0</v>
      </c>
      <c r="J206" s="360">
        <f t="shared" si="283"/>
        <v>-650</v>
      </c>
      <c r="K206" s="103">
        <f t="shared" ref="K206:L206" si="284">SUM(K196:K205)</f>
        <v>19.850000000000001</v>
      </c>
      <c r="L206" s="373">
        <f t="shared" si="284"/>
        <v>-1338</v>
      </c>
      <c r="M206" s="544">
        <f t="shared" si="283"/>
        <v>0</v>
      </c>
      <c r="N206" s="360">
        <f t="shared" si="283"/>
        <v>-650</v>
      </c>
      <c r="O206" s="544">
        <f t="shared" si="283"/>
        <v>0</v>
      </c>
      <c r="P206" s="360">
        <f t="shared" si="283"/>
        <v>-650</v>
      </c>
      <c r="Q206" s="544">
        <f t="shared" si="283"/>
        <v>0</v>
      </c>
      <c r="R206" s="360">
        <f t="shared" si="283"/>
        <v>-650</v>
      </c>
      <c r="S206" s="103">
        <f t="shared" si="283"/>
        <v>0</v>
      </c>
      <c r="T206" s="373">
        <f t="shared" si="283"/>
        <v>-1950</v>
      </c>
    </row>
    <row r="208" spans="1:20" ht="15.75" x14ac:dyDescent="0.25">
      <c r="A208" s="1290" t="s">
        <v>304</v>
      </c>
      <c r="B208" s="1291"/>
      <c r="C208" s="1291"/>
      <c r="D208" s="1291"/>
      <c r="E208" s="1291"/>
      <c r="F208" s="1291"/>
      <c r="G208" s="1291"/>
      <c r="H208" s="1291"/>
      <c r="I208" s="1291"/>
      <c r="J208" s="1291"/>
      <c r="K208" s="1291"/>
      <c r="L208" s="1291"/>
      <c r="M208" s="1291"/>
      <c r="N208" s="1291"/>
      <c r="O208" s="1291"/>
      <c r="P208" s="1291"/>
      <c r="Q208" s="1291"/>
      <c r="R208" s="1291"/>
      <c r="S208" s="1291"/>
      <c r="T208" s="1291"/>
    </row>
    <row r="209" spans="1:20" ht="36.75" thickBot="1" x14ac:dyDescent="0.3">
      <c r="A209" s="110" t="s">
        <v>14</v>
      </c>
      <c r="B209" s="315" t="str">
        <f t="shared" ref="B209:T209" si="285">B5</f>
        <v>Carga Horária</v>
      </c>
      <c r="C209" s="132" t="str">
        <f t="shared" si="285"/>
        <v>Equipe Mínima TA</v>
      </c>
      <c r="D209" s="343" t="str">
        <f t="shared" si="285"/>
        <v>Total Horas</v>
      </c>
      <c r="E209" s="561" t="str">
        <f t="shared" si="285"/>
        <v>MAR</v>
      </c>
      <c r="F209" s="385" t="str">
        <f t="shared" si="285"/>
        <v>Saldo Mar</v>
      </c>
      <c r="G209" s="561" t="str">
        <f t="shared" si="285"/>
        <v>ABR</v>
      </c>
      <c r="H209" s="385" t="str">
        <f t="shared" si="285"/>
        <v>Saldo Abr</v>
      </c>
      <c r="I209" s="561" t="str">
        <f t="shared" si="285"/>
        <v>MAI</v>
      </c>
      <c r="J209" s="385" t="str">
        <f t="shared" si="285"/>
        <v>Saldo Mai</v>
      </c>
      <c r="K209" s="292" t="str">
        <f t="shared" ref="K209:L209" si="286">K5</f>
        <v>3º Trimestre</v>
      </c>
      <c r="L209" s="383" t="str">
        <f t="shared" si="286"/>
        <v>Saldo Trim</v>
      </c>
      <c r="M209" s="561" t="str">
        <f t="shared" si="285"/>
        <v>JUN</v>
      </c>
      <c r="N209" s="385" t="str">
        <f t="shared" si="285"/>
        <v>Saldo Jun</v>
      </c>
      <c r="O209" s="541" t="str">
        <f t="shared" si="285"/>
        <v>JUL</v>
      </c>
      <c r="P209" s="385" t="str">
        <f t="shared" si="285"/>
        <v>Saldo Jul</v>
      </c>
      <c r="Q209" s="541" t="str">
        <f t="shared" si="285"/>
        <v>AGO</v>
      </c>
      <c r="R209" s="385" t="str">
        <f t="shared" si="285"/>
        <v>Saldo Ago</v>
      </c>
      <c r="S209" s="292" t="str">
        <f t="shared" si="285"/>
        <v>4º Trimestre</v>
      </c>
      <c r="T209" s="383" t="str">
        <f t="shared" si="285"/>
        <v>Saldo Trim</v>
      </c>
    </row>
    <row r="210" spans="1:20" ht="24.75" thickTop="1" x14ac:dyDescent="0.25">
      <c r="A210" s="33" t="s">
        <v>137</v>
      </c>
      <c r="B210" s="316">
        <v>40</v>
      </c>
      <c r="C210" s="10">
        <f>'APD no CER III Carandiru'!B13</f>
        <v>6</v>
      </c>
      <c r="D210" s="337">
        <f t="shared" ref="D210:D214" si="287">C210*B210</f>
        <v>240</v>
      </c>
      <c r="E210" s="542">
        <f>'APD no CER III Carandiru'!C13</f>
        <v>6</v>
      </c>
      <c r="F210" s="357">
        <f t="shared" ref="F210:F214" si="288">(E210*$B210)-$D210</f>
        <v>0</v>
      </c>
      <c r="G210" s="542">
        <f>'APD no CER III Carandiru'!E13</f>
        <v>0</v>
      </c>
      <c r="H210" s="357">
        <f t="shared" ref="H210:H214" si="289">(G210*$B210)-$D210</f>
        <v>-240</v>
      </c>
      <c r="I210" s="542">
        <f>'APD no CER III Carandiru'!G13</f>
        <v>0</v>
      </c>
      <c r="J210" s="357">
        <f t="shared" ref="J210:J214" si="290">(I210*$B210)-$D210</f>
        <v>-240</v>
      </c>
      <c r="K210" s="282">
        <f t="shared" ref="K210:K214" si="291">SUM(E210,G210,I210)</f>
        <v>6</v>
      </c>
      <c r="L210" s="370">
        <f t="shared" ref="L210:L214" si="292">(K210*$B210)-$D210*3</f>
        <v>-480</v>
      </c>
      <c r="M210" s="542">
        <f>'APD no CER III Carandiru'!K13</f>
        <v>0</v>
      </c>
      <c r="N210" s="357">
        <f t="shared" ref="N210:N214" si="293">(M210*$B210)-$D210</f>
        <v>-240</v>
      </c>
      <c r="O210" s="542">
        <f>'APD no CER III Carandiru'!M13</f>
        <v>0</v>
      </c>
      <c r="P210" s="357">
        <f t="shared" ref="P210:P214" si="294">(O210*$B210)-$D210</f>
        <v>-240</v>
      </c>
      <c r="Q210" s="542">
        <f>'APD no CER III Carandiru'!O13</f>
        <v>0</v>
      </c>
      <c r="R210" s="357">
        <f t="shared" ref="R210:R214" si="295">(Q210*$B210)-$D210</f>
        <v>-240</v>
      </c>
      <c r="S210" s="282">
        <f t="shared" ref="S210:S214" si="296">SUM(M210,O210,Q210)</f>
        <v>0</v>
      </c>
      <c r="T210" s="370">
        <f t="shared" ref="T210:T214" si="297">(S210*$B210)-$D210*3</f>
        <v>-720</v>
      </c>
    </row>
    <row r="211" spans="1:20" x14ac:dyDescent="0.25">
      <c r="A211" s="113" t="s">
        <v>138</v>
      </c>
      <c r="B211" s="317">
        <v>40</v>
      </c>
      <c r="C211" s="107">
        <f>'APD no CER III Carandiru'!B14</f>
        <v>1</v>
      </c>
      <c r="D211" s="338">
        <f t="shared" si="287"/>
        <v>40</v>
      </c>
      <c r="E211" s="137">
        <f>'APD no CER III Carandiru'!C14</f>
        <v>1</v>
      </c>
      <c r="F211" s="358">
        <f t="shared" si="288"/>
        <v>0</v>
      </c>
      <c r="G211" s="137">
        <f>'APD no CER III Carandiru'!E14</f>
        <v>0</v>
      </c>
      <c r="H211" s="358">
        <f t="shared" si="289"/>
        <v>-40</v>
      </c>
      <c r="I211" s="137">
        <f>'APD no CER III Carandiru'!G14</f>
        <v>0</v>
      </c>
      <c r="J211" s="358">
        <f t="shared" si="290"/>
        <v>-40</v>
      </c>
      <c r="K211" s="294">
        <f t="shared" si="291"/>
        <v>1</v>
      </c>
      <c r="L211" s="371">
        <f t="shared" si="292"/>
        <v>-80</v>
      </c>
      <c r="M211" s="137">
        <f>'APD no CER III Carandiru'!K14</f>
        <v>0</v>
      </c>
      <c r="N211" s="358">
        <f t="shared" si="293"/>
        <v>-40</v>
      </c>
      <c r="O211" s="137">
        <f>'APD no CER III Carandiru'!M14</f>
        <v>0</v>
      </c>
      <c r="P211" s="358">
        <f t="shared" si="294"/>
        <v>-40</v>
      </c>
      <c r="Q211" s="137">
        <f>'APD no CER III Carandiru'!O14</f>
        <v>0</v>
      </c>
      <c r="R211" s="358">
        <f t="shared" si="295"/>
        <v>-40</v>
      </c>
      <c r="S211" s="294">
        <f t="shared" si="296"/>
        <v>0</v>
      </c>
      <c r="T211" s="371">
        <f t="shared" si="297"/>
        <v>-120</v>
      </c>
    </row>
    <row r="212" spans="1:20" x14ac:dyDescent="0.25">
      <c r="A212" s="113" t="s">
        <v>139</v>
      </c>
      <c r="B212" s="317">
        <v>40</v>
      </c>
      <c r="C212" s="107">
        <f>'APD no CER III Carandiru'!B15</f>
        <v>1</v>
      </c>
      <c r="D212" s="338">
        <f t="shared" si="287"/>
        <v>40</v>
      </c>
      <c r="E212" s="137">
        <f>'APD no CER III Carandiru'!C15</f>
        <v>1</v>
      </c>
      <c r="F212" s="358">
        <f t="shared" si="288"/>
        <v>0</v>
      </c>
      <c r="G212" s="137">
        <f>'APD no CER III Carandiru'!E15</f>
        <v>0</v>
      </c>
      <c r="H212" s="358">
        <f t="shared" si="289"/>
        <v>-40</v>
      </c>
      <c r="I212" s="137">
        <f>'APD no CER III Carandiru'!G15</f>
        <v>0</v>
      </c>
      <c r="J212" s="358">
        <f t="shared" si="290"/>
        <v>-40</v>
      </c>
      <c r="K212" s="294">
        <f t="shared" si="291"/>
        <v>1</v>
      </c>
      <c r="L212" s="371">
        <f t="shared" si="292"/>
        <v>-80</v>
      </c>
      <c r="M212" s="137">
        <f>'APD no CER III Carandiru'!K15</f>
        <v>0</v>
      </c>
      <c r="N212" s="358">
        <f t="shared" si="293"/>
        <v>-40</v>
      </c>
      <c r="O212" s="137">
        <f>'APD no CER III Carandiru'!M15</f>
        <v>0</v>
      </c>
      <c r="P212" s="358">
        <f t="shared" si="294"/>
        <v>-40</v>
      </c>
      <c r="Q212" s="137">
        <f>'APD no CER III Carandiru'!O15</f>
        <v>0</v>
      </c>
      <c r="R212" s="358">
        <f t="shared" si="295"/>
        <v>-40</v>
      </c>
      <c r="S212" s="294">
        <f t="shared" si="296"/>
        <v>0</v>
      </c>
      <c r="T212" s="371">
        <f t="shared" si="297"/>
        <v>-120</v>
      </c>
    </row>
    <row r="213" spans="1:20" x14ac:dyDescent="0.25">
      <c r="A213" s="113" t="s">
        <v>140</v>
      </c>
      <c r="B213" s="317">
        <v>40</v>
      </c>
      <c r="C213" s="107">
        <f>'APD no CER III Carandiru'!B16</f>
        <v>1</v>
      </c>
      <c r="D213" s="338">
        <f t="shared" si="287"/>
        <v>40</v>
      </c>
      <c r="E213" s="137">
        <f>'APD no CER III Carandiru'!C16</f>
        <v>1</v>
      </c>
      <c r="F213" s="358">
        <f t="shared" si="288"/>
        <v>0</v>
      </c>
      <c r="G213" s="137">
        <f>'APD no CER III Carandiru'!E16</f>
        <v>0</v>
      </c>
      <c r="H213" s="358">
        <f t="shared" si="289"/>
        <v>-40</v>
      </c>
      <c r="I213" s="137">
        <f>'APD no CER III Carandiru'!G16</f>
        <v>0</v>
      </c>
      <c r="J213" s="358">
        <f t="shared" si="290"/>
        <v>-40</v>
      </c>
      <c r="K213" s="294">
        <f t="shared" si="291"/>
        <v>1</v>
      </c>
      <c r="L213" s="371">
        <f t="shared" si="292"/>
        <v>-80</v>
      </c>
      <c r="M213" s="137">
        <f>'APD no CER III Carandiru'!K16</f>
        <v>0</v>
      </c>
      <c r="N213" s="358">
        <f t="shared" si="293"/>
        <v>-40</v>
      </c>
      <c r="O213" s="137">
        <f>'APD no CER III Carandiru'!M16</f>
        <v>0</v>
      </c>
      <c r="P213" s="358">
        <f t="shared" si="294"/>
        <v>-40</v>
      </c>
      <c r="Q213" s="137">
        <f>'APD no CER III Carandiru'!O16</f>
        <v>0</v>
      </c>
      <c r="R213" s="358">
        <f t="shared" si="295"/>
        <v>-40</v>
      </c>
      <c r="S213" s="294">
        <f t="shared" si="296"/>
        <v>0</v>
      </c>
      <c r="T213" s="371">
        <f t="shared" si="297"/>
        <v>-120</v>
      </c>
    </row>
    <row r="214" spans="1:20" ht="15.75" thickBot="1" x14ac:dyDescent="0.3">
      <c r="A214" s="138" t="s">
        <v>141</v>
      </c>
      <c r="B214" s="318">
        <v>30</v>
      </c>
      <c r="C214" s="117">
        <f>'APD no CER III Carandiru'!B17</f>
        <v>1</v>
      </c>
      <c r="D214" s="340">
        <f t="shared" si="287"/>
        <v>30</v>
      </c>
      <c r="E214" s="543">
        <f>'APD no CER III Carandiru'!C17</f>
        <v>1</v>
      </c>
      <c r="F214" s="359">
        <f t="shared" si="288"/>
        <v>0</v>
      </c>
      <c r="G214" s="543">
        <f>'APD no CER III Carandiru'!E17</f>
        <v>0</v>
      </c>
      <c r="H214" s="359">
        <f t="shared" si="289"/>
        <v>-30</v>
      </c>
      <c r="I214" s="543">
        <f>'APD no CER III Carandiru'!G17</f>
        <v>0</v>
      </c>
      <c r="J214" s="359">
        <f t="shared" si="290"/>
        <v>-30</v>
      </c>
      <c r="K214" s="295">
        <f t="shared" si="291"/>
        <v>1</v>
      </c>
      <c r="L214" s="372">
        <f t="shared" si="292"/>
        <v>-60</v>
      </c>
      <c r="M214" s="543">
        <f>'APD no CER III Carandiru'!K17</f>
        <v>0</v>
      </c>
      <c r="N214" s="359">
        <f t="shared" si="293"/>
        <v>-30</v>
      </c>
      <c r="O214" s="543">
        <f>'APD no CER III Carandiru'!M17</f>
        <v>0</v>
      </c>
      <c r="P214" s="359">
        <f t="shared" si="294"/>
        <v>-30</v>
      </c>
      <c r="Q214" s="543">
        <f>'APD no CER III Carandiru'!O17</f>
        <v>0</v>
      </c>
      <c r="R214" s="359">
        <f t="shared" si="295"/>
        <v>-30</v>
      </c>
      <c r="S214" s="295">
        <f t="shared" si="296"/>
        <v>0</v>
      </c>
      <c r="T214" s="372">
        <f t="shared" si="297"/>
        <v>-90</v>
      </c>
    </row>
    <row r="215" spans="1:20" ht="15.75" thickBot="1" x14ac:dyDescent="0.3">
      <c r="A215" s="6" t="s">
        <v>7</v>
      </c>
      <c r="B215" s="334">
        <f>SUM(B210:B214)</f>
        <v>190</v>
      </c>
      <c r="C215" s="7">
        <f>SUM(C210:C214)</f>
        <v>10</v>
      </c>
      <c r="D215" s="341">
        <f t="shared" ref="D215:T215" si="298">SUM(D210:D214)</f>
        <v>390</v>
      </c>
      <c r="E215" s="544">
        <f t="shared" si="298"/>
        <v>10</v>
      </c>
      <c r="F215" s="360">
        <f t="shared" si="298"/>
        <v>0</v>
      </c>
      <c r="G215" s="544">
        <f t="shared" si="298"/>
        <v>0</v>
      </c>
      <c r="H215" s="360">
        <f t="shared" si="298"/>
        <v>-390</v>
      </c>
      <c r="I215" s="544">
        <f t="shared" si="298"/>
        <v>0</v>
      </c>
      <c r="J215" s="360">
        <f t="shared" si="298"/>
        <v>-390</v>
      </c>
      <c r="K215" s="103">
        <f t="shared" ref="K215:L215" si="299">SUM(K210:K214)</f>
        <v>10</v>
      </c>
      <c r="L215" s="373">
        <f t="shared" si="299"/>
        <v>-780</v>
      </c>
      <c r="M215" s="544">
        <f t="shared" si="298"/>
        <v>0</v>
      </c>
      <c r="N215" s="360">
        <f t="shared" si="298"/>
        <v>-390</v>
      </c>
      <c r="O215" s="544">
        <f t="shared" si="298"/>
        <v>0</v>
      </c>
      <c r="P215" s="360">
        <f t="shared" si="298"/>
        <v>-390</v>
      </c>
      <c r="Q215" s="544">
        <f t="shared" si="298"/>
        <v>0</v>
      </c>
      <c r="R215" s="360">
        <f t="shared" si="298"/>
        <v>-390</v>
      </c>
      <c r="S215" s="103">
        <f t="shared" si="298"/>
        <v>0</v>
      </c>
      <c r="T215" s="373">
        <f t="shared" si="298"/>
        <v>-1170</v>
      </c>
    </row>
    <row r="217" spans="1:20" ht="15.75" x14ac:dyDescent="0.25">
      <c r="A217" s="1290" t="s">
        <v>300</v>
      </c>
      <c r="B217" s="1291"/>
      <c r="C217" s="1291"/>
      <c r="D217" s="1291"/>
      <c r="E217" s="1291"/>
      <c r="F217" s="1291"/>
      <c r="G217" s="1291"/>
      <c r="H217" s="1291"/>
      <c r="I217" s="1291"/>
      <c r="J217" s="1291"/>
      <c r="K217" s="1291"/>
      <c r="L217" s="1291"/>
      <c r="M217" s="1291"/>
      <c r="N217" s="1291"/>
      <c r="O217" s="1291"/>
      <c r="P217" s="1291"/>
      <c r="Q217" s="1291"/>
      <c r="R217" s="1291"/>
      <c r="S217" s="1291"/>
      <c r="T217" s="1291"/>
    </row>
    <row r="218" spans="1:20" ht="36.75" thickBot="1" x14ac:dyDescent="0.3">
      <c r="A218" s="110" t="s">
        <v>14</v>
      </c>
      <c r="B218" s="315" t="str">
        <f t="shared" ref="B218:T218" si="300">B5</f>
        <v>Carga Horária</v>
      </c>
      <c r="C218" s="132" t="str">
        <f t="shared" si="300"/>
        <v>Equipe Mínima TA</v>
      </c>
      <c r="D218" s="343" t="str">
        <f t="shared" si="300"/>
        <v>Total Horas</v>
      </c>
      <c r="E218" s="561" t="str">
        <f t="shared" si="300"/>
        <v>MAR</v>
      </c>
      <c r="F218" s="385" t="str">
        <f t="shared" si="300"/>
        <v>Saldo Mar</v>
      </c>
      <c r="G218" s="561" t="str">
        <f t="shared" si="300"/>
        <v>ABR</v>
      </c>
      <c r="H218" s="385" t="str">
        <f t="shared" si="300"/>
        <v>Saldo Abr</v>
      </c>
      <c r="I218" s="561" t="str">
        <f t="shared" si="300"/>
        <v>MAI</v>
      </c>
      <c r="J218" s="385" t="str">
        <f t="shared" si="300"/>
        <v>Saldo Mai</v>
      </c>
      <c r="K218" s="292" t="str">
        <f t="shared" ref="K218:L218" si="301">K5</f>
        <v>3º Trimestre</v>
      </c>
      <c r="L218" s="383" t="str">
        <f t="shared" si="301"/>
        <v>Saldo Trim</v>
      </c>
      <c r="M218" s="561" t="str">
        <f t="shared" si="300"/>
        <v>JUN</v>
      </c>
      <c r="N218" s="385" t="str">
        <f t="shared" si="300"/>
        <v>Saldo Jun</v>
      </c>
      <c r="O218" s="541" t="str">
        <f t="shared" si="300"/>
        <v>JUL</v>
      </c>
      <c r="P218" s="385" t="str">
        <f t="shared" si="300"/>
        <v>Saldo Jul</v>
      </c>
      <c r="Q218" s="541" t="str">
        <f t="shared" si="300"/>
        <v>AGO</v>
      </c>
      <c r="R218" s="385" t="str">
        <f t="shared" si="300"/>
        <v>Saldo Ago</v>
      </c>
      <c r="S218" s="292" t="str">
        <f t="shared" si="300"/>
        <v>4º Trimestre</v>
      </c>
      <c r="T218" s="383" t="str">
        <f t="shared" si="300"/>
        <v>Saldo Trim</v>
      </c>
    </row>
    <row r="219" spans="1:20" ht="15.75" thickTop="1" x14ac:dyDescent="0.25">
      <c r="A219" s="113" t="s">
        <v>92</v>
      </c>
      <c r="B219" s="316">
        <v>20</v>
      </c>
      <c r="C219" s="10">
        <f>'URSI CARANDIRU'!B19</f>
        <v>3</v>
      </c>
      <c r="D219" s="337">
        <f t="shared" ref="D219:D225" si="302">C219*B219</f>
        <v>60</v>
      </c>
      <c r="E219" s="542">
        <f>'URSI CARANDIRU'!C19</f>
        <v>3</v>
      </c>
      <c r="F219" s="357">
        <f t="shared" ref="F219:F225" si="303">(E219*$B219)-$D219</f>
        <v>0</v>
      </c>
      <c r="G219" s="542">
        <f>'URSI CARANDIRU'!E19</f>
        <v>0</v>
      </c>
      <c r="H219" s="357">
        <f t="shared" ref="H219:H225" si="304">(G219*$B219)-$D219</f>
        <v>-60</v>
      </c>
      <c r="I219" s="542">
        <f>'URSI CARANDIRU'!G19</f>
        <v>0</v>
      </c>
      <c r="J219" s="357">
        <f t="shared" ref="J219:J225" si="305">(I219*$B219)-$D219</f>
        <v>-60</v>
      </c>
      <c r="K219" s="282">
        <f t="shared" ref="K219:K225" si="306">SUM(E219,G219,I219)</f>
        <v>3</v>
      </c>
      <c r="L219" s="370">
        <f t="shared" ref="L219:L225" si="307">(K219*$B219)-$D219*3</f>
        <v>-120</v>
      </c>
      <c r="M219" s="542">
        <f>'URSI CARANDIRU'!K19</f>
        <v>0</v>
      </c>
      <c r="N219" s="357">
        <f t="shared" ref="N219:N225" si="308">(M219*$B219)-$D219</f>
        <v>-60</v>
      </c>
      <c r="O219" s="542">
        <f>'URSI CARANDIRU'!M19</f>
        <v>0</v>
      </c>
      <c r="P219" s="357">
        <f t="shared" ref="P219:P225" si="309">(O219*$B219)-$D219</f>
        <v>-60</v>
      </c>
      <c r="Q219" s="542">
        <f>'URSI CARANDIRU'!O19</f>
        <v>0</v>
      </c>
      <c r="R219" s="357">
        <f t="shared" ref="R219:R225" si="310">(Q219*$B219)-$D219</f>
        <v>-60</v>
      </c>
      <c r="S219" s="282">
        <f t="shared" ref="S219:S225" si="311">SUM(M219,O219,Q219)</f>
        <v>0</v>
      </c>
      <c r="T219" s="370">
        <f t="shared" ref="T219:T225" si="312">(S219*$B219)-$D219*3</f>
        <v>-180</v>
      </c>
    </row>
    <row r="220" spans="1:20" x14ac:dyDescent="0.25">
      <c r="A220" s="113" t="s">
        <v>93</v>
      </c>
      <c r="B220" s="317">
        <v>30</v>
      </c>
      <c r="C220" s="107">
        <f>'URSI CARANDIRU'!B20</f>
        <v>2</v>
      </c>
      <c r="D220" s="338">
        <f t="shared" si="302"/>
        <v>60</v>
      </c>
      <c r="E220" s="137">
        <f>'URSI CARANDIRU'!C20</f>
        <v>2</v>
      </c>
      <c r="F220" s="358">
        <f t="shared" si="303"/>
        <v>0</v>
      </c>
      <c r="G220" s="137">
        <f>'URSI CARANDIRU'!E20</f>
        <v>0</v>
      </c>
      <c r="H220" s="358">
        <f t="shared" si="304"/>
        <v>-60</v>
      </c>
      <c r="I220" s="137">
        <f>'URSI CARANDIRU'!G20</f>
        <v>0</v>
      </c>
      <c r="J220" s="358">
        <f t="shared" si="305"/>
        <v>-60</v>
      </c>
      <c r="K220" s="294">
        <f t="shared" si="306"/>
        <v>2</v>
      </c>
      <c r="L220" s="371">
        <f t="shared" si="307"/>
        <v>-120</v>
      </c>
      <c r="M220" s="137">
        <f>'URSI CARANDIRU'!K20</f>
        <v>0</v>
      </c>
      <c r="N220" s="358">
        <f t="shared" si="308"/>
        <v>-60</v>
      </c>
      <c r="O220" s="137">
        <f>'URSI CARANDIRU'!M20</f>
        <v>0</v>
      </c>
      <c r="P220" s="358">
        <f t="shared" si="309"/>
        <v>-60</v>
      </c>
      <c r="Q220" s="137">
        <f>'URSI CARANDIRU'!O20</f>
        <v>0</v>
      </c>
      <c r="R220" s="358">
        <f t="shared" si="310"/>
        <v>-60</v>
      </c>
      <c r="S220" s="294">
        <f t="shared" si="311"/>
        <v>0</v>
      </c>
      <c r="T220" s="371">
        <f t="shared" si="312"/>
        <v>-180</v>
      </c>
    </row>
    <row r="221" spans="1:20" x14ac:dyDescent="0.25">
      <c r="A221" s="113" t="s">
        <v>94</v>
      </c>
      <c r="B221" s="317">
        <v>30</v>
      </c>
      <c r="C221" s="107">
        <f>'URSI CARANDIRU'!B21</f>
        <v>2</v>
      </c>
      <c r="D221" s="338">
        <f t="shared" si="302"/>
        <v>60</v>
      </c>
      <c r="E221" s="137">
        <f>'URSI CARANDIRU'!C21</f>
        <v>2</v>
      </c>
      <c r="F221" s="358">
        <f t="shared" si="303"/>
        <v>0</v>
      </c>
      <c r="G221" s="137">
        <f>'URSI CARANDIRU'!E21</f>
        <v>0</v>
      </c>
      <c r="H221" s="358">
        <f t="shared" si="304"/>
        <v>-60</v>
      </c>
      <c r="I221" s="137">
        <f>'URSI CARANDIRU'!G21</f>
        <v>0</v>
      </c>
      <c r="J221" s="358">
        <f t="shared" si="305"/>
        <v>-60</v>
      </c>
      <c r="K221" s="294">
        <f t="shared" si="306"/>
        <v>2</v>
      </c>
      <c r="L221" s="371">
        <f t="shared" si="307"/>
        <v>-120</v>
      </c>
      <c r="M221" s="137">
        <f>'URSI CARANDIRU'!K21</f>
        <v>0</v>
      </c>
      <c r="N221" s="358">
        <f t="shared" si="308"/>
        <v>-60</v>
      </c>
      <c r="O221" s="137">
        <f>'URSI CARANDIRU'!M21</f>
        <v>0</v>
      </c>
      <c r="P221" s="358">
        <f t="shared" si="309"/>
        <v>-60</v>
      </c>
      <c r="Q221" s="137">
        <f>'URSI CARANDIRU'!O21</f>
        <v>0</v>
      </c>
      <c r="R221" s="358">
        <f t="shared" si="310"/>
        <v>-60</v>
      </c>
      <c r="S221" s="294">
        <f t="shared" si="311"/>
        <v>0</v>
      </c>
      <c r="T221" s="371">
        <f t="shared" si="312"/>
        <v>-180</v>
      </c>
    </row>
    <row r="222" spans="1:20" x14ac:dyDescent="0.25">
      <c r="A222" s="113" t="s">
        <v>95</v>
      </c>
      <c r="B222" s="317">
        <v>30</v>
      </c>
      <c r="C222" s="107">
        <f>'URSI CARANDIRU'!B22</f>
        <v>1</v>
      </c>
      <c r="D222" s="338">
        <f t="shared" si="302"/>
        <v>30</v>
      </c>
      <c r="E222" s="137">
        <f>'URSI CARANDIRU'!C22</f>
        <v>1</v>
      </c>
      <c r="F222" s="358">
        <f t="shared" si="303"/>
        <v>0</v>
      </c>
      <c r="G222" s="137">
        <f>'URSI CARANDIRU'!E22</f>
        <v>0</v>
      </c>
      <c r="H222" s="358">
        <f t="shared" si="304"/>
        <v>-30</v>
      </c>
      <c r="I222" s="137">
        <f>'URSI CARANDIRU'!G22</f>
        <v>0</v>
      </c>
      <c r="J222" s="358">
        <f t="shared" si="305"/>
        <v>-30</v>
      </c>
      <c r="K222" s="294">
        <f t="shared" si="306"/>
        <v>1</v>
      </c>
      <c r="L222" s="371">
        <f t="shared" si="307"/>
        <v>-60</v>
      </c>
      <c r="M222" s="137">
        <f>'URSI CARANDIRU'!K22</f>
        <v>0</v>
      </c>
      <c r="N222" s="358">
        <f t="shared" si="308"/>
        <v>-30</v>
      </c>
      <c r="O222" s="137">
        <f>'URSI CARANDIRU'!M22</f>
        <v>0</v>
      </c>
      <c r="P222" s="358">
        <f t="shared" si="309"/>
        <v>-30</v>
      </c>
      <c r="Q222" s="137">
        <f>'URSI CARANDIRU'!O22</f>
        <v>0</v>
      </c>
      <c r="R222" s="358">
        <f t="shared" si="310"/>
        <v>-30</v>
      </c>
      <c r="S222" s="294">
        <f t="shared" si="311"/>
        <v>0</v>
      </c>
      <c r="T222" s="371">
        <f t="shared" si="312"/>
        <v>-90</v>
      </c>
    </row>
    <row r="223" spans="1:20" x14ac:dyDescent="0.25">
      <c r="A223" s="113" t="s">
        <v>96</v>
      </c>
      <c r="B223" s="317">
        <v>30</v>
      </c>
      <c r="C223" s="107">
        <f>'URSI CARANDIRU'!B23</f>
        <v>1</v>
      </c>
      <c r="D223" s="338">
        <f t="shared" si="302"/>
        <v>30</v>
      </c>
      <c r="E223" s="137">
        <f>'URSI CARANDIRU'!C23</f>
        <v>1</v>
      </c>
      <c r="F223" s="358">
        <f t="shared" si="303"/>
        <v>0</v>
      </c>
      <c r="G223" s="137">
        <f>'URSI CARANDIRU'!E23</f>
        <v>0</v>
      </c>
      <c r="H223" s="358">
        <f t="shared" si="304"/>
        <v>-30</v>
      </c>
      <c r="I223" s="137">
        <f>'URSI CARANDIRU'!G23</f>
        <v>0</v>
      </c>
      <c r="J223" s="358">
        <f t="shared" si="305"/>
        <v>-30</v>
      </c>
      <c r="K223" s="294">
        <f t="shared" si="306"/>
        <v>1</v>
      </c>
      <c r="L223" s="371">
        <f t="shared" si="307"/>
        <v>-60</v>
      </c>
      <c r="M223" s="137">
        <f>'URSI CARANDIRU'!K23</f>
        <v>0</v>
      </c>
      <c r="N223" s="358">
        <f t="shared" si="308"/>
        <v>-30</v>
      </c>
      <c r="O223" s="137">
        <f>'URSI CARANDIRU'!M23</f>
        <v>0</v>
      </c>
      <c r="P223" s="358">
        <f t="shared" si="309"/>
        <v>-30</v>
      </c>
      <c r="Q223" s="137">
        <f>'URSI CARANDIRU'!O23</f>
        <v>0</v>
      </c>
      <c r="R223" s="358">
        <f t="shared" si="310"/>
        <v>-30</v>
      </c>
      <c r="S223" s="294">
        <f t="shared" si="311"/>
        <v>0</v>
      </c>
      <c r="T223" s="371">
        <f t="shared" si="312"/>
        <v>-90</v>
      </c>
    </row>
    <row r="224" spans="1:20" x14ac:dyDescent="0.25">
      <c r="A224" s="113" t="s">
        <v>97</v>
      </c>
      <c r="B224" s="317">
        <v>30</v>
      </c>
      <c r="C224" s="107">
        <f>'URSI CARANDIRU'!B24</f>
        <v>1</v>
      </c>
      <c r="D224" s="338">
        <f t="shared" si="302"/>
        <v>30</v>
      </c>
      <c r="E224" s="137">
        <f>'URSI CARANDIRU'!C24</f>
        <v>1</v>
      </c>
      <c r="F224" s="358">
        <f t="shared" si="303"/>
        <v>0</v>
      </c>
      <c r="G224" s="137">
        <f>'URSI CARANDIRU'!E24</f>
        <v>0</v>
      </c>
      <c r="H224" s="358">
        <f t="shared" si="304"/>
        <v>-30</v>
      </c>
      <c r="I224" s="137">
        <f>'URSI CARANDIRU'!G24</f>
        <v>0</v>
      </c>
      <c r="J224" s="358">
        <f t="shared" si="305"/>
        <v>-30</v>
      </c>
      <c r="K224" s="294">
        <f t="shared" si="306"/>
        <v>1</v>
      </c>
      <c r="L224" s="371">
        <f t="shared" si="307"/>
        <v>-60</v>
      </c>
      <c r="M224" s="137">
        <f>'URSI CARANDIRU'!K24</f>
        <v>0</v>
      </c>
      <c r="N224" s="358">
        <f t="shared" si="308"/>
        <v>-30</v>
      </c>
      <c r="O224" s="137">
        <f>'URSI CARANDIRU'!M24</f>
        <v>0</v>
      </c>
      <c r="P224" s="358">
        <f t="shared" si="309"/>
        <v>-30</v>
      </c>
      <c r="Q224" s="137">
        <f>'URSI CARANDIRU'!O24</f>
        <v>0</v>
      </c>
      <c r="R224" s="358">
        <f t="shared" si="310"/>
        <v>-30</v>
      </c>
      <c r="S224" s="294">
        <f t="shared" si="311"/>
        <v>0</v>
      </c>
      <c r="T224" s="371">
        <f t="shared" si="312"/>
        <v>-90</v>
      </c>
    </row>
    <row r="225" spans="1:20" ht="15.75" thickBot="1" x14ac:dyDescent="0.3">
      <c r="A225" s="138" t="s">
        <v>98</v>
      </c>
      <c r="B225" s="318">
        <v>30</v>
      </c>
      <c r="C225" s="117">
        <f>'URSI CARANDIRU'!B25</f>
        <v>1</v>
      </c>
      <c r="D225" s="340">
        <f t="shared" si="302"/>
        <v>30</v>
      </c>
      <c r="E225" s="543">
        <f>'URSI CARANDIRU'!C25</f>
        <v>1</v>
      </c>
      <c r="F225" s="359">
        <f t="shared" si="303"/>
        <v>0</v>
      </c>
      <c r="G225" s="543">
        <f>'URSI CARANDIRU'!E25</f>
        <v>0</v>
      </c>
      <c r="H225" s="359">
        <f t="shared" si="304"/>
        <v>-30</v>
      </c>
      <c r="I225" s="543">
        <f>'URSI CARANDIRU'!G25</f>
        <v>0</v>
      </c>
      <c r="J225" s="359">
        <f t="shared" si="305"/>
        <v>-30</v>
      </c>
      <c r="K225" s="295">
        <f t="shared" si="306"/>
        <v>1</v>
      </c>
      <c r="L225" s="372">
        <f t="shared" si="307"/>
        <v>-60</v>
      </c>
      <c r="M225" s="543">
        <f>'URSI CARANDIRU'!K25</f>
        <v>0</v>
      </c>
      <c r="N225" s="359">
        <f t="shared" si="308"/>
        <v>-30</v>
      </c>
      <c r="O225" s="543">
        <f>'URSI CARANDIRU'!M25</f>
        <v>0</v>
      </c>
      <c r="P225" s="359">
        <f t="shared" si="309"/>
        <v>-30</v>
      </c>
      <c r="Q225" s="543">
        <f>'URSI CARANDIRU'!O25</f>
        <v>0</v>
      </c>
      <c r="R225" s="359">
        <f t="shared" si="310"/>
        <v>-30</v>
      </c>
      <c r="S225" s="295">
        <f t="shared" si="311"/>
        <v>0</v>
      </c>
      <c r="T225" s="372">
        <f t="shared" si="312"/>
        <v>-90</v>
      </c>
    </row>
    <row r="226" spans="1:20" ht="15.75" thickBot="1" x14ac:dyDescent="0.3">
      <c r="A226" s="6" t="s">
        <v>7</v>
      </c>
      <c r="B226" s="334">
        <f>SUM(B219:B225)</f>
        <v>200</v>
      </c>
      <c r="C226" s="7">
        <f>SUM(C219:C225)</f>
        <v>11</v>
      </c>
      <c r="D226" s="341">
        <f t="shared" ref="D226:T226" si="313">SUM(D219:D225)</f>
        <v>300</v>
      </c>
      <c r="E226" s="544">
        <f t="shared" si="313"/>
        <v>11</v>
      </c>
      <c r="F226" s="360">
        <f t="shared" si="313"/>
        <v>0</v>
      </c>
      <c r="G226" s="544">
        <f t="shared" si="313"/>
        <v>0</v>
      </c>
      <c r="H226" s="360">
        <f t="shared" si="313"/>
        <v>-300</v>
      </c>
      <c r="I226" s="544">
        <f t="shared" si="313"/>
        <v>0</v>
      </c>
      <c r="J226" s="360">
        <f t="shared" si="313"/>
        <v>-300</v>
      </c>
      <c r="K226" s="103">
        <f t="shared" ref="K226:L226" si="314">SUM(K219:K225)</f>
        <v>11</v>
      </c>
      <c r="L226" s="373">
        <f t="shared" si="314"/>
        <v>-600</v>
      </c>
      <c r="M226" s="544">
        <f t="shared" si="313"/>
        <v>0</v>
      </c>
      <c r="N226" s="360">
        <f t="shared" si="313"/>
        <v>-300</v>
      </c>
      <c r="O226" s="544">
        <f t="shared" si="313"/>
        <v>0</v>
      </c>
      <c r="P226" s="360">
        <f t="shared" si="313"/>
        <v>-300</v>
      </c>
      <c r="Q226" s="544">
        <f t="shared" si="313"/>
        <v>0</v>
      </c>
      <c r="R226" s="360">
        <f t="shared" si="313"/>
        <v>-300</v>
      </c>
      <c r="S226" s="103">
        <f t="shared" si="313"/>
        <v>0</v>
      </c>
      <c r="T226" s="373">
        <f t="shared" si="313"/>
        <v>-900</v>
      </c>
    </row>
    <row r="228" spans="1:20" ht="15.75" x14ac:dyDescent="0.25">
      <c r="A228" s="1290" t="s">
        <v>306</v>
      </c>
      <c r="B228" s="1291"/>
      <c r="C228" s="1291"/>
      <c r="D228" s="1291"/>
      <c r="E228" s="1291"/>
      <c r="F228" s="1291"/>
      <c r="G228" s="1291"/>
      <c r="H228" s="1291"/>
      <c r="I228" s="1291"/>
      <c r="J228" s="1291"/>
      <c r="K228" s="1291"/>
      <c r="L228" s="1291"/>
      <c r="M228" s="1291"/>
      <c r="N228" s="1291"/>
      <c r="O228" s="1291"/>
      <c r="P228" s="1291"/>
      <c r="Q228" s="1291"/>
      <c r="R228" s="1291"/>
      <c r="S228" s="1291"/>
      <c r="T228" s="1291"/>
    </row>
    <row r="229" spans="1:20" ht="36.75" thickBot="1" x14ac:dyDescent="0.3">
      <c r="A229" s="110" t="s">
        <v>14</v>
      </c>
      <c r="B229" s="315" t="str">
        <f t="shared" ref="B229:T229" si="315">B5</f>
        <v>Carga Horária</v>
      </c>
      <c r="C229" s="132" t="str">
        <f t="shared" si="315"/>
        <v>Equipe Mínima TA</v>
      </c>
      <c r="D229" s="343" t="str">
        <f t="shared" si="315"/>
        <v>Total Horas</v>
      </c>
      <c r="E229" s="561" t="str">
        <f t="shared" si="315"/>
        <v>MAR</v>
      </c>
      <c r="F229" s="385" t="str">
        <f t="shared" si="315"/>
        <v>Saldo Mar</v>
      </c>
      <c r="G229" s="561" t="str">
        <f t="shared" si="315"/>
        <v>ABR</v>
      </c>
      <c r="H229" s="385" t="str">
        <f t="shared" si="315"/>
        <v>Saldo Abr</v>
      </c>
      <c r="I229" s="561" t="str">
        <f t="shared" si="315"/>
        <v>MAI</v>
      </c>
      <c r="J229" s="385" t="str">
        <f t="shared" si="315"/>
        <v>Saldo Mai</v>
      </c>
      <c r="K229" s="292" t="str">
        <f t="shared" ref="K229:L229" si="316">K5</f>
        <v>3º Trimestre</v>
      </c>
      <c r="L229" s="383" t="str">
        <f t="shared" si="316"/>
        <v>Saldo Trim</v>
      </c>
      <c r="M229" s="561" t="str">
        <f t="shared" si="315"/>
        <v>JUN</v>
      </c>
      <c r="N229" s="385" t="str">
        <f t="shared" si="315"/>
        <v>Saldo Jun</v>
      </c>
      <c r="O229" s="541" t="str">
        <f t="shared" si="315"/>
        <v>JUL</v>
      </c>
      <c r="P229" s="385" t="str">
        <f t="shared" si="315"/>
        <v>Saldo Jul</v>
      </c>
      <c r="Q229" s="541" t="str">
        <f t="shared" si="315"/>
        <v>AGO</v>
      </c>
      <c r="R229" s="385" t="str">
        <f t="shared" si="315"/>
        <v>Saldo Ago</v>
      </c>
      <c r="S229" s="292" t="str">
        <f t="shared" si="315"/>
        <v>4º Trimestre</v>
      </c>
      <c r="T229" s="383" t="str">
        <f t="shared" si="315"/>
        <v>Saldo Trim</v>
      </c>
    </row>
    <row r="230" spans="1:20" ht="15.75" thickTop="1" x14ac:dyDescent="0.25">
      <c r="A230" s="113" t="s">
        <v>33</v>
      </c>
      <c r="B230" s="316">
        <v>20</v>
      </c>
      <c r="C230" s="10">
        <f>'UBS Vila Maria P Gnecco'!B18</f>
        <v>6</v>
      </c>
      <c r="D230" s="337">
        <f t="shared" ref="D230:D237" si="317">C230*B230</f>
        <v>120</v>
      </c>
      <c r="E230" s="542">
        <f>'UBS Vila Maria P Gnecco'!C18</f>
        <v>5</v>
      </c>
      <c r="F230" s="357">
        <f t="shared" ref="F230:F237" si="318">(E230*$B230)-$D230</f>
        <v>-20</v>
      </c>
      <c r="G230" s="542">
        <f>'UBS Vila Maria P Gnecco'!E18</f>
        <v>0</v>
      </c>
      <c r="H230" s="357">
        <f t="shared" ref="H230:H237" si="319">(G230*$B230)-$D230</f>
        <v>-120</v>
      </c>
      <c r="I230" s="542">
        <f>'UBS Vila Maria P Gnecco'!G18</f>
        <v>0</v>
      </c>
      <c r="J230" s="357">
        <f t="shared" ref="J230:J237" si="320">(I230*$B230)-$D230</f>
        <v>-120</v>
      </c>
      <c r="K230" s="282">
        <f t="shared" ref="K230:K237" si="321">SUM(E230,G230,I230)</f>
        <v>5</v>
      </c>
      <c r="L230" s="370">
        <f t="shared" ref="L230:L237" si="322">(K230*$B230)-$D230*3</f>
        <v>-260</v>
      </c>
      <c r="M230" s="542">
        <f>'UBS Vila Maria P Gnecco'!K18</f>
        <v>0</v>
      </c>
      <c r="N230" s="357">
        <f t="shared" ref="N230:N237" si="323">(M230*$B230)-$D230</f>
        <v>-120</v>
      </c>
      <c r="O230" s="542">
        <f>'UBS Vila Maria P Gnecco'!M18</f>
        <v>0</v>
      </c>
      <c r="P230" s="357">
        <f t="shared" ref="P230:P237" si="324">(O230*$B230)-$D230</f>
        <v>-120</v>
      </c>
      <c r="Q230" s="542">
        <f>'UBS Vila Maria P Gnecco'!O18</f>
        <v>0</v>
      </c>
      <c r="R230" s="357">
        <f t="shared" ref="R230:R237" si="325">(Q230*$B230)-$D230</f>
        <v>-120</v>
      </c>
      <c r="S230" s="282">
        <f t="shared" ref="S230:S237" si="326">SUM(M230,O230,Q230)</f>
        <v>0</v>
      </c>
      <c r="T230" s="370">
        <f t="shared" ref="T230:T237" si="327">(S230*$B230)-$D230*3</f>
        <v>-360</v>
      </c>
    </row>
    <row r="231" spans="1:20" x14ac:dyDescent="0.25">
      <c r="A231" s="113" t="s">
        <v>20</v>
      </c>
      <c r="B231" s="317">
        <v>20</v>
      </c>
      <c r="C231" s="107">
        <f>'UBS Vila Maria P Gnecco'!B19</f>
        <v>3</v>
      </c>
      <c r="D231" s="338">
        <f t="shared" si="317"/>
        <v>60</v>
      </c>
      <c r="E231" s="137">
        <f>'UBS Vila Maria P Gnecco'!C19</f>
        <v>3</v>
      </c>
      <c r="F231" s="358">
        <f t="shared" si="318"/>
        <v>0</v>
      </c>
      <c r="G231" s="137">
        <f>'UBS Vila Maria P Gnecco'!E19</f>
        <v>0</v>
      </c>
      <c r="H231" s="358">
        <f t="shared" si="319"/>
        <v>-60</v>
      </c>
      <c r="I231" s="137">
        <f>'UBS Vila Maria P Gnecco'!G19</f>
        <v>0</v>
      </c>
      <c r="J231" s="358">
        <f t="shared" si="320"/>
        <v>-60</v>
      </c>
      <c r="K231" s="294">
        <f t="shared" si="321"/>
        <v>3</v>
      </c>
      <c r="L231" s="371">
        <f t="shared" si="322"/>
        <v>-120</v>
      </c>
      <c r="M231" s="137">
        <f>'UBS Vila Maria P Gnecco'!K19</f>
        <v>0</v>
      </c>
      <c r="N231" s="358">
        <f t="shared" si="323"/>
        <v>-60</v>
      </c>
      <c r="O231" s="137">
        <f>'UBS Vila Maria P Gnecco'!M19</f>
        <v>0</v>
      </c>
      <c r="P231" s="358">
        <f t="shared" si="324"/>
        <v>-60</v>
      </c>
      <c r="Q231" s="137">
        <f>'UBS Vila Maria P Gnecco'!O19</f>
        <v>0</v>
      </c>
      <c r="R231" s="358">
        <f t="shared" si="325"/>
        <v>-60</v>
      </c>
      <c r="S231" s="294">
        <f t="shared" si="326"/>
        <v>0</v>
      </c>
      <c r="T231" s="371">
        <f t="shared" si="327"/>
        <v>-180</v>
      </c>
    </row>
    <row r="232" spans="1:20" x14ac:dyDescent="0.25">
      <c r="A232" s="113" t="s">
        <v>43</v>
      </c>
      <c r="B232" s="317">
        <v>20</v>
      </c>
      <c r="C232" s="107">
        <f>'UBS Vila Maria P Gnecco'!B20</f>
        <v>3</v>
      </c>
      <c r="D232" s="338">
        <f t="shared" si="317"/>
        <v>60</v>
      </c>
      <c r="E232" s="137">
        <f>'UBS Vila Maria P Gnecco'!C20</f>
        <v>3</v>
      </c>
      <c r="F232" s="358">
        <f t="shared" si="318"/>
        <v>0</v>
      </c>
      <c r="G232" s="137">
        <f>'UBS Vila Maria P Gnecco'!E20</f>
        <v>0</v>
      </c>
      <c r="H232" s="358">
        <f t="shared" si="319"/>
        <v>-60</v>
      </c>
      <c r="I232" s="137">
        <f>'UBS Vila Maria P Gnecco'!G20</f>
        <v>0</v>
      </c>
      <c r="J232" s="358">
        <f t="shared" si="320"/>
        <v>-60</v>
      </c>
      <c r="K232" s="294">
        <f t="shared" si="321"/>
        <v>3</v>
      </c>
      <c r="L232" s="371">
        <f t="shared" si="322"/>
        <v>-120</v>
      </c>
      <c r="M232" s="137">
        <f>'UBS Vila Maria P Gnecco'!K20</f>
        <v>0</v>
      </c>
      <c r="N232" s="358">
        <f t="shared" si="323"/>
        <v>-60</v>
      </c>
      <c r="O232" s="137">
        <f>'UBS Vila Maria P Gnecco'!M20</f>
        <v>0</v>
      </c>
      <c r="P232" s="358">
        <f t="shared" si="324"/>
        <v>-60</v>
      </c>
      <c r="Q232" s="137">
        <f>'UBS Vila Maria P Gnecco'!O20</f>
        <v>0</v>
      </c>
      <c r="R232" s="358">
        <f t="shared" si="325"/>
        <v>-60</v>
      </c>
      <c r="S232" s="294">
        <f t="shared" si="326"/>
        <v>0</v>
      </c>
      <c r="T232" s="371">
        <f t="shared" si="327"/>
        <v>-180</v>
      </c>
    </row>
    <row r="233" spans="1:20" x14ac:dyDescent="0.25">
      <c r="A233" s="113" t="s">
        <v>23</v>
      </c>
      <c r="B233" s="317">
        <v>20</v>
      </c>
      <c r="C233" s="107">
        <f>'UBS Vila Maria P Gnecco'!B21</f>
        <v>3</v>
      </c>
      <c r="D233" s="338">
        <f t="shared" si="317"/>
        <v>60</v>
      </c>
      <c r="E233" s="137">
        <f>'UBS Vila Maria P Gnecco'!C21</f>
        <v>3</v>
      </c>
      <c r="F233" s="358">
        <f t="shared" si="318"/>
        <v>0</v>
      </c>
      <c r="G233" s="137">
        <f>'UBS Vila Maria P Gnecco'!E21</f>
        <v>0</v>
      </c>
      <c r="H233" s="358">
        <f t="shared" si="319"/>
        <v>-60</v>
      </c>
      <c r="I233" s="137">
        <f>'UBS Vila Maria P Gnecco'!G21</f>
        <v>0</v>
      </c>
      <c r="J233" s="358">
        <f t="shared" si="320"/>
        <v>-60</v>
      </c>
      <c r="K233" s="294">
        <f t="shared" si="321"/>
        <v>3</v>
      </c>
      <c r="L233" s="371">
        <f t="shared" si="322"/>
        <v>-120</v>
      </c>
      <c r="M233" s="137">
        <f>'UBS Vila Maria P Gnecco'!K21</f>
        <v>0</v>
      </c>
      <c r="N233" s="358">
        <f t="shared" si="323"/>
        <v>-60</v>
      </c>
      <c r="O233" s="137">
        <f>'UBS Vila Maria P Gnecco'!M21</f>
        <v>0</v>
      </c>
      <c r="P233" s="358">
        <f t="shared" si="324"/>
        <v>-60</v>
      </c>
      <c r="Q233" s="137">
        <f>'UBS Vila Maria P Gnecco'!O21</f>
        <v>0</v>
      </c>
      <c r="R233" s="358">
        <f t="shared" si="325"/>
        <v>-60</v>
      </c>
      <c r="S233" s="294">
        <f t="shared" si="326"/>
        <v>0</v>
      </c>
      <c r="T233" s="371">
        <f t="shared" si="327"/>
        <v>-180</v>
      </c>
    </row>
    <row r="234" spans="1:20" x14ac:dyDescent="0.25">
      <c r="A234" s="113" t="s">
        <v>24</v>
      </c>
      <c r="B234" s="317">
        <v>30</v>
      </c>
      <c r="C234" s="114">
        <f>'UBS Vila Maria P Gnecco'!B22</f>
        <v>1</v>
      </c>
      <c r="D234" s="345">
        <f t="shared" si="317"/>
        <v>30</v>
      </c>
      <c r="E234" s="137">
        <f>'UBS Vila Maria P Gnecco'!C22</f>
        <v>2</v>
      </c>
      <c r="F234" s="358">
        <f t="shared" si="318"/>
        <v>30</v>
      </c>
      <c r="G234" s="137">
        <f>'UBS Vila Maria P Gnecco'!E22</f>
        <v>0</v>
      </c>
      <c r="H234" s="358">
        <f t="shared" si="319"/>
        <v>-30</v>
      </c>
      <c r="I234" s="137">
        <f>'UBS Vila Maria P Gnecco'!G22</f>
        <v>0</v>
      </c>
      <c r="J234" s="358">
        <f t="shared" si="320"/>
        <v>-30</v>
      </c>
      <c r="K234" s="294">
        <f t="shared" si="321"/>
        <v>2</v>
      </c>
      <c r="L234" s="371">
        <f t="shared" si="322"/>
        <v>-30</v>
      </c>
      <c r="M234" s="137">
        <f>'UBS Vila Maria P Gnecco'!K22</f>
        <v>0</v>
      </c>
      <c r="N234" s="358">
        <f t="shared" si="323"/>
        <v>-30</v>
      </c>
      <c r="O234" s="137">
        <f>'UBS Vila Maria P Gnecco'!M22</f>
        <v>0</v>
      </c>
      <c r="P234" s="358">
        <f t="shared" si="324"/>
        <v>-30</v>
      </c>
      <c r="Q234" s="137">
        <f>'UBS Vila Maria P Gnecco'!O22</f>
        <v>0</v>
      </c>
      <c r="R234" s="358">
        <f t="shared" si="325"/>
        <v>-30</v>
      </c>
      <c r="S234" s="294">
        <f t="shared" si="326"/>
        <v>0</v>
      </c>
      <c r="T234" s="371">
        <f t="shared" si="327"/>
        <v>-90</v>
      </c>
    </row>
    <row r="235" spans="1:20" x14ac:dyDescent="0.25">
      <c r="A235" s="113" t="s">
        <v>25</v>
      </c>
      <c r="B235" s="317">
        <v>30</v>
      </c>
      <c r="C235" s="107">
        <f>'UBS Vila Maria P Gnecco'!B23</f>
        <v>4</v>
      </c>
      <c r="D235" s="338">
        <f t="shared" si="317"/>
        <v>120</v>
      </c>
      <c r="E235" s="137">
        <f>'UBS Vila Maria P Gnecco'!C23</f>
        <v>4</v>
      </c>
      <c r="F235" s="358">
        <f t="shared" si="318"/>
        <v>0</v>
      </c>
      <c r="G235" s="137">
        <f>'UBS Vila Maria P Gnecco'!E23</f>
        <v>0</v>
      </c>
      <c r="H235" s="358">
        <f t="shared" si="319"/>
        <v>-120</v>
      </c>
      <c r="I235" s="137">
        <f>'UBS Vila Maria P Gnecco'!G23</f>
        <v>0</v>
      </c>
      <c r="J235" s="358">
        <f t="shared" si="320"/>
        <v>-120</v>
      </c>
      <c r="K235" s="294">
        <f t="shared" si="321"/>
        <v>4</v>
      </c>
      <c r="L235" s="371">
        <f t="shared" si="322"/>
        <v>-240</v>
      </c>
      <c r="M235" s="137">
        <f>'UBS Vila Maria P Gnecco'!K23</f>
        <v>0</v>
      </c>
      <c r="N235" s="358">
        <f t="shared" si="323"/>
        <v>-120</v>
      </c>
      <c r="O235" s="137">
        <f>'UBS Vila Maria P Gnecco'!M23</f>
        <v>0</v>
      </c>
      <c r="P235" s="358">
        <f t="shared" si="324"/>
        <v>-120</v>
      </c>
      <c r="Q235" s="137">
        <f>'UBS Vila Maria P Gnecco'!O23</f>
        <v>0</v>
      </c>
      <c r="R235" s="358">
        <f t="shared" si="325"/>
        <v>-120</v>
      </c>
      <c r="S235" s="294">
        <f t="shared" si="326"/>
        <v>0</v>
      </c>
      <c r="T235" s="371">
        <f t="shared" si="327"/>
        <v>-360</v>
      </c>
    </row>
    <row r="236" spans="1:20" x14ac:dyDescent="0.25">
      <c r="A236" s="113" t="s">
        <v>26</v>
      </c>
      <c r="B236" s="317">
        <v>40</v>
      </c>
      <c r="C236" s="107">
        <f>'UBS Vila Maria P Gnecco'!B24</f>
        <v>1</v>
      </c>
      <c r="D236" s="338">
        <f t="shared" si="317"/>
        <v>40</v>
      </c>
      <c r="E236" s="137">
        <f>'UBS Vila Maria P Gnecco'!C24</f>
        <v>1</v>
      </c>
      <c r="F236" s="358">
        <f t="shared" si="318"/>
        <v>0</v>
      </c>
      <c r="G236" s="137">
        <f>'UBS Vila Maria P Gnecco'!E24</f>
        <v>0</v>
      </c>
      <c r="H236" s="358">
        <f t="shared" si="319"/>
        <v>-40</v>
      </c>
      <c r="I236" s="137">
        <f>'UBS Vila Maria P Gnecco'!G24</f>
        <v>0</v>
      </c>
      <c r="J236" s="358">
        <f t="shared" si="320"/>
        <v>-40</v>
      </c>
      <c r="K236" s="294">
        <f t="shared" si="321"/>
        <v>1</v>
      </c>
      <c r="L236" s="371">
        <f t="shared" si="322"/>
        <v>-80</v>
      </c>
      <c r="M236" s="137">
        <f>'UBS Vila Maria P Gnecco'!K24</f>
        <v>0</v>
      </c>
      <c r="N236" s="358">
        <f t="shared" si="323"/>
        <v>-40</v>
      </c>
      <c r="O236" s="137">
        <f>'UBS Vila Maria P Gnecco'!M24</f>
        <v>0</v>
      </c>
      <c r="P236" s="358">
        <f t="shared" si="324"/>
        <v>-40</v>
      </c>
      <c r="Q236" s="137">
        <f>'UBS Vila Maria P Gnecco'!O24</f>
        <v>0</v>
      </c>
      <c r="R236" s="358">
        <f t="shared" si="325"/>
        <v>-40</v>
      </c>
      <c r="S236" s="294">
        <f t="shared" si="326"/>
        <v>0</v>
      </c>
      <c r="T236" s="371">
        <f t="shared" si="327"/>
        <v>-120</v>
      </c>
    </row>
    <row r="237" spans="1:20" ht="15.75" thickBot="1" x14ac:dyDescent="0.3">
      <c r="A237" s="83" t="s">
        <v>34</v>
      </c>
      <c r="B237" s="325">
        <v>30</v>
      </c>
      <c r="C237" s="84">
        <f>'UBS Vila Maria P Gnecco'!B25</f>
        <v>1</v>
      </c>
      <c r="D237" s="351">
        <f t="shared" si="317"/>
        <v>30</v>
      </c>
      <c r="E237" s="546">
        <f>'UBS Vila Maria P Gnecco'!C25</f>
        <v>2</v>
      </c>
      <c r="F237" s="366">
        <f t="shared" si="318"/>
        <v>30</v>
      </c>
      <c r="G237" s="546">
        <f>'UBS Vila Maria P Gnecco'!E25</f>
        <v>0</v>
      </c>
      <c r="H237" s="366">
        <f t="shared" si="319"/>
        <v>-30</v>
      </c>
      <c r="I237" s="546">
        <f>'UBS Vila Maria P Gnecco'!G25</f>
        <v>0</v>
      </c>
      <c r="J237" s="366">
        <f t="shared" si="320"/>
        <v>-30</v>
      </c>
      <c r="K237" s="302">
        <f t="shared" si="321"/>
        <v>2</v>
      </c>
      <c r="L237" s="379">
        <f t="shared" si="322"/>
        <v>-30</v>
      </c>
      <c r="M237" s="546">
        <f>'UBS Vila Maria P Gnecco'!K25</f>
        <v>0</v>
      </c>
      <c r="N237" s="366">
        <f t="shared" si="323"/>
        <v>-30</v>
      </c>
      <c r="O237" s="546">
        <f>'UBS Vila Maria P Gnecco'!M25</f>
        <v>0</v>
      </c>
      <c r="P237" s="366">
        <f t="shared" si="324"/>
        <v>-30</v>
      </c>
      <c r="Q237" s="546">
        <f>'UBS Vila Maria P Gnecco'!O25</f>
        <v>0</v>
      </c>
      <c r="R237" s="366">
        <f t="shared" si="325"/>
        <v>-30</v>
      </c>
      <c r="S237" s="302">
        <f t="shared" si="326"/>
        <v>0</v>
      </c>
      <c r="T237" s="379">
        <f t="shared" si="327"/>
        <v>-90</v>
      </c>
    </row>
    <row r="238" spans="1:20" ht="15.75" thickBot="1" x14ac:dyDescent="0.3">
      <c r="A238" s="410" t="s">
        <v>7</v>
      </c>
      <c r="B238" s="403">
        <f>SUM(B230:B237)</f>
        <v>210</v>
      </c>
      <c r="C238" s="404">
        <f>SUM(C230:C237)</f>
        <v>22</v>
      </c>
      <c r="D238" s="405">
        <f t="shared" ref="D238:T238" si="328">SUM(D230:D237)</f>
        <v>520</v>
      </c>
      <c r="E238" s="551">
        <f t="shared" si="328"/>
        <v>23</v>
      </c>
      <c r="F238" s="407">
        <f t="shared" si="328"/>
        <v>40</v>
      </c>
      <c r="G238" s="551">
        <f t="shared" si="328"/>
        <v>0</v>
      </c>
      <c r="H238" s="407">
        <f t="shared" si="328"/>
        <v>-520</v>
      </c>
      <c r="I238" s="551">
        <f t="shared" si="328"/>
        <v>0</v>
      </c>
      <c r="J238" s="407">
        <f t="shared" si="328"/>
        <v>-520</v>
      </c>
      <c r="K238" s="408">
        <f t="shared" ref="K238:L238" si="329">SUM(K230:K237)</f>
        <v>23</v>
      </c>
      <c r="L238" s="409">
        <f t="shared" si="329"/>
        <v>-1000</v>
      </c>
      <c r="M238" s="551">
        <f t="shared" si="328"/>
        <v>0</v>
      </c>
      <c r="N238" s="407">
        <f t="shared" si="328"/>
        <v>-520</v>
      </c>
      <c r="O238" s="551">
        <f t="shared" si="328"/>
        <v>0</v>
      </c>
      <c r="P238" s="407">
        <f t="shared" si="328"/>
        <v>-520</v>
      </c>
      <c r="Q238" s="551">
        <f t="shared" si="328"/>
        <v>0</v>
      </c>
      <c r="R238" s="407">
        <f t="shared" si="328"/>
        <v>-520</v>
      </c>
      <c r="S238" s="408">
        <f t="shared" si="328"/>
        <v>0</v>
      </c>
      <c r="T238" s="409">
        <f t="shared" si="328"/>
        <v>-1560</v>
      </c>
    </row>
    <row r="240" spans="1:20" ht="15.75" x14ac:dyDescent="0.25">
      <c r="A240" s="1290" t="s">
        <v>308</v>
      </c>
      <c r="B240" s="1291"/>
      <c r="C240" s="1291"/>
      <c r="D240" s="1291"/>
      <c r="E240" s="1291"/>
      <c r="F240" s="1291"/>
      <c r="G240" s="1291"/>
      <c r="H240" s="1291"/>
      <c r="I240" s="1291"/>
      <c r="J240" s="1291"/>
      <c r="K240" s="1291"/>
      <c r="L240" s="1291"/>
      <c r="M240" s="1291"/>
      <c r="N240" s="1291"/>
      <c r="O240" s="1291"/>
      <c r="P240" s="1291"/>
      <c r="Q240" s="1291"/>
      <c r="R240" s="1291"/>
      <c r="S240" s="1291"/>
      <c r="T240" s="1291"/>
    </row>
    <row r="241" spans="1:20" ht="36.75" thickBot="1" x14ac:dyDescent="0.3">
      <c r="A241" s="110" t="s">
        <v>14</v>
      </c>
      <c r="B241" s="315" t="str">
        <f t="shared" ref="B241:T241" si="330">B5</f>
        <v>Carga Horária</v>
      </c>
      <c r="C241" s="132" t="str">
        <f t="shared" si="330"/>
        <v>Equipe Mínima TA</v>
      </c>
      <c r="D241" s="343" t="str">
        <f t="shared" si="330"/>
        <v>Total Horas</v>
      </c>
      <c r="E241" s="561" t="str">
        <f t="shared" si="330"/>
        <v>MAR</v>
      </c>
      <c r="F241" s="385" t="str">
        <f t="shared" si="330"/>
        <v>Saldo Mar</v>
      </c>
      <c r="G241" s="561" t="str">
        <f t="shared" si="330"/>
        <v>ABR</v>
      </c>
      <c r="H241" s="385" t="str">
        <f t="shared" si="330"/>
        <v>Saldo Abr</v>
      </c>
      <c r="I241" s="561" t="str">
        <f t="shared" si="330"/>
        <v>MAI</v>
      </c>
      <c r="J241" s="385" t="str">
        <f t="shared" si="330"/>
        <v>Saldo Mai</v>
      </c>
      <c r="K241" s="292" t="str">
        <f t="shared" ref="K241:L241" si="331">K5</f>
        <v>3º Trimestre</v>
      </c>
      <c r="L241" s="383" t="str">
        <f t="shared" si="331"/>
        <v>Saldo Trim</v>
      </c>
      <c r="M241" s="561" t="str">
        <f t="shared" si="330"/>
        <v>JUN</v>
      </c>
      <c r="N241" s="385" t="str">
        <f t="shared" si="330"/>
        <v>Saldo Jun</v>
      </c>
      <c r="O241" s="541" t="str">
        <f t="shared" si="330"/>
        <v>JUL</v>
      </c>
      <c r="P241" s="385" t="str">
        <f t="shared" si="330"/>
        <v>Saldo Jul</v>
      </c>
      <c r="Q241" s="541" t="str">
        <f t="shared" si="330"/>
        <v>AGO</v>
      </c>
      <c r="R241" s="385" t="str">
        <f t="shared" si="330"/>
        <v>Saldo Ago</v>
      </c>
      <c r="S241" s="292" t="str">
        <f t="shared" si="330"/>
        <v>4º Trimestre</v>
      </c>
      <c r="T241" s="383" t="str">
        <f t="shared" si="330"/>
        <v>Saldo Trim</v>
      </c>
    </row>
    <row r="242" spans="1:20" ht="15.75" thickTop="1" x14ac:dyDescent="0.25">
      <c r="A242" s="113" t="s">
        <v>20</v>
      </c>
      <c r="B242" s="317">
        <v>20</v>
      </c>
      <c r="C242" s="114">
        <f>'UBS Jardim Julieta'!B16</f>
        <v>3</v>
      </c>
      <c r="D242" s="345">
        <f t="shared" ref="D242:D248" si="332">C242*B242</f>
        <v>60</v>
      </c>
      <c r="E242" s="137">
        <f>'UBS Jardim Julieta'!C16</f>
        <v>3</v>
      </c>
      <c r="F242" s="358">
        <f t="shared" ref="F242:F248" si="333">(E242*$B242)-$D242</f>
        <v>0</v>
      </c>
      <c r="G242" s="137">
        <f>'UBS Jardim Julieta'!E16</f>
        <v>0</v>
      </c>
      <c r="H242" s="358">
        <f t="shared" ref="H242:H248" si="334">(G242*$B242)-$D242</f>
        <v>-60</v>
      </c>
      <c r="I242" s="137">
        <f>'UBS Jardim Julieta'!G16</f>
        <v>0</v>
      </c>
      <c r="J242" s="358">
        <f t="shared" ref="J242:J248" si="335">(I242*$B242)-$D242</f>
        <v>-60</v>
      </c>
      <c r="K242" s="294">
        <f t="shared" ref="K242:K248" si="336">SUM(E242,G242,I242)</f>
        <v>3</v>
      </c>
      <c r="L242" s="371">
        <f t="shared" ref="L242:L248" si="337">(K242*$B242)-$D242*3</f>
        <v>-120</v>
      </c>
      <c r="M242" s="137">
        <f>'UBS Jardim Julieta'!K16</f>
        <v>0</v>
      </c>
      <c r="N242" s="358">
        <f t="shared" ref="N242:N248" si="338">(M242*$B242)-$D242</f>
        <v>-60</v>
      </c>
      <c r="O242" s="137">
        <f>'UBS Jardim Julieta'!M16</f>
        <v>0</v>
      </c>
      <c r="P242" s="358">
        <f t="shared" ref="P242:P248" si="339">(O242*$B242)-$D242</f>
        <v>-60</v>
      </c>
      <c r="Q242" s="137">
        <f>'UBS Jardim Julieta'!O16</f>
        <v>0</v>
      </c>
      <c r="R242" s="358">
        <f t="shared" ref="R242:R248" si="340">(Q242*$B242)-$D242</f>
        <v>-60</v>
      </c>
      <c r="S242" s="294">
        <f t="shared" ref="S242:S248" si="341">SUM(M242,O242,Q242)</f>
        <v>0</v>
      </c>
      <c r="T242" s="371">
        <f t="shared" ref="T242:T248" si="342">(S242*$B242)-$D242*3</f>
        <v>-180</v>
      </c>
    </row>
    <row r="243" spans="1:20" x14ac:dyDescent="0.25">
      <c r="A243" s="113" t="s">
        <v>43</v>
      </c>
      <c r="B243" s="317">
        <v>20</v>
      </c>
      <c r="C243" s="114">
        <f>'UBS Jardim Julieta'!B17</f>
        <v>3</v>
      </c>
      <c r="D243" s="345">
        <f t="shared" si="332"/>
        <v>60</v>
      </c>
      <c r="E243" s="137">
        <f>'UBS Jardim Julieta'!C17</f>
        <v>1.5</v>
      </c>
      <c r="F243" s="358">
        <f t="shared" si="333"/>
        <v>-30</v>
      </c>
      <c r="G243" s="137">
        <f>'UBS Jardim Julieta'!E17</f>
        <v>0</v>
      </c>
      <c r="H243" s="358">
        <f t="shared" si="334"/>
        <v>-60</v>
      </c>
      <c r="I243" s="137">
        <f>'UBS Jardim Julieta'!G17</f>
        <v>0</v>
      </c>
      <c r="J243" s="358">
        <f t="shared" si="335"/>
        <v>-60</v>
      </c>
      <c r="K243" s="294">
        <f t="shared" si="336"/>
        <v>1.5</v>
      </c>
      <c r="L243" s="371">
        <f t="shared" si="337"/>
        <v>-150</v>
      </c>
      <c r="M243" s="137">
        <f>'UBS Jardim Julieta'!K17</f>
        <v>0</v>
      </c>
      <c r="N243" s="358">
        <f t="shared" si="338"/>
        <v>-60</v>
      </c>
      <c r="O243" s="137">
        <f>'UBS Jardim Julieta'!M17</f>
        <v>0</v>
      </c>
      <c r="P243" s="358">
        <f t="shared" si="339"/>
        <v>-60</v>
      </c>
      <c r="Q243" s="137">
        <f>'UBS Jardim Julieta'!O17</f>
        <v>0</v>
      </c>
      <c r="R243" s="358">
        <f t="shared" si="340"/>
        <v>-60</v>
      </c>
      <c r="S243" s="294">
        <f t="shared" si="341"/>
        <v>0</v>
      </c>
      <c r="T243" s="371">
        <f t="shared" si="342"/>
        <v>-180</v>
      </c>
    </row>
    <row r="244" spans="1:20" x14ac:dyDescent="0.25">
      <c r="A244" s="113" t="s">
        <v>23</v>
      </c>
      <c r="B244" s="317">
        <v>20</v>
      </c>
      <c r="C244" s="114">
        <f>'UBS Jardim Julieta'!B18</f>
        <v>3</v>
      </c>
      <c r="D244" s="345">
        <f t="shared" si="332"/>
        <v>60</v>
      </c>
      <c r="E244" s="137">
        <f>'UBS Jardim Julieta'!C18</f>
        <v>1.9</v>
      </c>
      <c r="F244" s="358">
        <f t="shared" si="333"/>
        <v>-22</v>
      </c>
      <c r="G244" s="137">
        <f>'UBS Jardim Julieta'!E18</f>
        <v>0</v>
      </c>
      <c r="H244" s="358">
        <f t="shared" si="334"/>
        <v>-60</v>
      </c>
      <c r="I244" s="137">
        <f>'UBS Jardim Julieta'!G18</f>
        <v>0</v>
      </c>
      <c r="J244" s="358">
        <f t="shared" si="335"/>
        <v>-60</v>
      </c>
      <c r="K244" s="294">
        <f t="shared" si="336"/>
        <v>1.9</v>
      </c>
      <c r="L244" s="371">
        <f t="shared" si="337"/>
        <v>-142</v>
      </c>
      <c r="M244" s="137">
        <f>'UBS Jardim Julieta'!K18</f>
        <v>0</v>
      </c>
      <c r="N244" s="358">
        <f t="shared" si="338"/>
        <v>-60</v>
      </c>
      <c r="O244" s="137">
        <f>'UBS Jardim Julieta'!M18</f>
        <v>0</v>
      </c>
      <c r="P244" s="358">
        <f t="shared" si="339"/>
        <v>-60</v>
      </c>
      <c r="Q244" s="137">
        <f>'UBS Jardim Julieta'!O18</f>
        <v>0</v>
      </c>
      <c r="R244" s="358">
        <f t="shared" si="340"/>
        <v>-60</v>
      </c>
      <c r="S244" s="294">
        <f t="shared" si="341"/>
        <v>0</v>
      </c>
      <c r="T244" s="371">
        <f t="shared" si="342"/>
        <v>-180</v>
      </c>
    </row>
    <row r="245" spans="1:20" x14ac:dyDescent="0.25">
      <c r="A245" s="113" t="s">
        <v>24</v>
      </c>
      <c r="B245" s="317">
        <v>30</v>
      </c>
      <c r="C245" s="114">
        <f>'UBS Jardim Julieta'!B19</f>
        <v>1</v>
      </c>
      <c r="D245" s="345">
        <f t="shared" si="332"/>
        <v>30</v>
      </c>
      <c r="E245" s="137">
        <f>'UBS Jardim Julieta'!C19</f>
        <v>1</v>
      </c>
      <c r="F245" s="358">
        <f t="shared" si="333"/>
        <v>0</v>
      </c>
      <c r="G245" s="137">
        <f>'UBS Jardim Julieta'!E19</f>
        <v>0</v>
      </c>
      <c r="H245" s="358">
        <f t="shared" si="334"/>
        <v>-30</v>
      </c>
      <c r="I245" s="137">
        <f>'UBS Jardim Julieta'!G19</f>
        <v>0</v>
      </c>
      <c r="J245" s="358">
        <f t="shared" si="335"/>
        <v>-30</v>
      </c>
      <c r="K245" s="294">
        <f t="shared" si="336"/>
        <v>1</v>
      </c>
      <c r="L245" s="371">
        <f t="shared" si="337"/>
        <v>-60</v>
      </c>
      <c r="M245" s="137">
        <f>'UBS Jardim Julieta'!K19</f>
        <v>0</v>
      </c>
      <c r="N245" s="358">
        <f t="shared" si="338"/>
        <v>-30</v>
      </c>
      <c r="O245" s="137">
        <f>'UBS Jardim Julieta'!M19</f>
        <v>0</v>
      </c>
      <c r="P245" s="358">
        <f t="shared" si="339"/>
        <v>-30</v>
      </c>
      <c r="Q245" s="137">
        <f>'UBS Jardim Julieta'!O19</f>
        <v>0</v>
      </c>
      <c r="R245" s="358">
        <f t="shared" si="340"/>
        <v>-30</v>
      </c>
      <c r="S245" s="294">
        <f t="shared" si="341"/>
        <v>0</v>
      </c>
      <c r="T245" s="371">
        <f t="shared" si="342"/>
        <v>-90</v>
      </c>
    </row>
    <row r="246" spans="1:20" x14ac:dyDescent="0.25">
      <c r="A246" s="113" t="s">
        <v>25</v>
      </c>
      <c r="B246" s="317">
        <v>30</v>
      </c>
      <c r="C246" s="114">
        <f>'UBS Jardim Julieta'!B20</f>
        <v>4</v>
      </c>
      <c r="D246" s="345">
        <f t="shared" si="332"/>
        <v>120</v>
      </c>
      <c r="E246" s="137">
        <f>'UBS Jardim Julieta'!C20</f>
        <v>4</v>
      </c>
      <c r="F246" s="358">
        <f t="shared" si="333"/>
        <v>0</v>
      </c>
      <c r="G246" s="137">
        <f>'UBS Jardim Julieta'!E20</f>
        <v>0</v>
      </c>
      <c r="H246" s="358">
        <f t="shared" si="334"/>
        <v>-120</v>
      </c>
      <c r="I246" s="137">
        <f>'UBS Jardim Julieta'!G20</f>
        <v>0</v>
      </c>
      <c r="J246" s="358">
        <f t="shared" si="335"/>
        <v>-120</v>
      </c>
      <c r="K246" s="294">
        <f t="shared" si="336"/>
        <v>4</v>
      </c>
      <c r="L246" s="371">
        <f t="shared" si="337"/>
        <v>-240</v>
      </c>
      <c r="M246" s="137">
        <f>'UBS Jardim Julieta'!K20</f>
        <v>0</v>
      </c>
      <c r="N246" s="358">
        <f t="shared" si="338"/>
        <v>-120</v>
      </c>
      <c r="O246" s="137">
        <f>'UBS Jardim Julieta'!M20</f>
        <v>0</v>
      </c>
      <c r="P246" s="358">
        <f t="shared" si="339"/>
        <v>-120</v>
      </c>
      <c r="Q246" s="137">
        <f>'UBS Jardim Julieta'!O20</f>
        <v>0</v>
      </c>
      <c r="R246" s="358">
        <f t="shared" si="340"/>
        <v>-120</v>
      </c>
      <c r="S246" s="294">
        <f t="shared" si="341"/>
        <v>0</v>
      </c>
      <c r="T246" s="371">
        <f t="shared" si="342"/>
        <v>-360</v>
      </c>
    </row>
    <row r="247" spans="1:20" x14ac:dyDescent="0.25">
      <c r="A247" s="113" t="s">
        <v>26</v>
      </c>
      <c r="B247" s="317">
        <v>40</v>
      </c>
      <c r="C247" s="114">
        <f>'UBS Jardim Julieta'!B21</f>
        <v>1</v>
      </c>
      <c r="D247" s="345">
        <f t="shared" si="332"/>
        <v>40</v>
      </c>
      <c r="E247" s="137">
        <f>'UBS Jardim Julieta'!C21</f>
        <v>1</v>
      </c>
      <c r="F247" s="358">
        <f t="shared" si="333"/>
        <v>0</v>
      </c>
      <c r="G247" s="137">
        <f>'UBS Jardim Julieta'!E21</f>
        <v>0</v>
      </c>
      <c r="H247" s="358">
        <f t="shared" si="334"/>
        <v>-40</v>
      </c>
      <c r="I247" s="137">
        <f>'UBS Jardim Julieta'!G21</f>
        <v>0</v>
      </c>
      <c r="J247" s="358">
        <f t="shared" si="335"/>
        <v>-40</v>
      </c>
      <c r="K247" s="294">
        <f t="shared" si="336"/>
        <v>1</v>
      </c>
      <c r="L247" s="371">
        <f t="shared" si="337"/>
        <v>-80</v>
      </c>
      <c r="M247" s="137">
        <f>'UBS Jardim Julieta'!K21</f>
        <v>0</v>
      </c>
      <c r="N247" s="358">
        <f t="shared" si="338"/>
        <v>-40</v>
      </c>
      <c r="O247" s="137">
        <f>'UBS Jardim Julieta'!M21</f>
        <v>0</v>
      </c>
      <c r="P247" s="358">
        <f t="shared" si="339"/>
        <v>-40</v>
      </c>
      <c r="Q247" s="137">
        <f>'UBS Jardim Julieta'!O21</f>
        <v>0</v>
      </c>
      <c r="R247" s="358">
        <f t="shared" si="340"/>
        <v>-40</v>
      </c>
      <c r="S247" s="294">
        <f t="shared" si="341"/>
        <v>0</v>
      </c>
      <c r="T247" s="371">
        <f t="shared" si="342"/>
        <v>-120</v>
      </c>
    </row>
    <row r="248" spans="1:20" ht="15.75" thickBot="1" x14ac:dyDescent="0.3">
      <c r="A248" s="138" t="s">
        <v>177</v>
      </c>
      <c r="B248" s="318">
        <v>36</v>
      </c>
      <c r="C248" s="190">
        <f>'UBS Jardim Julieta'!B22</f>
        <v>1</v>
      </c>
      <c r="D248" s="347">
        <f t="shared" si="332"/>
        <v>36</v>
      </c>
      <c r="E248" s="543">
        <f>'UBS Jardim Julieta'!C22</f>
        <v>1</v>
      </c>
      <c r="F248" s="359">
        <f t="shared" si="333"/>
        <v>0</v>
      </c>
      <c r="G248" s="543">
        <f>'UBS Jardim Julieta'!E22</f>
        <v>0</v>
      </c>
      <c r="H248" s="359">
        <f t="shared" si="334"/>
        <v>-36</v>
      </c>
      <c r="I248" s="543">
        <f>'UBS Jardim Julieta'!G22</f>
        <v>0</v>
      </c>
      <c r="J248" s="359">
        <f t="shared" si="335"/>
        <v>-36</v>
      </c>
      <c r="K248" s="295">
        <f t="shared" si="336"/>
        <v>1</v>
      </c>
      <c r="L248" s="372">
        <f t="shared" si="337"/>
        <v>-72</v>
      </c>
      <c r="M248" s="543">
        <f>'UBS Jardim Julieta'!K22</f>
        <v>0</v>
      </c>
      <c r="N248" s="359">
        <f t="shared" si="338"/>
        <v>-36</v>
      </c>
      <c r="O248" s="543">
        <f>'UBS Jardim Julieta'!M22</f>
        <v>0</v>
      </c>
      <c r="P248" s="359">
        <f t="shared" si="339"/>
        <v>-36</v>
      </c>
      <c r="Q248" s="543">
        <f>'UBS Jardim Julieta'!O22</f>
        <v>0</v>
      </c>
      <c r="R248" s="359">
        <f t="shared" si="340"/>
        <v>-36</v>
      </c>
      <c r="S248" s="295">
        <f t="shared" si="341"/>
        <v>0</v>
      </c>
      <c r="T248" s="372">
        <f t="shared" si="342"/>
        <v>-108</v>
      </c>
    </row>
    <row r="249" spans="1:20" ht="15.75" thickBot="1" x14ac:dyDescent="0.3">
      <c r="A249" s="6" t="s">
        <v>7</v>
      </c>
      <c r="B249" s="334">
        <f>SUM(B242:B248)</f>
        <v>196</v>
      </c>
      <c r="C249" s="7">
        <f>SUM(C242:C248)</f>
        <v>16</v>
      </c>
      <c r="D249" s="341">
        <f t="shared" ref="D249:T249" si="343">SUM(D242:D248)</f>
        <v>406</v>
      </c>
      <c r="E249" s="544">
        <f t="shared" si="343"/>
        <v>13.4</v>
      </c>
      <c r="F249" s="360">
        <f t="shared" si="343"/>
        <v>-52</v>
      </c>
      <c r="G249" s="544">
        <f t="shared" si="343"/>
        <v>0</v>
      </c>
      <c r="H249" s="360">
        <f t="shared" si="343"/>
        <v>-406</v>
      </c>
      <c r="I249" s="544">
        <f t="shared" si="343"/>
        <v>0</v>
      </c>
      <c r="J249" s="360">
        <f t="shared" si="343"/>
        <v>-406</v>
      </c>
      <c r="K249" s="103">
        <f t="shared" ref="K249:L249" si="344">SUM(K242:K248)</f>
        <v>13.4</v>
      </c>
      <c r="L249" s="373">
        <f t="shared" si="344"/>
        <v>-864</v>
      </c>
      <c r="M249" s="544">
        <f t="shared" si="343"/>
        <v>0</v>
      </c>
      <c r="N249" s="360">
        <f t="shared" si="343"/>
        <v>-406</v>
      </c>
      <c r="O249" s="544">
        <f t="shared" si="343"/>
        <v>0</v>
      </c>
      <c r="P249" s="360">
        <f t="shared" si="343"/>
        <v>-406</v>
      </c>
      <c r="Q249" s="544">
        <f t="shared" si="343"/>
        <v>0</v>
      </c>
      <c r="R249" s="360">
        <f t="shared" si="343"/>
        <v>-406</v>
      </c>
      <c r="S249" s="103">
        <f t="shared" si="343"/>
        <v>0</v>
      </c>
      <c r="T249" s="373">
        <f t="shared" si="343"/>
        <v>-1218</v>
      </c>
    </row>
    <row r="251" spans="1:20" ht="15.75" x14ac:dyDescent="0.25">
      <c r="A251" s="1290" t="s">
        <v>310</v>
      </c>
      <c r="B251" s="1291"/>
      <c r="C251" s="1291"/>
      <c r="D251" s="1291"/>
      <c r="E251" s="1291"/>
      <c r="F251" s="1291"/>
      <c r="G251" s="1291"/>
      <c r="H251" s="1291"/>
      <c r="I251" s="1291"/>
      <c r="J251" s="1291"/>
      <c r="K251" s="1291"/>
      <c r="L251" s="1291"/>
      <c r="M251" s="1291"/>
      <c r="N251" s="1291"/>
      <c r="O251" s="1291"/>
      <c r="P251" s="1291"/>
      <c r="Q251" s="1291"/>
      <c r="R251" s="1291"/>
      <c r="S251" s="1291"/>
      <c r="T251" s="1291"/>
    </row>
    <row r="252" spans="1:20" ht="36.75" thickBot="1" x14ac:dyDescent="0.3">
      <c r="A252" s="110" t="s">
        <v>14</v>
      </c>
      <c r="B252" s="315" t="str">
        <f t="shared" ref="B252:T252" si="345">B5</f>
        <v>Carga Horária</v>
      </c>
      <c r="C252" s="132" t="str">
        <f t="shared" si="345"/>
        <v>Equipe Mínima TA</v>
      </c>
      <c r="D252" s="343" t="str">
        <f t="shared" si="345"/>
        <v>Total Horas</v>
      </c>
      <c r="E252" s="561" t="str">
        <f t="shared" si="345"/>
        <v>MAR</v>
      </c>
      <c r="F252" s="385" t="str">
        <f t="shared" si="345"/>
        <v>Saldo Mar</v>
      </c>
      <c r="G252" s="561" t="str">
        <f t="shared" si="345"/>
        <v>ABR</v>
      </c>
      <c r="H252" s="385" t="str">
        <f t="shared" si="345"/>
        <v>Saldo Abr</v>
      </c>
      <c r="I252" s="561" t="str">
        <f t="shared" si="345"/>
        <v>MAI</v>
      </c>
      <c r="J252" s="385" t="str">
        <f t="shared" si="345"/>
        <v>Saldo Mai</v>
      </c>
      <c r="K252" s="292" t="str">
        <f t="shared" ref="K252:L252" si="346">K5</f>
        <v>3º Trimestre</v>
      </c>
      <c r="L252" s="383" t="str">
        <f t="shared" si="346"/>
        <v>Saldo Trim</v>
      </c>
      <c r="M252" s="561" t="str">
        <f t="shared" si="345"/>
        <v>JUN</v>
      </c>
      <c r="N252" s="385" t="str">
        <f t="shared" si="345"/>
        <v>Saldo Jun</v>
      </c>
      <c r="O252" s="541" t="str">
        <f t="shared" si="345"/>
        <v>JUL</v>
      </c>
      <c r="P252" s="385" t="str">
        <f t="shared" si="345"/>
        <v>Saldo Jul</v>
      </c>
      <c r="Q252" s="541" t="str">
        <f t="shared" si="345"/>
        <v>AGO</v>
      </c>
      <c r="R252" s="385" t="str">
        <f t="shared" si="345"/>
        <v>Saldo Ago</v>
      </c>
      <c r="S252" s="292" t="str">
        <f t="shared" si="345"/>
        <v>4º Trimestre</v>
      </c>
      <c r="T252" s="383" t="str">
        <f t="shared" si="345"/>
        <v>Saldo Trim</v>
      </c>
    </row>
    <row r="253" spans="1:20" ht="15.75" thickTop="1" x14ac:dyDescent="0.25">
      <c r="A253" s="56" t="s">
        <v>127</v>
      </c>
      <c r="B253" s="326">
        <v>20</v>
      </c>
      <c r="C253" s="126">
        <f>'CAPS INF II VM-VG'!B13</f>
        <v>5</v>
      </c>
      <c r="D253" s="352">
        <f t="shared" ref="D253:D262" si="347">C253*B253</f>
        <v>100</v>
      </c>
      <c r="E253" s="555">
        <f>'CAPS INF II VM-VG'!C13</f>
        <v>5</v>
      </c>
      <c r="F253" s="364">
        <f t="shared" ref="F253:F262" si="348">(E253*$B253)-$D253</f>
        <v>0</v>
      </c>
      <c r="G253" s="555">
        <f>'CAPS INF II VM-VG'!E13</f>
        <v>0</v>
      </c>
      <c r="H253" s="364">
        <f t="shared" ref="H253:H262" si="349">(G253*$B253)-$D253</f>
        <v>-100</v>
      </c>
      <c r="I253" s="555">
        <f>'CAPS INF II VM-VG'!G13</f>
        <v>0</v>
      </c>
      <c r="J253" s="364">
        <f t="shared" ref="J253:J262" si="350">(I253*$B253)-$D253</f>
        <v>-100</v>
      </c>
      <c r="K253" s="303">
        <f t="shared" ref="K253:K262" si="351">SUM(E253,G253,I253)</f>
        <v>5</v>
      </c>
      <c r="L253" s="377">
        <f t="shared" ref="L253:L262" si="352">(K253*$B253)-$D253*3</f>
        <v>-200</v>
      </c>
      <c r="M253" s="555">
        <f>'CAPS INF II VM-VG'!K13</f>
        <v>0</v>
      </c>
      <c r="N253" s="364">
        <f t="shared" ref="N253:N262" si="353">(M253*$B253)-$D253</f>
        <v>-100</v>
      </c>
      <c r="O253" s="555">
        <f>'CAPS INF II VM-VG'!M13</f>
        <v>0</v>
      </c>
      <c r="P253" s="364">
        <f t="shared" ref="P253:P262" si="354">(O253*$B253)-$D253</f>
        <v>-100</v>
      </c>
      <c r="Q253" s="555">
        <f>'CAPS INF II VM-VG'!O13</f>
        <v>0</v>
      </c>
      <c r="R253" s="364">
        <f t="shared" ref="R253:R262" si="355">(Q253*$B253)-$D253</f>
        <v>-100</v>
      </c>
      <c r="S253" s="303">
        <f t="shared" ref="S253:S262" si="356">SUM(M253,O253,Q253)</f>
        <v>0</v>
      </c>
      <c r="T253" s="377">
        <f t="shared" ref="T253:T262" si="357">(S253*$B253)-$D253*3</f>
        <v>-300</v>
      </c>
    </row>
    <row r="254" spans="1:20" x14ac:dyDescent="0.25">
      <c r="A254" s="165" t="s">
        <v>128</v>
      </c>
      <c r="B254" s="327">
        <v>36</v>
      </c>
      <c r="C254" s="125">
        <f>'CAPS INF II VM-VG'!B14</f>
        <v>4</v>
      </c>
      <c r="D254" s="353">
        <f t="shared" si="347"/>
        <v>144</v>
      </c>
      <c r="E254" s="554">
        <f>'CAPS INF II VM-VG'!C14</f>
        <v>4.16</v>
      </c>
      <c r="F254" s="365">
        <f t="shared" si="348"/>
        <v>5.7599999999999909</v>
      </c>
      <c r="G254" s="554">
        <f>'CAPS INF II VM-VG'!E14</f>
        <v>0</v>
      </c>
      <c r="H254" s="365">
        <f t="shared" si="349"/>
        <v>-144</v>
      </c>
      <c r="I254" s="554">
        <f>'CAPS INF II VM-VG'!G14</f>
        <v>0</v>
      </c>
      <c r="J254" s="365">
        <f t="shared" si="350"/>
        <v>-144</v>
      </c>
      <c r="K254" s="301">
        <f t="shared" si="351"/>
        <v>4.16</v>
      </c>
      <c r="L254" s="378">
        <f t="shared" si="352"/>
        <v>-282.24</v>
      </c>
      <c r="M254" s="554">
        <f>'CAPS INF II VM-VG'!K14</f>
        <v>0</v>
      </c>
      <c r="N254" s="365">
        <f t="shared" si="353"/>
        <v>-144</v>
      </c>
      <c r="O254" s="554">
        <f>'CAPS INF II VM-VG'!M14</f>
        <v>0</v>
      </c>
      <c r="P254" s="365">
        <f t="shared" si="354"/>
        <v>-144</v>
      </c>
      <c r="Q254" s="554">
        <f>'CAPS INF II VM-VG'!O14</f>
        <v>0</v>
      </c>
      <c r="R254" s="365">
        <f t="shared" si="355"/>
        <v>-144</v>
      </c>
      <c r="S254" s="301">
        <f t="shared" si="356"/>
        <v>0</v>
      </c>
      <c r="T254" s="378">
        <f t="shared" si="357"/>
        <v>-432</v>
      </c>
    </row>
    <row r="255" spans="1:20" x14ac:dyDescent="0.25">
      <c r="A255" s="165" t="s">
        <v>129</v>
      </c>
      <c r="B255" s="327">
        <v>30</v>
      </c>
      <c r="C255" s="125">
        <f>'CAPS INF II VM-VG'!B15</f>
        <v>2</v>
      </c>
      <c r="D255" s="353">
        <f t="shared" si="347"/>
        <v>60</v>
      </c>
      <c r="E255" s="554">
        <f>'CAPS INF II VM-VG'!C15</f>
        <v>2</v>
      </c>
      <c r="F255" s="365">
        <f t="shared" si="348"/>
        <v>0</v>
      </c>
      <c r="G255" s="554">
        <f>'CAPS INF II VM-VG'!E15</f>
        <v>0</v>
      </c>
      <c r="H255" s="365">
        <f t="shared" si="349"/>
        <v>-60</v>
      </c>
      <c r="I255" s="554">
        <f>'CAPS INF II VM-VG'!G15</f>
        <v>0</v>
      </c>
      <c r="J255" s="365">
        <f t="shared" si="350"/>
        <v>-60</v>
      </c>
      <c r="K255" s="301">
        <f t="shared" si="351"/>
        <v>2</v>
      </c>
      <c r="L255" s="378">
        <f t="shared" si="352"/>
        <v>-120</v>
      </c>
      <c r="M255" s="554">
        <f>'CAPS INF II VM-VG'!K15</f>
        <v>0</v>
      </c>
      <c r="N255" s="365">
        <f t="shared" si="353"/>
        <v>-60</v>
      </c>
      <c r="O255" s="554">
        <f>'CAPS INF II VM-VG'!M15</f>
        <v>0</v>
      </c>
      <c r="P255" s="365">
        <f t="shared" si="354"/>
        <v>-60</v>
      </c>
      <c r="Q255" s="554">
        <f>'CAPS INF II VM-VG'!O15</f>
        <v>0</v>
      </c>
      <c r="R255" s="365">
        <f t="shared" si="355"/>
        <v>-60</v>
      </c>
      <c r="S255" s="301">
        <f t="shared" si="356"/>
        <v>0</v>
      </c>
      <c r="T255" s="378">
        <f t="shared" si="357"/>
        <v>-180</v>
      </c>
    </row>
    <row r="256" spans="1:20" x14ac:dyDescent="0.25">
      <c r="A256" s="165" t="s">
        <v>130</v>
      </c>
      <c r="B256" s="327">
        <v>36</v>
      </c>
      <c r="C256" s="125">
        <f>'CAPS INF II VM-VG'!B16</f>
        <v>1</v>
      </c>
      <c r="D256" s="353">
        <f t="shared" si="347"/>
        <v>36</v>
      </c>
      <c r="E256" s="554">
        <f>'CAPS INF II VM-VG'!C16</f>
        <v>1</v>
      </c>
      <c r="F256" s="365">
        <f t="shared" si="348"/>
        <v>0</v>
      </c>
      <c r="G256" s="554">
        <f>'CAPS INF II VM-VG'!E16</f>
        <v>0</v>
      </c>
      <c r="H256" s="365">
        <f t="shared" si="349"/>
        <v>-36</v>
      </c>
      <c r="I256" s="554">
        <f>'CAPS INF II VM-VG'!G16</f>
        <v>0</v>
      </c>
      <c r="J256" s="365">
        <f t="shared" si="350"/>
        <v>-36</v>
      </c>
      <c r="K256" s="301">
        <f t="shared" si="351"/>
        <v>1</v>
      </c>
      <c r="L256" s="378">
        <f t="shared" si="352"/>
        <v>-72</v>
      </c>
      <c r="M256" s="554">
        <f>'CAPS INF II VM-VG'!K16</f>
        <v>0</v>
      </c>
      <c r="N256" s="365">
        <f t="shared" si="353"/>
        <v>-36</v>
      </c>
      <c r="O256" s="554">
        <f>'CAPS INF II VM-VG'!M16</f>
        <v>0</v>
      </c>
      <c r="P256" s="365">
        <f t="shared" si="354"/>
        <v>-36</v>
      </c>
      <c r="Q256" s="554">
        <f>'CAPS INF II VM-VG'!O16</f>
        <v>0</v>
      </c>
      <c r="R256" s="365">
        <f t="shared" si="355"/>
        <v>-36</v>
      </c>
      <c r="S256" s="301">
        <f t="shared" si="356"/>
        <v>0</v>
      </c>
      <c r="T256" s="378">
        <f t="shared" si="357"/>
        <v>-108</v>
      </c>
    </row>
    <row r="257" spans="1:20" x14ac:dyDescent="0.25">
      <c r="A257" s="165" t="s">
        <v>131</v>
      </c>
      <c r="B257" s="327">
        <v>40</v>
      </c>
      <c r="C257" s="125">
        <f>'CAPS INF II VM-VG'!B17</f>
        <v>1</v>
      </c>
      <c r="D257" s="353">
        <f t="shared" si="347"/>
        <v>40</v>
      </c>
      <c r="E257" s="554">
        <f>'CAPS INF II VM-VG'!C17</f>
        <v>1</v>
      </c>
      <c r="F257" s="365">
        <f t="shared" si="348"/>
        <v>0</v>
      </c>
      <c r="G257" s="554">
        <f>'CAPS INF II VM-VG'!E17</f>
        <v>0</v>
      </c>
      <c r="H257" s="365">
        <f t="shared" si="349"/>
        <v>-40</v>
      </c>
      <c r="I257" s="554">
        <f>'CAPS INF II VM-VG'!G17</f>
        <v>0</v>
      </c>
      <c r="J257" s="365">
        <f t="shared" si="350"/>
        <v>-40</v>
      </c>
      <c r="K257" s="301">
        <f t="shared" si="351"/>
        <v>1</v>
      </c>
      <c r="L257" s="378">
        <f t="shared" si="352"/>
        <v>-80</v>
      </c>
      <c r="M257" s="554">
        <f>'CAPS INF II VM-VG'!K17</f>
        <v>0</v>
      </c>
      <c r="N257" s="365">
        <f t="shared" si="353"/>
        <v>-40</v>
      </c>
      <c r="O257" s="554">
        <f>'CAPS INF II VM-VG'!M17</f>
        <v>0</v>
      </c>
      <c r="P257" s="365">
        <f t="shared" si="354"/>
        <v>-40</v>
      </c>
      <c r="Q257" s="554">
        <f>'CAPS INF II VM-VG'!O17</f>
        <v>0</v>
      </c>
      <c r="R257" s="365">
        <f t="shared" si="355"/>
        <v>-40</v>
      </c>
      <c r="S257" s="301">
        <f t="shared" si="356"/>
        <v>0</v>
      </c>
      <c r="T257" s="378">
        <f t="shared" si="357"/>
        <v>-120</v>
      </c>
    </row>
    <row r="258" spans="1:20" x14ac:dyDescent="0.25">
      <c r="A258" s="165" t="s">
        <v>132</v>
      </c>
      <c r="B258" s="327">
        <v>30</v>
      </c>
      <c r="C258" s="125">
        <f>'CAPS INF II VM-VG'!B18</f>
        <v>2</v>
      </c>
      <c r="D258" s="353">
        <f t="shared" si="347"/>
        <v>60</v>
      </c>
      <c r="E258" s="554">
        <f>'CAPS INF II VM-VG'!C18</f>
        <v>1</v>
      </c>
      <c r="F258" s="365">
        <f t="shared" si="348"/>
        <v>-30</v>
      </c>
      <c r="G258" s="554">
        <f>'CAPS INF II VM-VG'!E18</f>
        <v>0</v>
      </c>
      <c r="H258" s="365">
        <f t="shared" si="349"/>
        <v>-60</v>
      </c>
      <c r="I258" s="554">
        <f>'CAPS INF II VM-VG'!G18</f>
        <v>0</v>
      </c>
      <c r="J258" s="365">
        <f t="shared" si="350"/>
        <v>-60</v>
      </c>
      <c r="K258" s="301">
        <f t="shared" si="351"/>
        <v>1</v>
      </c>
      <c r="L258" s="378">
        <f t="shared" si="352"/>
        <v>-150</v>
      </c>
      <c r="M258" s="554">
        <f>'CAPS INF II VM-VG'!K18</f>
        <v>0</v>
      </c>
      <c r="N258" s="365">
        <f t="shared" si="353"/>
        <v>-60</v>
      </c>
      <c r="O258" s="554">
        <f>'CAPS INF II VM-VG'!M18</f>
        <v>0</v>
      </c>
      <c r="P258" s="365">
        <f t="shared" si="354"/>
        <v>-60</v>
      </c>
      <c r="Q258" s="554">
        <f>'CAPS INF II VM-VG'!O18</f>
        <v>0</v>
      </c>
      <c r="R258" s="365">
        <f t="shared" si="355"/>
        <v>-60</v>
      </c>
      <c r="S258" s="301">
        <f t="shared" si="356"/>
        <v>0</v>
      </c>
      <c r="T258" s="378">
        <f t="shared" si="357"/>
        <v>-180</v>
      </c>
    </row>
    <row r="259" spans="1:20" x14ac:dyDescent="0.25">
      <c r="A259" s="165" t="s">
        <v>133</v>
      </c>
      <c r="B259" s="327">
        <v>20</v>
      </c>
      <c r="C259" s="125">
        <f>'CAPS INF II VM-VG'!B19</f>
        <v>4</v>
      </c>
      <c r="D259" s="353">
        <f t="shared" si="347"/>
        <v>80</v>
      </c>
      <c r="E259" s="554">
        <f>'CAPS INF II VM-VG'!C19</f>
        <v>4.5</v>
      </c>
      <c r="F259" s="365">
        <f t="shared" si="348"/>
        <v>10</v>
      </c>
      <c r="G259" s="554">
        <f>'CAPS INF II VM-VG'!E19</f>
        <v>0</v>
      </c>
      <c r="H259" s="365">
        <f t="shared" si="349"/>
        <v>-80</v>
      </c>
      <c r="I259" s="554">
        <f>'CAPS INF II VM-VG'!G19</f>
        <v>0</v>
      </c>
      <c r="J259" s="365">
        <f t="shared" si="350"/>
        <v>-80</v>
      </c>
      <c r="K259" s="301">
        <f t="shared" si="351"/>
        <v>4.5</v>
      </c>
      <c r="L259" s="378">
        <f t="shared" si="352"/>
        <v>-150</v>
      </c>
      <c r="M259" s="554">
        <f>'CAPS INF II VM-VG'!K19</f>
        <v>0</v>
      </c>
      <c r="N259" s="365">
        <f t="shared" si="353"/>
        <v>-80</v>
      </c>
      <c r="O259" s="554">
        <f>'CAPS INF II VM-VG'!M19</f>
        <v>0</v>
      </c>
      <c r="P259" s="365">
        <f t="shared" si="354"/>
        <v>-80</v>
      </c>
      <c r="Q259" s="554">
        <f>'CAPS INF II VM-VG'!O19</f>
        <v>0</v>
      </c>
      <c r="R259" s="365">
        <f t="shared" si="355"/>
        <v>-80</v>
      </c>
      <c r="S259" s="301">
        <f t="shared" si="356"/>
        <v>0</v>
      </c>
      <c r="T259" s="378">
        <f t="shared" si="357"/>
        <v>-240</v>
      </c>
    </row>
    <row r="260" spans="1:20" x14ac:dyDescent="0.25">
      <c r="A260" s="165" t="s">
        <v>134</v>
      </c>
      <c r="B260" s="327">
        <v>40</v>
      </c>
      <c r="C260" s="125">
        <f>'CAPS INF II VM-VG'!B20</f>
        <v>1</v>
      </c>
      <c r="D260" s="353">
        <f t="shared" si="347"/>
        <v>40</v>
      </c>
      <c r="E260" s="554">
        <f>'CAPS INF II VM-VG'!C20</f>
        <v>1</v>
      </c>
      <c r="F260" s="365">
        <f t="shared" si="348"/>
        <v>0</v>
      </c>
      <c r="G260" s="554">
        <f>'CAPS INF II VM-VG'!E20</f>
        <v>0</v>
      </c>
      <c r="H260" s="365">
        <f t="shared" si="349"/>
        <v>-40</v>
      </c>
      <c r="I260" s="554">
        <f>'CAPS INF II VM-VG'!G20</f>
        <v>0</v>
      </c>
      <c r="J260" s="365">
        <f t="shared" si="350"/>
        <v>-40</v>
      </c>
      <c r="K260" s="301">
        <f t="shared" si="351"/>
        <v>1</v>
      </c>
      <c r="L260" s="378">
        <f t="shared" si="352"/>
        <v>-80</v>
      </c>
      <c r="M260" s="554">
        <f>'CAPS INF II VM-VG'!K20</f>
        <v>0</v>
      </c>
      <c r="N260" s="365">
        <f t="shared" si="353"/>
        <v>-40</v>
      </c>
      <c r="O260" s="554">
        <f>'CAPS INF II VM-VG'!M20</f>
        <v>0</v>
      </c>
      <c r="P260" s="365">
        <f t="shared" si="354"/>
        <v>-40</v>
      </c>
      <c r="Q260" s="554">
        <f>'CAPS INF II VM-VG'!O20</f>
        <v>0</v>
      </c>
      <c r="R260" s="365">
        <f t="shared" si="355"/>
        <v>-40</v>
      </c>
      <c r="S260" s="301">
        <f t="shared" si="356"/>
        <v>0</v>
      </c>
      <c r="T260" s="378">
        <f t="shared" si="357"/>
        <v>-120</v>
      </c>
    </row>
    <row r="261" spans="1:20" x14ac:dyDescent="0.25">
      <c r="A261" s="165" t="s">
        <v>135</v>
      </c>
      <c r="B261" s="327">
        <v>30</v>
      </c>
      <c r="C261" s="125">
        <f>'CAPS INF II VM-VG'!B21</f>
        <v>2</v>
      </c>
      <c r="D261" s="353">
        <f t="shared" si="347"/>
        <v>60</v>
      </c>
      <c r="E261" s="554">
        <f>'CAPS INF II VM-VG'!C21</f>
        <v>2</v>
      </c>
      <c r="F261" s="365">
        <f t="shared" si="348"/>
        <v>0</v>
      </c>
      <c r="G261" s="554">
        <f>'CAPS INF II VM-VG'!E21</f>
        <v>0</v>
      </c>
      <c r="H261" s="365">
        <f t="shared" si="349"/>
        <v>-60</v>
      </c>
      <c r="I261" s="554">
        <f>'CAPS INF II VM-VG'!G21</f>
        <v>0</v>
      </c>
      <c r="J261" s="365">
        <f t="shared" si="350"/>
        <v>-60</v>
      </c>
      <c r="K261" s="301">
        <f t="shared" si="351"/>
        <v>2</v>
      </c>
      <c r="L261" s="378">
        <f t="shared" si="352"/>
        <v>-120</v>
      </c>
      <c r="M261" s="554">
        <f>'CAPS INF II VM-VG'!K21</f>
        <v>0</v>
      </c>
      <c r="N261" s="365">
        <f t="shared" si="353"/>
        <v>-60</v>
      </c>
      <c r="O261" s="554">
        <f>'CAPS INF II VM-VG'!M21</f>
        <v>0</v>
      </c>
      <c r="P261" s="365">
        <f t="shared" si="354"/>
        <v>-60</v>
      </c>
      <c r="Q261" s="554">
        <f>'CAPS INF II VM-VG'!O21</f>
        <v>0</v>
      </c>
      <c r="R261" s="365">
        <f t="shared" si="355"/>
        <v>-60</v>
      </c>
      <c r="S261" s="301">
        <f t="shared" si="356"/>
        <v>0</v>
      </c>
      <c r="T261" s="378">
        <f t="shared" si="357"/>
        <v>-180</v>
      </c>
    </row>
    <row r="262" spans="1:20" ht="15.75" thickBot="1" x14ac:dyDescent="0.3">
      <c r="A262" s="168" t="s">
        <v>136</v>
      </c>
      <c r="B262" s="328">
        <v>40</v>
      </c>
      <c r="C262" s="127">
        <f>'CAPS INF II VM-VG'!B22</f>
        <v>1</v>
      </c>
      <c r="D262" s="354">
        <f t="shared" si="347"/>
        <v>40</v>
      </c>
      <c r="E262" s="556">
        <f>'CAPS INF II VM-VG'!C22</f>
        <v>1</v>
      </c>
      <c r="F262" s="411">
        <f t="shared" si="348"/>
        <v>0</v>
      </c>
      <c r="G262" s="556">
        <f>'CAPS INF II VM-VG'!E22</f>
        <v>0</v>
      </c>
      <c r="H262" s="411">
        <f t="shared" si="349"/>
        <v>-40</v>
      </c>
      <c r="I262" s="556">
        <f>'CAPS INF II VM-VG'!G22</f>
        <v>0</v>
      </c>
      <c r="J262" s="411">
        <f t="shared" si="350"/>
        <v>-40</v>
      </c>
      <c r="K262" s="304">
        <f t="shared" si="351"/>
        <v>1</v>
      </c>
      <c r="L262" s="380">
        <f t="shared" si="352"/>
        <v>-80</v>
      </c>
      <c r="M262" s="556">
        <f>'CAPS INF II VM-VG'!K22</f>
        <v>0</v>
      </c>
      <c r="N262" s="411">
        <f t="shared" si="353"/>
        <v>-40</v>
      </c>
      <c r="O262" s="556">
        <f>'CAPS INF II VM-VG'!M22</f>
        <v>0</v>
      </c>
      <c r="P262" s="411">
        <f t="shared" si="354"/>
        <v>-40</v>
      </c>
      <c r="Q262" s="556">
        <f>'CAPS INF II VM-VG'!O22</f>
        <v>0</v>
      </c>
      <c r="R262" s="411">
        <f t="shared" si="355"/>
        <v>-40</v>
      </c>
      <c r="S262" s="304">
        <f t="shared" si="356"/>
        <v>0</v>
      </c>
      <c r="T262" s="380">
        <f t="shared" si="357"/>
        <v>-120</v>
      </c>
    </row>
    <row r="263" spans="1:20" ht="15.75" thickBot="1" x14ac:dyDescent="0.3">
      <c r="A263" s="6" t="s">
        <v>7</v>
      </c>
      <c r="B263" s="334">
        <f>SUM(B253:B262)</f>
        <v>322</v>
      </c>
      <c r="C263" s="7">
        <f>SUM(C253:C262)</f>
        <v>23</v>
      </c>
      <c r="D263" s="341">
        <f t="shared" ref="D263:T263" si="358">SUM(D253:D262)</f>
        <v>660</v>
      </c>
      <c r="E263" s="544">
        <f t="shared" si="358"/>
        <v>22.66</v>
      </c>
      <c r="F263" s="360">
        <f t="shared" si="358"/>
        <v>-14.240000000000009</v>
      </c>
      <c r="G263" s="544">
        <f t="shared" si="358"/>
        <v>0</v>
      </c>
      <c r="H263" s="360">
        <f t="shared" si="358"/>
        <v>-660</v>
      </c>
      <c r="I263" s="544">
        <f t="shared" si="358"/>
        <v>0</v>
      </c>
      <c r="J263" s="360">
        <f t="shared" si="358"/>
        <v>-660</v>
      </c>
      <c r="K263" s="103">
        <f t="shared" ref="K263:L263" si="359">SUM(K253:K262)</f>
        <v>22.66</v>
      </c>
      <c r="L263" s="373">
        <f t="shared" si="359"/>
        <v>-1334.24</v>
      </c>
      <c r="M263" s="544">
        <f t="shared" si="358"/>
        <v>0</v>
      </c>
      <c r="N263" s="360">
        <f t="shared" si="358"/>
        <v>-660</v>
      </c>
      <c r="O263" s="544">
        <f t="shared" si="358"/>
        <v>0</v>
      </c>
      <c r="P263" s="360">
        <f t="shared" si="358"/>
        <v>-660</v>
      </c>
      <c r="Q263" s="544">
        <f t="shared" si="358"/>
        <v>0</v>
      </c>
      <c r="R263" s="360">
        <f t="shared" si="358"/>
        <v>-660</v>
      </c>
      <c r="S263" s="103">
        <f t="shared" si="358"/>
        <v>0</v>
      </c>
      <c r="T263" s="373">
        <f t="shared" si="358"/>
        <v>-1980</v>
      </c>
    </row>
    <row r="265" spans="1:20" ht="15.75" x14ac:dyDescent="0.25">
      <c r="A265" s="1290" t="s">
        <v>312</v>
      </c>
      <c r="B265" s="1291"/>
      <c r="C265" s="1291"/>
      <c r="D265" s="1291"/>
      <c r="E265" s="1291"/>
      <c r="F265" s="1291"/>
      <c r="G265" s="1291"/>
      <c r="H265" s="1291"/>
      <c r="I265" s="1291"/>
      <c r="J265" s="1291"/>
      <c r="K265" s="1291"/>
      <c r="L265" s="1291"/>
      <c r="M265" s="1291"/>
      <c r="N265" s="1291"/>
      <c r="O265" s="1291"/>
      <c r="P265" s="1291"/>
      <c r="Q265" s="1291"/>
      <c r="R265" s="1291"/>
      <c r="S265" s="1291"/>
      <c r="T265" s="1291"/>
    </row>
    <row r="266" spans="1:20" ht="36.75" thickBot="1" x14ac:dyDescent="0.3">
      <c r="A266" s="110" t="s">
        <v>14</v>
      </c>
      <c r="B266" s="315" t="str">
        <f t="shared" ref="B266:T266" si="360">B5</f>
        <v>Carga Horária</v>
      </c>
      <c r="C266" s="132" t="str">
        <f t="shared" si="360"/>
        <v>Equipe Mínima TA</v>
      </c>
      <c r="D266" s="343" t="str">
        <f t="shared" si="360"/>
        <v>Total Horas</v>
      </c>
      <c r="E266" s="561" t="str">
        <f t="shared" si="360"/>
        <v>MAR</v>
      </c>
      <c r="F266" s="385" t="str">
        <f t="shared" si="360"/>
        <v>Saldo Mar</v>
      </c>
      <c r="G266" s="561" t="str">
        <f t="shared" si="360"/>
        <v>ABR</v>
      </c>
      <c r="H266" s="385" t="str">
        <f t="shared" si="360"/>
        <v>Saldo Abr</v>
      </c>
      <c r="I266" s="561" t="str">
        <f t="shared" si="360"/>
        <v>MAI</v>
      </c>
      <c r="J266" s="385" t="str">
        <f t="shared" si="360"/>
        <v>Saldo Mai</v>
      </c>
      <c r="K266" s="292" t="str">
        <f t="shared" ref="K266:L266" si="361">K5</f>
        <v>3º Trimestre</v>
      </c>
      <c r="L266" s="383" t="str">
        <f t="shared" si="361"/>
        <v>Saldo Trim</v>
      </c>
      <c r="M266" s="561" t="str">
        <f t="shared" si="360"/>
        <v>JUN</v>
      </c>
      <c r="N266" s="385" t="str">
        <f t="shared" si="360"/>
        <v>Saldo Jun</v>
      </c>
      <c r="O266" s="541" t="str">
        <f t="shared" si="360"/>
        <v>JUL</v>
      </c>
      <c r="P266" s="385" t="str">
        <f t="shared" si="360"/>
        <v>Saldo Jul</v>
      </c>
      <c r="Q266" s="541" t="str">
        <f t="shared" si="360"/>
        <v>AGO</v>
      </c>
      <c r="R266" s="385" t="str">
        <f t="shared" si="360"/>
        <v>Saldo Ago</v>
      </c>
      <c r="S266" s="292" t="str">
        <f t="shared" si="360"/>
        <v>4º Trimestre</v>
      </c>
      <c r="T266" s="383" t="str">
        <f t="shared" si="360"/>
        <v>Saldo Trim</v>
      </c>
    </row>
    <row r="267" spans="1:20" ht="15.75" thickTop="1" x14ac:dyDescent="0.25">
      <c r="A267" s="52" t="s">
        <v>116</v>
      </c>
      <c r="B267" s="329">
        <v>12</v>
      </c>
      <c r="C267" s="126">
        <f>'HORA CERTA'!B35</f>
        <v>4</v>
      </c>
      <c r="D267" s="352">
        <f t="shared" ref="D267:D278" si="362">C267*B267</f>
        <v>48</v>
      </c>
      <c r="E267" s="555">
        <f>'HORA CERTA'!C35</f>
        <v>4</v>
      </c>
      <c r="F267" s="364">
        <f t="shared" ref="F267:F278" si="363">(E267*$B267)-$D267</f>
        <v>0</v>
      </c>
      <c r="G267" s="555">
        <f>'HORA CERTA'!E35</f>
        <v>0</v>
      </c>
      <c r="H267" s="364">
        <f t="shared" ref="H267:H278" si="364">(G267*$B267)-$D267</f>
        <v>-48</v>
      </c>
      <c r="I267" s="555">
        <f>'HORA CERTA'!G35</f>
        <v>0</v>
      </c>
      <c r="J267" s="364">
        <f t="shared" ref="J267:J278" si="365">(I267*$B267)-$D267</f>
        <v>-48</v>
      </c>
      <c r="K267" s="303">
        <f t="shared" ref="K267:K278" si="366">SUM(E267,G267,I267)</f>
        <v>4</v>
      </c>
      <c r="L267" s="377">
        <f t="shared" ref="L267:L278" si="367">(K267*$B267)-$D267*3</f>
        <v>-96</v>
      </c>
      <c r="M267" s="555">
        <f>'HORA CERTA'!K35</f>
        <v>0</v>
      </c>
      <c r="N267" s="364">
        <f t="shared" ref="N267:N278" si="368">(M267*$B267)-$D267</f>
        <v>-48</v>
      </c>
      <c r="O267" s="555">
        <f>'HORA CERTA'!M35</f>
        <v>0</v>
      </c>
      <c r="P267" s="364">
        <f t="shared" ref="P267:P278" si="369">(O267*$B267)-$D267</f>
        <v>-48</v>
      </c>
      <c r="Q267" s="555">
        <f>'HORA CERTA'!O35</f>
        <v>0</v>
      </c>
      <c r="R267" s="364">
        <f t="shared" ref="R267:R278" si="370">(Q267*$B267)-$D267</f>
        <v>-48</v>
      </c>
      <c r="S267" s="303">
        <f t="shared" ref="S267:S278" si="371">SUM(M267,O267,Q267)</f>
        <v>0</v>
      </c>
      <c r="T267" s="377">
        <f t="shared" ref="T267:T278" si="372">(S267*$B267)-$D267*3</f>
        <v>-144</v>
      </c>
    </row>
    <row r="268" spans="1:20" x14ac:dyDescent="0.25">
      <c r="A268" s="172" t="s">
        <v>117</v>
      </c>
      <c r="B268" s="330">
        <v>12</v>
      </c>
      <c r="C268" s="245">
        <f>'HORA CERTA'!B36</f>
        <v>6</v>
      </c>
      <c r="D268" s="353">
        <f t="shared" si="362"/>
        <v>72</v>
      </c>
      <c r="E268" s="557">
        <f>'HORA CERTA'!C36</f>
        <v>6</v>
      </c>
      <c r="F268" s="412">
        <f t="shared" si="363"/>
        <v>0</v>
      </c>
      <c r="G268" s="557">
        <f>'HORA CERTA'!E36</f>
        <v>0</v>
      </c>
      <c r="H268" s="412">
        <f t="shared" si="364"/>
        <v>-72</v>
      </c>
      <c r="I268" s="557">
        <f>'HORA CERTA'!G36</f>
        <v>0</v>
      </c>
      <c r="J268" s="412">
        <f t="shared" si="365"/>
        <v>-72</v>
      </c>
      <c r="K268" s="305">
        <f t="shared" si="366"/>
        <v>6</v>
      </c>
      <c r="L268" s="381">
        <f t="shared" si="367"/>
        <v>-144</v>
      </c>
      <c r="M268" s="557">
        <f>'HORA CERTA'!K36</f>
        <v>0</v>
      </c>
      <c r="N268" s="412">
        <f t="shared" si="368"/>
        <v>-72</v>
      </c>
      <c r="O268" s="557">
        <f>'HORA CERTA'!M36</f>
        <v>0</v>
      </c>
      <c r="P268" s="412">
        <f t="shared" si="369"/>
        <v>-72</v>
      </c>
      <c r="Q268" s="557">
        <f>'HORA CERTA'!O36</f>
        <v>0</v>
      </c>
      <c r="R268" s="412">
        <f t="shared" si="370"/>
        <v>-72</v>
      </c>
      <c r="S268" s="305">
        <f t="shared" si="371"/>
        <v>0</v>
      </c>
      <c r="T268" s="381">
        <f t="shared" si="372"/>
        <v>-216</v>
      </c>
    </row>
    <row r="269" spans="1:20" x14ac:dyDescent="0.25">
      <c r="A269" s="172" t="s">
        <v>118</v>
      </c>
      <c r="B269" s="330">
        <v>12</v>
      </c>
      <c r="C269" s="245">
        <f>'HORA CERTA'!B37</f>
        <v>5</v>
      </c>
      <c r="D269" s="353">
        <f t="shared" si="362"/>
        <v>60</v>
      </c>
      <c r="E269" s="557">
        <f>'HORA CERTA'!C37</f>
        <v>4.5</v>
      </c>
      <c r="F269" s="412">
        <f t="shared" si="363"/>
        <v>-6</v>
      </c>
      <c r="G269" s="557">
        <f>'HORA CERTA'!E37</f>
        <v>0</v>
      </c>
      <c r="H269" s="412">
        <f t="shared" si="364"/>
        <v>-60</v>
      </c>
      <c r="I269" s="557">
        <f>'HORA CERTA'!G37</f>
        <v>0</v>
      </c>
      <c r="J269" s="412">
        <f t="shared" si="365"/>
        <v>-60</v>
      </c>
      <c r="K269" s="305">
        <f t="shared" si="366"/>
        <v>4.5</v>
      </c>
      <c r="L269" s="381">
        <f t="shared" si="367"/>
        <v>-126</v>
      </c>
      <c r="M269" s="557">
        <f>'HORA CERTA'!K37</f>
        <v>0</v>
      </c>
      <c r="N269" s="412">
        <f t="shared" si="368"/>
        <v>-60</v>
      </c>
      <c r="O269" s="557">
        <f>'HORA CERTA'!M37</f>
        <v>0</v>
      </c>
      <c r="P269" s="412">
        <f t="shared" si="369"/>
        <v>-60</v>
      </c>
      <c r="Q269" s="557">
        <f>'HORA CERTA'!O37</f>
        <v>0</v>
      </c>
      <c r="R269" s="412">
        <f t="shared" si="370"/>
        <v>-60</v>
      </c>
      <c r="S269" s="305">
        <f t="shared" si="371"/>
        <v>0</v>
      </c>
      <c r="T269" s="381">
        <f t="shared" si="372"/>
        <v>-180</v>
      </c>
    </row>
    <row r="270" spans="1:20" x14ac:dyDescent="0.25">
      <c r="A270" s="172" t="s">
        <v>119</v>
      </c>
      <c r="B270" s="330">
        <v>12</v>
      </c>
      <c r="C270" s="245">
        <f>'HORA CERTA'!B38</f>
        <v>6</v>
      </c>
      <c r="D270" s="353">
        <f t="shared" si="362"/>
        <v>72</v>
      </c>
      <c r="E270" s="557">
        <f>'HORA CERTA'!C38</f>
        <v>4</v>
      </c>
      <c r="F270" s="412">
        <f t="shared" si="363"/>
        <v>-24</v>
      </c>
      <c r="G270" s="557">
        <f>'HORA CERTA'!E38</f>
        <v>0</v>
      </c>
      <c r="H270" s="412">
        <f t="shared" si="364"/>
        <v>-72</v>
      </c>
      <c r="I270" s="557">
        <f>'HORA CERTA'!G38</f>
        <v>0</v>
      </c>
      <c r="J270" s="412">
        <f t="shared" si="365"/>
        <v>-72</v>
      </c>
      <c r="K270" s="305">
        <f t="shared" si="366"/>
        <v>4</v>
      </c>
      <c r="L270" s="381">
        <f t="shared" si="367"/>
        <v>-168</v>
      </c>
      <c r="M270" s="557">
        <f>'HORA CERTA'!K38</f>
        <v>0</v>
      </c>
      <c r="N270" s="412">
        <f t="shared" si="368"/>
        <v>-72</v>
      </c>
      <c r="O270" s="557">
        <f>'HORA CERTA'!M38</f>
        <v>0</v>
      </c>
      <c r="P270" s="412">
        <f t="shared" si="369"/>
        <v>-72</v>
      </c>
      <c r="Q270" s="557">
        <f>'HORA CERTA'!O38</f>
        <v>0</v>
      </c>
      <c r="R270" s="412">
        <f t="shared" si="370"/>
        <v>-72</v>
      </c>
      <c r="S270" s="305">
        <f t="shared" si="371"/>
        <v>0</v>
      </c>
      <c r="T270" s="381">
        <f t="shared" si="372"/>
        <v>-216</v>
      </c>
    </row>
    <row r="271" spans="1:20" x14ac:dyDescent="0.25">
      <c r="A271" s="172" t="s">
        <v>120</v>
      </c>
      <c r="B271" s="330">
        <v>12</v>
      </c>
      <c r="C271" s="245">
        <f>'HORA CERTA'!B39</f>
        <v>6</v>
      </c>
      <c r="D271" s="353">
        <f t="shared" si="362"/>
        <v>72</v>
      </c>
      <c r="E271" s="557">
        <f>'HORA CERTA'!C39</f>
        <v>5</v>
      </c>
      <c r="F271" s="412">
        <f t="shared" si="363"/>
        <v>-12</v>
      </c>
      <c r="G271" s="557">
        <f>'HORA CERTA'!E39</f>
        <v>0</v>
      </c>
      <c r="H271" s="412">
        <f t="shared" si="364"/>
        <v>-72</v>
      </c>
      <c r="I271" s="557">
        <f>'HORA CERTA'!G39</f>
        <v>0</v>
      </c>
      <c r="J271" s="412">
        <f t="shared" si="365"/>
        <v>-72</v>
      </c>
      <c r="K271" s="305">
        <f t="shared" si="366"/>
        <v>5</v>
      </c>
      <c r="L271" s="381">
        <f t="shared" si="367"/>
        <v>-156</v>
      </c>
      <c r="M271" s="557">
        <f>'HORA CERTA'!K39</f>
        <v>0</v>
      </c>
      <c r="N271" s="412">
        <f t="shared" si="368"/>
        <v>-72</v>
      </c>
      <c r="O271" s="557">
        <f>'HORA CERTA'!M39</f>
        <v>0</v>
      </c>
      <c r="P271" s="412">
        <f t="shared" si="369"/>
        <v>-72</v>
      </c>
      <c r="Q271" s="557">
        <f>'HORA CERTA'!O39</f>
        <v>0</v>
      </c>
      <c r="R271" s="412">
        <f t="shared" si="370"/>
        <v>-72</v>
      </c>
      <c r="S271" s="305">
        <f t="shared" si="371"/>
        <v>0</v>
      </c>
      <c r="T271" s="381">
        <f t="shared" si="372"/>
        <v>-216</v>
      </c>
    </row>
    <row r="272" spans="1:20" x14ac:dyDescent="0.25">
      <c r="A272" s="172" t="s">
        <v>192</v>
      </c>
      <c r="B272" s="330">
        <v>12</v>
      </c>
      <c r="C272" s="245">
        <f>'HORA CERTA'!B40</f>
        <v>4</v>
      </c>
      <c r="D272" s="353">
        <f t="shared" si="362"/>
        <v>48</v>
      </c>
      <c r="E272" s="557">
        <f>'HORA CERTA'!C40</f>
        <v>1</v>
      </c>
      <c r="F272" s="412">
        <f t="shared" si="363"/>
        <v>-36</v>
      </c>
      <c r="G272" s="557">
        <f>'HORA CERTA'!E40</f>
        <v>0</v>
      </c>
      <c r="H272" s="412">
        <f t="shared" si="364"/>
        <v>-48</v>
      </c>
      <c r="I272" s="557">
        <f>'HORA CERTA'!G40</f>
        <v>0</v>
      </c>
      <c r="J272" s="412">
        <f t="shared" si="365"/>
        <v>-48</v>
      </c>
      <c r="K272" s="305">
        <f t="shared" si="366"/>
        <v>1</v>
      </c>
      <c r="L272" s="381">
        <f t="shared" si="367"/>
        <v>-132</v>
      </c>
      <c r="M272" s="557">
        <f>'HORA CERTA'!K40</f>
        <v>0</v>
      </c>
      <c r="N272" s="412">
        <f t="shared" si="368"/>
        <v>-48</v>
      </c>
      <c r="O272" s="557">
        <f>'HORA CERTA'!M40</f>
        <v>0</v>
      </c>
      <c r="P272" s="412">
        <f t="shared" si="369"/>
        <v>-48</v>
      </c>
      <c r="Q272" s="557">
        <f>'HORA CERTA'!O40</f>
        <v>0</v>
      </c>
      <c r="R272" s="412">
        <f t="shared" si="370"/>
        <v>-48</v>
      </c>
      <c r="S272" s="305">
        <f t="shared" si="371"/>
        <v>0</v>
      </c>
      <c r="T272" s="381">
        <f t="shared" si="372"/>
        <v>-144</v>
      </c>
    </row>
    <row r="273" spans="1:20" x14ac:dyDescent="0.25">
      <c r="A273" s="172" t="s">
        <v>121</v>
      </c>
      <c r="B273" s="330">
        <v>12</v>
      </c>
      <c r="C273" s="245">
        <f>'HORA CERTA'!B41</f>
        <v>5</v>
      </c>
      <c r="D273" s="353">
        <f t="shared" si="362"/>
        <v>60</v>
      </c>
      <c r="E273" s="557">
        <f>'HORA CERTA'!C41</f>
        <v>4</v>
      </c>
      <c r="F273" s="412">
        <f t="shared" si="363"/>
        <v>-12</v>
      </c>
      <c r="G273" s="557">
        <f>'HORA CERTA'!E41</f>
        <v>0</v>
      </c>
      <c r="H273" s="412">
        <f t="shared" si="364"/>
        <v>-60</v>
      </c>
      <c r="I273" s="557">
        <f>'HORA CERTA'!G41</f>
        <v>0</v>
      </c>
      <c r="J273" s="412">
        <f t="shared" si="365"/>
        <v>-60</v>
      </c>
      <c r="K273" s="305">
        <f t="shared" si="366"/>
        <v>4</v>
      </c>
      <c r="L273" s="381">
        <f t="shared" si="367"/>
        <v>-132</v>
      </c>
      <c r="M273" s="557">
        <f>'HORA CERTA'!K41</f>
        <v>0</v>
      </c>
      <c r="N273" s="412">
        <f t="shared" si="368"/>
        <v>-60</v>
      </c>
      <c r="O273" s="557">
        <f>'HORA CERTA'!M41</f>
        <v>0</v>
      </c>
      <c r="P273" s="412">
        <f t="shared" si="369"/>
        <v>-60</v>
      </c>
      <c r="Q273" s="557">
        <f>'HORA CERTA'!O41</f>
        <v>0</v>
      </c>
      <c r="R273" s="412">
        <f t="shared" si="370"/>
        <v>-60</v>
      </c>
      <c r="S273" s="305">
        <f t="shared" si="371"/>
        <v>0</v>
      </c>
      <c r="T273" s="381">
        <f t="shared" si="372"/>
        <v>-180</v>
      </c>
    </row>
    <row r="274" spans="1:20" x14ac:dyDescent="0.25">
      <c r="A274" s="172" t="s">
        <v>122</v>
      </c>
      <c r="B274" s="330">
        <v>12</v>
      </c>
      <c r="C274" s="245">
        <f>'HORA CERTA'!B42</f>
        <v>3</v>
      </c>
      <c r="D274" s="353">
        <f t="shared" si="362"/>
        <v>36</v>
      </c>
      <c r="E274" s="558">
        <f>'HORA CERTA'!C42</f>
        <v>3</v>
      </c>
      <c r="F274" s="412">
        <f t="shared" si="363"/>
        <v>0</v>
      </c>
      <c r="G274" s="558">
        <f>'HORA CERTA'!E42</f>
        <v>0</v>
      </c>
      <c r="H274" s="412">
        <f t="shared" si="364"/>
        <v>-36</v>
      </c>
      <c r="I274" s="558">
        <f>'HORA CERTA'!G42</f>
        <v>0</v>
      </c>
      <c r="J274" s="412">
        <f t="shared" si="365"/>
        <v>-36</v>
      </c>
      <c r="K274" s="177">
        <f t="shared" si="366"/>
        <v>3</v>
      </c>
      <c r="L274" s="381">
        <f t="shared" si="367"/>
        <v>-72</v>
      </c>
      <c r="M274" s="558">
        <f>'HORA CERTA'!K42</f>
        <v>0</v>
      </c>
      <c r="N274" s="412">
        <f t="shared" si="368"/>
        <v>-36</v>
      </c>
      <c r="O274" s="558">
        <f>'HORA CERTA'!M42</f>
        <v>0</v>
      </c>
      <c r="P274" s="412">
        <f t="shared" si="369"/>
        <v>-36</v>
      </c>
      <c r="Q274" s="558">
        <f>'HORA CERTA'!O42</f>
        <v>0</v>
      </c>
      <c r="R274" s="412">
        <f t="shared" si="370"/>
        <v>-36</v>
      </c>
      <c r="S274" s="177">
        <f t="shared" si="371"/>
        <v>0</v>
      </c>
      <c r="T274" s="381">
        <f t="shared" si="372"/>
        <v>-108</v>
      </c>
    </row>
    <row r="275" spans="1:20" x14ac:dyDescent="0.25">
      <c r="A275" s="172" t="s">
        <v>123</v>
      </c>
      <c r="B275" s="330">
        <v>12</v>
      </c>
      <c r="C275" s="245">
        <f>'HORA CERTA'!B43</f>
        <v>2</v>
      </c>
      <c r="D275" s="353">
        <f t="shared" si="362"/>
        <v>24</v>
      </c>
      <c r="E275" s="558">
        <f>'HORA CERTA'!C43</f>
        <v>1</v>
      </c>
      <c r="F275" s="412">
        <f t="shared" si="363"/>
        <v>-12</v>
      </c>
      <c r="G275" s="558">
        <f>'HORA CERTA'!E43</f>
        <v>0</v>
      </c>
      <c r="H275" s="412">
        <f t="shared" si="364"/>
        <v>-24</v>
      </c>
      <c r="I275" s="558">
        <f>'HORA CERTA'!G43</f>
        <v>0</v>
      </c>
      <c r="J275" s="412">
        <f t="shared" si="365"/>
        <v>-24</v>
      </c>
      <c r="K275" s="177">
        <f t="shared" si="366"/>
        <v>1</v>
      </c>
      <c r="L275" s="381">
        <f t="shared" si="367"/>
        <v>-60</v>
      </c>
      <c r="M275" s="558">
        <f>'HORA CERTA'!K43</f>
        <v>0</v>
      </c>
      <c r="N275" s="412">
        <f t="shared" si="368"/>
        <v>-24</v>
      </c>
      <c r="O275" s="558">
        <f>'HORA CERTA'!M43</f>
        <v>0</v>
      </c>
      <c r="P275" s="412">
        <f t="shared" si="369"/>
        <v>-24</v>
      </c>
      <c r="Q275" s="558">
        <f>'HORA CERTA'!O43</f>
        <v>0</v>
      </c>
      <c r="R275" s="412">
        <f t="shared" si="370"/>
        <v>-24</v>
      </c>
      <c r="S275" s="177">
        <f t="shared" si="371"/>
        <v>0</v>
      </c>
      <c r="T275" s="381">
        <f t="shared" si="372"/>
        <v>-72</v>
      </c>
    </row>
    <row r="276" spans="1:20" x14ac:dyDescent="0.25">
      <c r="A276" s="172" t="s">
        <v>124</v>
      </c>
      <c r="B276" s="330">
        <v>12</v>
      </c>
      <c r="C276" s="245">
        <f>'HORA CERTA'!B44</f>
        <v>1</v>
      </c>
      <c r="D276" s="353">
        <f t="shared" si="362"/>
        <v>12</v>
      </c>
      <c r="E276" s="558">
        <f>'HORA CERTA'!C44</f>
        <v>1</v>
      </c>
      <c r="F276" s="412">
        <f t="shared" si="363"/>
        <v>0</v>
      </c>
      <c r="G276" s="558">
        <f>'HORA CERTA'!E44</f>
        <v>0</v>
      </c>
      <c r="H276" s="412">
        <f t="shared" si="364"/>
        <v>-12</v>
      </c>
      <c r="I276" s="558">
        <f>'HORA CERTA'!G44</f>
        <v>0</v>
      </c>
      <c r="J276" s="412">
        <f t="shared" si="365"/>
        <v>-12</v>
      </c>
      <c r="K276" s="177">
        <f t="shared" si="366"/>
        <v>1</v>
      </c>
      <c r="L276" s="381">
        <f t="shared" si="367"/>
        <v>-24</v>
      </c>
      <c r="M276" s="558">
        <f>'HORA CERTA'!K44</f>
        <v>0</v>
      </c>
      <c r="N276" s="412">
        <f t="shared" si="368"/>
        <v>-12</v>
      </c>
      <c r="O276" s="558">
        <f>'HORA CERTA'!M44</f>
        <v>0</v>
      </c>
      <c r="P276" s="412">
        <f t="shared" si="369"/>
        <v>-12</v>
      </c>
      <c r="Q276" s="558">
        <f>'HORA CERTA'!O44</f>
        <v>0</v>
      </c>
      <c r="R276" s="412">
        <f t="shared" si="370"/>
        <v>-12</v>
      </c>
      <c r="S276" s="177">
        <f t="shared" si="371"/>
        <v>0</v>
      </c>
      <c r="T276" s="381">
        <f t="shared" si="372"/>
        <v>-36</v>
      </c>
    </row>
    <row r="277" spans="1:20" x14ac:dyDescent="0.25">
      <c r="A277" s="172" t="s">
        <v>125</v>
      </c>
      <c r="B277" s="330">
        <v>40</v>
      </c>
      <c r="C277" s="245">
        <f>'HORA CERTA'!B45</f>
        <v>1</v>
      </c>
      <c r="D277" s="353">
        <f t="shared" si="362"/>
        <v>40</v>
      </c>
      <c r="E277" s="558">
        <f>'HORA CERTA'!C45</f>
        <v>1.75</v>
      </c>
      <c r="F277" s="412">
        <f t="shared" si="363"/>
        <v>30</v>
      </c>
      <c r="G277" s="558">
        <f>'HORA CERTA'!E45</f>
        <v>0</v>
      </c>
      <c r="H277" s="412">
        <f t="shared" si="364"/>
        <v>-40</v>
      </c>
      <c r="I277" s="558">
        <f>'HORA CERTA'!G45</f>
        <v>0</v>
      </c>
      <c r="J277" s="412">
        <f t="shared" si="365"/>
        <v>-40</v>
      </c>
      <c r="K277" s="177">
        <f t="shared" si="366"/>
        <v>1.75</v>
      </c>
      <c r="L277" s="381">
        <f t="shared" si="367"/>
        <v>-50</v>
      </c>
      <c r="M277" s="558">
        <f>'HORA CERTA'!K45</f>
        <v>0</v>
      </c>
      <c r="N277" s="412">
        <f t="shared" si="368"/>
        <v>-40</v>
      </c>
      <c r="O277" s="558">
        <f>'HORA CERTA'!M45</f>
        <v>0</v>
      </c>
      <c r="P277" s="412">
        <f t="shared" si="369"/>
        <v>-40</v>
      </c>
      <c r="Q277" s="558">
        <f>'HORA CERTA'!O45</f>
        <v>0</v>
      </c>
      <c r="R277" s="412">
        <f t="shared" si="370"/>
        <v>-40</v>
      </c>
      <c r="S277" s="177">
        <f t="shared" si="371"/>
        <v>0</v>
      </c>
      <c r="T277" s="381">
        <f t="shared" si="372"/>
        <v>-120</v>
      </c>
    </row>
    <row r="278" spans="1:20" ht="15.75" thickBot="1" x14ac:dyDescent="0.3">
      <c r="A278" s="178" t="s">
        <v>126</v>
      </c>
      <c r="B278" s="331">
        <v>36</v>
      </c>
      <c r="C278" s="127">
        <f>'HORA CERTA'!B46</f>
        <v>4</v>
      </c>
      <c r="D278" s="354">
        <f t="shared" si="362"/>
        <v>144</v>
      </c>
      <c r="E278" s="559">
        <f>'HORA CERTA'!C46</f>
        <v>4</v>
      </c>
      <c r="F278" s="411">
        <f t="shared" si="363"/>
        <v>0</v>
      </c>
      <c r="G278" s="559">
        <f>'HORA CERTA'!E46</f>
        <v>0</v>
      </c>
      <c r="H278" s="411">
        <f t="shared" si="364"/>
        <v>-144</v>
      </c>
      <c r="I278" s="559">
        <f>'HORA CERTA'!G46</f>
        <v>0</v>
      </c>
      <c r="J278" s="411">
        <f t="shared" si="365"/>
        <v>-144</v>
      </c>
      <c r="K278" s="180">
        <f t="shared" si="366"/>
        <v>4</v>
      </c>
      <c r="L278" s="380">
        <f t="shared" si="367"/>
        <v>-288</v>
      </c>
      <c r="M278" s="559">
        <f>'HORA CERTA'!K46</f>
        <v>0</v>
      </c>
      <c r="N278" s="411">
        <f t="shared" si="368"/>
        <v>-144</v>
      </c>
      <c r="O278" s="559">
        <f>'HORA CERTA'!M46</f>
        <v>0</v>
      </c>
      <c r="P278" s="411">
        <f t="shared" si="369"/>
        <v>-144</v>
      </c>
      <c r="Q278" s="559">
        <f>'HORA CERTA'!O46</f>
        <v>0</v>
      </c>
      <c r="R278" s="411">
        <f t="shared" si="370"/>
        <v>-144</v>
      </c>
      <c r="S278" s="180">
        <f t="shared" si="371"/>
        <v>0</v>
      </c>
      <c r="T278" s="380">
        <f t="shared" si="372"/>
        <v>-432</v>
      </c>
    </row>
    <row r="279" spans="1:20" ht="15.75" thickBot="1" x14ac:dyDescent="0.3">
      <c r="A279" s="48" t="s">
        <v>7</v>
      </c>
      <c r="B279" s="335">
        <f>SUM(B267:B278)</f>
        <v>196</v>
      </c>
      <c r="C279" s="49">
        <f>SUM(C267:C278)</f>
        <v>47</v>
      </c>
      <c r="D279" s="355">
        <f t="shared" ref="D279:T279" si="373">SUM(D267:D278)</f>
        <v>688</v>
      </c>
      <c r="E279" s="560">
        <f t="shared" si="373"/>
        <v>39.25</v>
      </c>
      <c r="F279" s="367">
        <f t="shared" si="373"/>
        <v>-72</v>
      </c>
      <c r="G279" s="560">
        <f t="shared" si="373"/>
        <v>0</v>
      </c>
      <c r="H279" s="367">
        <f t="shared" si="373"/>
        <v>-688</v>
      </c>
      <c r="I279" s="560">
        <f t="shared" si="373"/>
        <v>0</v>
      </c>
      <c r="J279" s="367">
        <f t="shared" si="373"/>
        <v>-688</v>
      </c>
      <c r="K279" s="181">
        <f t="shared" ref="K279:L279" si="374">SUM(K267:K278)</f>
        <v>39.25</v>
      </c>
      <c r="L279" s="382">
        <f t="shared" si="374"/>
        <v>-1448</v>
      </c>
      <c r="M279" s="560">
        <f t="shared" si="373"/>
        <v>0</v>
      </c>
      <c r="N279" s="367">
        <f t="shared" si="373"/>
        <v>-688</v>
      </c>
      <c r="O279" s="560">
        <f t="shared" si="373"/>
        <v>0</v>
      </c>
      <c r="P279" s="367">
        <f t="shared" si="373"/>
        <v>-688</v>
      </c>
      <c r="Q279" s="560">
        <f t="shared" si="373"/>
        <v>0</v>
      </c>
      <c r="R279" s="367">
        <f t="shared" si="373"/>
        <v>-688</v>
      </c>
      <c r="S279" s="181">
        <f t="shared" si="373"/>
        <v>0</v>
      </c>
      <c r="T279" s="382">
        <f t="shared" si="373"/>
        <v>-2064</v>
      </c>
    </row>
    <row r="281" spans="1:20" ht="15.75" x14ac:dyDescent="0.25">
      <c r="A281" s="1290" t="s">
        <v>272</v>
      </c>
      <c r="B281" s="1291"/>
      <c r="C281" s="1291"/>
      <c r="D281" s="1291"/>
      <c r="E281" s="1291"/>
      <c r="F281" s="1291"/>
      <c r="G281" s="1291"/>
      <c r="H281" s="1291"/>
      <c r="I281" s="1291"/>
      <c r="J281" s="1291"/>
      <c r="K281" s="1291"/>
      <c r="L281" s="1291"/>
      <c r="M281" s="1291"/>
      <c r="N281" s="1291"/>
      <c r="O281" s="1291"/>
      <c r="P281" s="1291"/>
      <c r="Q281" s="1291"/>
      <c r="R281" s="1291"/>
      <c r="S281" s="1291"/>
      <c r="T281" s="1291"/>
    </row>
    <row r="282" spans="1:20" ht="36.75" thickBot="1" x14ac:dyDescent="0.3">
      <c r="A282" s="110" t="s">
        <v>14</v>
      </c>
      <c r="B282" s="315" t="str">
        <f t="shared" ref="B282:T282" si="375">B5</f>
        <v>Carga Horária</v>
      </c>
      <c r="C282" s="132" t="str">
        <f t="shared" si="375"/>
        <v>Equipe Mínima TA</v>
      </c>
      <c r="D282" s="343" t="str">
        <f t="shared" si="375"/>
        <v>Total Horas</v>
      </c>
      <c r="E282" s="561" t="str">
        <f t="shared" si="375"/>
        <v>MAR</v>
      </c>
      <c r="F282" s="385" t="str">
        <f t="shared" si="375"/>
        <v>Saldo Mar</v>
      </c>
      <c r="G282" s="561" t="str">
        <f t="shared" si="375"/>
        <v>ABR</v>
      </c>
      <c r="H282" s="385" t="str">
        <f t="shared" si="375"/>
        <v>Saldo Abr</v>
      </c>
      <c r="I282" s="561" t="str">
        <f t="shared" si="375"/>
        <v>MAI</v>
      </c>
      <c r="J282" s="385" t="str">
        <f t="shared" si="375"/>
        <v>Saldo Mai</v>
      </c>
      <c r="K282" s="292" t="str">
        <f t="shared" ref="K282:L282" si="376">K5</f>
        <v>3º Trimestre</v>
      </c>
      <c r="L282" s="383" t="str">
        <f t="shared" si="376"/>
        <v>Saldo Trim</v>
      </c>
      <c r="M282" s="561" t="str">
        <f t="shared" si="375"/>
        <v>JUN</v>
      </c>
      <c r="N282" s="385" t="str">
        <f t="shared" si="375"/>
        <v>Saldo Jun</v>
      </c>
      <c r="O282" s="541" t="str">
        <f t="shared" si="375"/>
        <v>JUL</v>
      </c>
      <c r="P282" s="385" t="str">
        <f t="shared" si="375"/>
        <v>Saldo Jul</v>
      </c>
      <c r="Q282" s="541" t="str">
        <f t="shared" si="375"/>
        <v>AGO</v>
      </c>
      <c r="R282" s="385" t="str">
        <f t="shared" si="375"/>
        <v>Saldo Ago</v>
      </c>
      <c r="S282" s="292" t="str">
        <f t="shared" si="375"/>
        <v>4º Trimestre</v>
      </c>
      <c r="T282" s="383" t="str">
        <f t="shared" si="375"/>
        <v>Saldo Trim</v>
      </c>
    </row>
    <row r="283" spans="1:20" ht="15.75" thickTop="1" x14ac:dyDescent="0.25">
      <c r="A283" s="9" t="s">
        <v>188</v>
      </c>
      <c r="B283" s="316">
        <v>12</v>
      </c>
      <c r="C283" s="10">
        <f>'PSM V MARIA BAIXA'!B20</f>
        <v>40</v>
      </c>
      <c r="D283" s="337">
        <f t="shared" ref="D283:D287" si="377">C283*B283</f>
        <v>480</v>
      </c>
      <c r="E283" s="542">
        <f>'PSM V MARIA BAIXA'!C20</f>
        <v>0</v>
      </c>
      <c r="F283" s="357">
        <f t="shared" ref="F283:F287" si="378">(E283*$B283)-$D283</f>
        <v>-480</v>
      </c>
      <c r="G283" s="542">
        <f>'PSM V MARIA BAIXA'!E20</f>
        <v>0</v>
      </c>
      <c r="H283" s="357">
        <f t="shared" ref="H283:H287" si="379">(G283*$B283)-$D283</f>
        <v>-480</v>
      </c>
      <c r="I283" s="542">
        <f>'PSM V MARIA BAIXA'!G20</f>
        <v>0</v>
      </c>
      <c r="J283" s="357">
        <f t="shared" ref="J283:J287" si="380">(I283*$B283)-$D283</f>
        <v>-480</v>
      </c>
      <c r="K283" s="282">
        <f t="shared" ref="K283:K287" si="381">SUM(E283,G283,I283)</f>
        <v>0</v>
      </c>
      <c r="L283" s="370">
        <f t="shared" ref="L283:L287" si="382">(K283*$B283)-$D283*3</f>
        <v>-1440</v>
      </c>
      <c r="M283" s="542">
        <f>'PSM V MARIA BAIXA'!K20</f>
        <v>0</v>
      </c>
      <c r="N283" s="357">
        <f t="shared" ref="N283:N287" si="383">(M283*$B283)-$D283</f>
        <v>-480</v>
      </c>
      <c r="O283" s="542">
        <f>'PSM V MARIA BAIXA'!M20</f>
        <v>0</v>
      </c>
      <c r="P283" s="357">
        <f t="shared" ref="P283:P287" si="384">(O283*$B283)-$D283</f>
        <v>-480</v>
      </c>
      <c r="Q283" s="542">
        <f>'PSM V MARIA BAIXA'!O20</f>
        <v>0</v>
      </c>
      <c r="R283" s="357">
        <f t="shared" ref="R283:R287" si="385">(Q283*$B283)-$D283</f>
        <v>-480</v>
      </c>
      <c r="S283" s="282">
        <f t="shared" ref="S283:S287" si="386">SUM(M283,O283,Q283)</f>
        <v>0</v>
      </c>
      <c r="T283" s="370">
        <f t="shared" ref="T283:T287" si="387">(S283*$B283)-$D283*3</f>
        <v>-1440</v>
      </c>
    </row>
    <row r="284" spans="1:20" x14ac:dyDescent="0.25">
      <c r="A284" s="9" t="s">
        <v>185</v>
      </c>
      <c r="B284" s="316">
        <v>30</v>
      </c>
      <c r="C284" s="107">
        <f>'PSM V MARIA BAIXA'!B21</f>
        <v>1</v>
      </c>
      <c r="D284" s="338">
        <f t="shared" si="377"/>
        <v>30</v>
      </c>
      <c r="E284" s="137">
        <f>'PSM V MARIA BAIXA'!C21</f>
        <v>0</v>
      </c>
      <c r="F284" s="358">
        <f t="shared" si="378"/>
        <v>-30</v>
      </c>
      <c r="G284" s="137">
        <f>'PSM V MARIA BAIXA'!E21</f>
        <v>0</v>
      </c>
      <c r="H284" s="358">
        <f t="shared" si="379"/>
        <v>-30</v>
      </c>
      <c r="I284" s="137">
        <f>'PSM V MARIA BAIXA'!G21</f>
        <v>0</v>
      </c>
      <c r="J284" s="358">
        <f t="shared" si="380"/>
        <v>-30</v>
      </c>
      <c r="K284" s="294">
        <f t="shared" si="381"/>
        <v>0</v>
      </c>
      <c r="L284" s="371">
        <f t="shared" si="382"/>
        <v>-90</v>
      </c>
      <c r="M284" s="137">
        <f>'PSM V MARIA BAIXA'!K21</f>
        <v>0</v>
      </c>
      <c r="N284" s="358">
        <f t="shared" si="383"/>
        <v>-30</v>
      </c>
      <c r="O284" s="137">
        <f>'PSM V MARIA BAIXA'!M21</f>
        <v>0</v>
      </c>
      <c r="P284" s="358">
        <f t="shared" si="384"/>
        <v>-30</v>
      </c>
      <c r="Q284" s="137">
        <f>'PSM V MARIA BAIXA'!O21</f>
        <v>0</v>
      </c>
      <c r="R284" s="358">
        <f t="shared" si="385"/>
        <v>-30</v>
      </c>
      <c r="S284" s="294">
        <f t="shared" si="386"/>
        <v>0</v>
      </c>
      <c r="T284" s="371">
        <f t="shared" si="387"/>
        <v>-90</v>
      </c>
    </row>
    <row r="285" spans="1:20" x14ac:dyDescent="0.25">
      <c r="A285" s="183" t="s">
        <v>189</v>
      </c>
      <c r="B285" s="332">
        <v>12</v>
      </c>
      <c r="C285" s="93">
        <f>'PSM V MARIA BAIXA'!B22</f>
        <v>14</v>
      </c>
      <c r="D285" s="339">
        <f t="shared" si="377"/>
        <v>168</v>
      </c>
      <c r="E285" s="137">
        <f>'PSM V MARIA BAIXA'!C22</f>
        <v>0</v>
      </c>
      <c r="F285" s="358">
        <f t="shared" si="378"/>
        <v>-168</v>
      </c>
      <c r="G285" s="137">
        <f>'PSM V MARIA BAIXA'!E22</f>
        <v>0</v>
      </c>
      <c r="H285" s="358">
        <f t="shared" si="379"/>
        <v>-168</v>
      </c>
      <c r="I285" s="137">
        <f>'PSM V MARIA BAIXA'!G22</f>
        <v>0</v>
      </c>
      <c r="J285" s="358">
        <f t="shared" si="380"/>
        <v>-168</v>
      </c>
      <c r="K285" s="294">
        <f t="shared" si="381"/>
        <v>0</v>
      </c>
      <c r="L285" s="371">
        <f t="shared" si="382"/>
        <v>-504</v>
      </c>
      <c r="M285" s="137">
        <f>'PSM V MARIA BAIXA'!K22</f>
        <v>0</v>
      </c>
      <c r="N285" s="358">
        <f t="shared" si="383"/>
        <v>-168</v>
      </c>
      <c r="O285" s="137">
        <f>'PSM V MARIA BAIXA'!M22</f>
        <v>0</v>
      </c>
      <c r="P285" s="358">
        <f t="shared" si="384"/>
        <v>-168</v>
      </c>
      <c r="Q285" s="137">
        <f>'PSM V MARIA BAIXA'!O22</f>
        <v>0</v>
      </c>
      <c r="R285" s="358">
        <f t="shared" si="385"/>
        <v>-168</v>
      </c>
      <c r="S285" s="294">
        <f t="shared" si="386"/>
        <v>0</v>
      </c>
      <c r="T285" s="371">
        <f t="shared" si="387"/>
        <v>-504</v>
      </c>
    </row>
    <row r="286" spans="1:20" x14ac:dyDescent="0.25">
      <c r="A286" s="113" t="s">
        <v>190</v>
      </c>
      <c r="B286" s="317">
        <v>12</v>
      </c>
      <c r="C286" s="107">
        <f>'PSM V MARIA BAIXA'!B23</f>
        <v>28</v>
      </c>
      <c r="D286" s="338">
        <f t="shared" si="377"/>
        <v>336</v>
      </c>
      <c r="E286" s="137">
        <f>'PSM V MARIA BAIXA'!C23</f>
        <v>0</v>
      </c>
      <c r="F286" s="358">
        <f t="shared" si="378"/>
        <v>-336</v>
      </c>
      <c r="G286" s="137">
        <f>'PSM V MARIA BAIXA'!E23</f>
        <v>0</v>
      </c>
      <c r="H286" s="358">
        <f t="shared" si="379"/>
        <v>-336</v>
      </c>
      <c r="I286" s="137">
        <f>'PSM V MARIA BAIXA'!G23</f>
        <v>0</v>
      </c>
      <c r="J286" s="358">
        <f t="shared" si="380"/>
        <v>-336</v>
      </c>
      <c r="K286" s="294">
        <f t="shared" si="381"/>
        <v>0</v>
      </c>
      <c r="L286" s="371">
        <f t="shared" si="382"/>
        <v>-1008</v>
      </c>
      <c r="M286" s="137">
        <f>'PSM V MARIA BAIXA'!K23</f>
        <v>0</v>
      </c>
      <c r="N286" s="358">
        <f t="shared" si="383"/>
        <v>-336</v>
      </c>
      <c r="O286" s="137">
        <f>'PSM V MARIA BAIXA'!M23</f>
        <v>0</v>
      </c>
      <c r="P286" s="358">
        <f t="shared" si="384"/>
        <v>-336</v>
      </c>
      <c r="Q286" s="137">
        <f>'PSM V MARIA BAIXA'!O23</f>
        <v>0</v>
      </c>
      <c r="R286" s="358">
        <f t="shared" si="385"/>
        <v>-336</v>
      </c>
      <c r="S286" s="294">
        <f t="shared" si="386"/>
        <v>0</v>
      </c>
      <c r="T286" s="371">
        <f t="shared" si="387"/>
        <v>-1008</v>
      </c>
    </row>
    <row r="287" spans="1:20" ht="15.75" thickBot="1" x14ac:dyDescent="0.3">
      <c r="A287" s="138" t="s">
        <v>191</v>
      </c>
      <c r="B287" s="318">
        <v>30</v>
      </c>
      <c r="C287" s="117">
        <f>'PSM V MARIA BAIXA'!B24</f>
        <v>1</v>
      </c>
      <c r="D287" s="340">
        <f t="shared" si="377"/>
        <v>30</v>
      </c>
      <c r="E287" s="543">
        <f>'PSM V MARIA BAIXA'!C24</f>
        <v>0</v>
      </c>
      <c r="F287" s="359">
        <f t="shared" si="378"/>
        <v>-30</v>
      </c>
      <c r="G287" s="543">
        <f>'PSM V MARIA BAIXA'!E24</f>
        <v>0</v>
      </c>
      <c r="H287" s="359">
        <f t="shared" si="379"/>
        <v>-30</v>
      </c>
      <c r="I287" s="543">
        <f>'PSM V MARIA BAIXA'!G24</f>
        <v>0</v>
      </c>
      <c r="J287" s="359">
        <f t="shared" si="380"/>
        <v>-30</v>
      </c>
      <c r="K287" s="295">
        <f t="shared" si="381"/>
        <v>0</v>
      </c>
      <c r="L287" s="372">
        <f t="shared" si="382"/>
        <v>-90</v>
      </c>
      <c r="M287" s="543">
        <f>'PSM V MARIA BAIXA'!K24</f>
        <v>0</v>
      </c>
      <c r="N287" s="359">
        <f t="shared" si="383"/>
        <v>-30</v>
      </c>
      <c r="O287" s="543">
        <f>'PSM V MARIA BAIXA'!M24</f>
        <v>0</v>
      </c>
      <c r="P287" s="359">
        <f t="shared" si="384"/>
        <v>-30</v>
      </c>
      <c r="Q287" s="543">
        <f>'PSM V MARIA BAIXA'!O24</f>
        <v>0</v>
      </c>
      <c r="R287" s="359">
        <f t="shared" si="385"/>
        <v>-30</v>
      </c>
      <c r="S287" s="295">
        <f t="shared" si="386"/>
        <v>0</v>
      </c>
      <c r="T287" s="372">
        <f t="shared" si="387"/>
        <v>-90</v>
      </c>
    </row>
    <row r="288" spans="1:20" ht="15.75" thickBot="1" x14ac:dyDescent="0.3">
      <c r="A288" s="6" t="s">
        <v>7</v>
      </c>
      <c r="B288" s="334">
        <f>SUM(B283:B287)</f>
        <v>96</v>
      </c>
      <c r="C288" s="7">
        <f>SUM(C283:C287)</f>
        <v>84</v>
      </c>
      <c r="D288" s="341">
        <f t="shared" ref="D288:T288" si="388">SUM(D283:D287)</f>
        <v>1044</v>
      </c>
      <c r="E288" s="544">
        <f t="shared" si="388"/>
        <v>0</v>
      </c>
      <c r="F288" s="360">
        <f t="shared" si="388"/>
        <v>-1044</v>
      </c>
      <c r="G288" s="544">
        <f t="shared" si="388"/>
        <v>0</v>
      </c>
      <c r="H288" s="360">
        <f t="shared" si="388"/>
        <v>-1044</v>
      </c>
      <c r="I288" s="544">
        <f t="shared" si="388"/>
        <v>0</v>
      </c>
      <c r="J288" s="360">
        <f t="shared" si="388"/>
        <v>-1044</v>
      </c>
      <c r="K288" s="103">
        <f t="shared" ref="K288:L288" si="389">SUM(K283:K287)</f>
        <v>0</v>
      </c>
      <c r="L288" s="373">
        <f t="shared" si="389"/>
        <v>-3132</v>
      </c>
      <c r="M288" s="544">
        <f t="shared" si="388"/>
        <v>0</v>
      </c>
      <c r="N288" s="360">
        <f t="shared" si="388"/>
        <v>-1044</v>
      </c>
      <c r="O288" s="544">
        <f t="shared" si="388"/>
        <v>0</v>
      </c>
      <c r="P288" s="360">
        <f t="shared" si="388"/>
        <v>-1044</v>
      </c>
      <c r="Q288" s="544">
        <f t="shared" si="388"/>
        <v>0</v>
      </c>
      <c r="R288" s="360">
        <f t="shared" si="388"/>
        <v>-1044</v>
      </c>
      <c r="S288" s="103">
        <f t="shared" si="388"/>
        <v>0</v>
      </c>
      <c r="T288" s="373">
        <f t="shared" si="388"/>
        <v>-3132</v>
      </c>
    </row>
    <row r="290" spans="1:20" ht="15.75" x14ac:dyDescent="0.25">
      <c r="A290" s="1290" t="s">
        <v>314</v>
      </c>
      <c r="B290" s="1291"/>
      <c r="C290" s="1291"/>
      <c r="D290" s="1291"/>
      <c r="E290" s="1291"/>
      <c r="F290" s="1291"/>
      <c r="G290" s="1291"/>
      <c r="H290" s="1291"/>
      <c r="I290" s="1291"/>
      <c r="J290" s="1291"/>
      <c r="K290" s="1291"/>
      <c r="L290" s="1291"/>
      <c r="M290" s="1291"/>
      <c r="N290" s="1291"/>
      <c r="O290" s="1291"/>
      <c r="P290" s="1291"/>
      <c r="Q290" s="1291"/>
      <c r="R290" s="1291"/>
      <c r="S290" s="1291"/>
      <c r="T290" s="1291"/>
    </row>
    <row r="291" spans="1:20" ht="36.75" thickBot="1" x14ac:dyDescent="0.3">
      <c r="A291" s="110" t="s">
        <v>14</v>
      </c>
      <c r="B291" s="315" t="str">
        <f t="shared" ref="B291:T291" si="390">B5</f>
        <v>Carga Horária</v>
      </c>
      <c r="C291" s="132" t="str">
        <f t="shared" si="390"/>
        <v>Equipe Mínima TA</v>
      </c>
      <c r="D291" s="343" t="str">
        <f t="shared" si="390"/>
        <v>Total Horas</v>
      </c>
      <c r="E291" s="561" t="str">
        <f t="shared" si="390"/>
        <v>MAR</v>
      </c>
      <c r="F291" s="385" t="str">
        <f t="shared" si="390"/>
        <v>Saldo Mar</v>
      </c>
      <c r="G291" s="561" t="str">
        <f t="shared" si="390"/>
        <v>ABR</v>
      </c>
      <c r="H291" s="385" t="str">
        <f t="shared" si="390"/>
        <v>Saldo Abr</v>
      </c>
      <c r="I291" s="561" t="str">
        <f t="shared" si="390"/>
        <v>MAI</v>
      </c>
      <c r="J291" s="385" t="str">
        <f t="shared" si="390"/>
        <v>Saldo Mai</v>
      </c>
      <c r="K291" s="292" t="str">
        <f t="shared" ref="K291:L291" si="391">K5</f>
        <v>3º Trimestre</v>
      </c>
      <c r="L291" s="383" t="str">
        <f t="shared" si="391"/>
        <v>Saldo Trim</v>
      </c>
      <c r="M291" s="561" t="str">
        <f t="shared" si="390"/>
        <v>JUN</v>
      </c>
      <c r="N291" s="385" t="str">
        <f t="shared" si="390"/>
        <v>Saldo Jun</v>
      </c>
      <c r="O291" s="541" t="str">
        <f t="shared" si="390"/>
        <v>JUL</v>
      </c>
      <c r="P291" s="385" t="str">
        <f t="shared" si="390"/>
        <v>Saldo Jul</v>
      </c>
      <c r="Q291" s="541" t="str">
        <f t="shared" si="390"/>
        <v>AGO</v>
      </c>
      <c r="R291" s="385" t="str">
        <f t="shared" si="390"/>
        <v>Saldo Ago</v>
      </c>
      <c r="S291" s="292" t="str">
        <f t="shared" si="390"/>
        <v>4º Trimestre</v>
      </c>
      <c r="T291" s="383" t="str">
        <f t="shared" si="390"/>
        <v>Saldo Trim</v>
      </c>
    </row>
    <row r="292" spans="1:20" ht="15.75" thickTop="1" x14ac:dyDescent="0.25">
      <c r="A292" s="9" t="s">
        <v>195</v>
      </c>
      <c r="B292" s="316">
        <v>12</v>
      </c>
      <c r="C292" s="10">
        <f>'AMA JD BRASIL'!B15</f>
        <v>20</v>
      </c>
      <c r="D292" s="337">
        <f t="shared" ref="D292:D293" si="392">C292*B292</f>
        <v>240</v>
      </c>
      <c r="E292" s="542">
        <f>'AMA JD BRASIL'!C15</f>
        <v>17</v>
      </c>
      <c r="F292" s="357">
        <f t="shared" ref="F292:F293" si="393">(E292*$B292)-$D292</f>
        <v>-36</v>
      </c>
      <c r="G292" s="542">
        <f>'AMA JD BRASIL'!E15</f>
        <v>0</v>
      </c>
      <c r="H292" s="357">
        <f t="shared" ref="H292:H293" si="394">(G292*$B292)-$D292</f>
        <v>-240</v>
      </c>
      <c r="I292" s="542">
        <f>'AMA JD BRASIL'!G15</f>
        <v>0</v>
      </c>
      <c r="J292" s="357">
        <f t="shared" ref="J292:J293" si="395">(I292*$B292)-$D292</f>
        <v>-240</v>
      </c>
      <c r="K292" s="282">
        <f>SUM(E292,G292,I292)</f>
        <v>17</v>
      </c>
      <c r="L292" s="370">
        <f t="shared" ref="L292:L293" si="396">(K292*$B292)-$D292*3</f>
        <v>-516</v>
      </c>
      <c r="M292" s="542">
        <f>'AMA JD BRASIL'!K15</f>
        <v>0</v>
      </c>
      <c r="N292" s="357">
        <f t="shared" ref="N292:N293" si="397">(M292*$B292)-$D292</f>
        <v>-240</v>
      </c>
      <c r="O292" s="542">
        <f>'AMA JD BRASIL'!M15</f>
        <v>0</v>
      </c>
      <c r="P292" s="357">
        <f t="shared" ref="P292:P293" si="398">(O292*$B292)-$D292</f>
        <v>-240</v>
      </c>
      <c r="Q292" s="542">
        <f>'AMA JD BRASIL'!O15</f>
        <v>0</v>
      </c>
      <c r="R292" s="357">
        <f t="shared" ref="R292:R293" si="399">(Q292*$B292)-$D292</f>
        <v>-240</v>
      </c>
      <c r="S292" s="282">
        <f>SUM(M292,O292,Q292)</f>
        <v>0</v>
      </c>
      <c r="T292" s="370">
        <f t="shared" ref="T292:T293" si="400">(S292*$B292)-$D292*3</f>
        <v>-720</v>
      </c>
    </row>
    <row r="293" spans="1:20" ht="15.75" thickBot="1" x14ac:dyDescent="0.3">
      <c r="A293" s="138" t="s">
        <v>190</v>
      </c>
      <c r="B293" s="318">
        <v>12</v>
      </c>
      <c r="C293" s="117">
        <f>'AMA JD BRASIL'!B16</f>
        <v>12</v>
      </c>
      <c r="D293" s="340">
        <f t="shared" si="392"/>
        <v>144</v>
      </c>
      <c r="E293" s="543">
        <f>'AMA JD BRASIL'!C16</f>
        <v>4</v>
      </c>
      <c r="F293" s="359">
        <f t="shared" si="393"/>
        <v>-96</v>
      </c>
      <c r="G293" s="543">
        <f>'AMA JD BRASIL'!E16</f>
        <v>0</v>
      </c>
      <c r="H293" s="359">
        <f t="shared" si="394"/>
        <v>-144</v>
      </c>
      <c r="I293" s="543">
        <f>'AMA JD BRASIL'!G16</f>
        <v>0</v>
      </c>
      <c r="J293" s="359">
        <f t="shared" si="395"/>
        <v>-144</v>
      </c>
      <c r="K293" s="295">
        <f>SUM(E293,G293,I293)</f>
        <v>4</v>
      </c>
      <c r="L293" s="372">
        <f t="shared" si="396"/>
        <v>-384</v>
      </c>
      <c r="M293" s="543">
        <f>'AMA JD BRASIL'!K16</f>
        <v>0</v>
      </c>
      <c r="N293" s="359">
        <f t="shared" si="397"/>
        <v>-144</v>
      </c>
      <c r="O293" s="543">
        <f>'AMA JD BRASIL'!M16</f>
        <v>0</v>
      </c>
      <c r="P293" s="359">
        <f t="shared" si="398"/>
        <v>-144</v>
      </c>
      <c r="Q293" s="543">
        <f>'AMA JD BRASIL'!O16</f>
        <v>0</v>
      </c>
      <c r="R293" s="359">
        <f t="shared" si="399"/>
        <v>-144</v>
      </c>
      <c r="S293" s="295">
        <f>SUM(M293,O293,Q293)</f>
        <v>0</v>
      </c>
      <c r="T293" s="372">
        <f t="shared" si="400"/>
        <v>-432</v>
      </c>
    </row>
    <row r="294" spans="1:20" ht="15.75" thickBot="1" x14ac:dyDescent="0.3">
      <c r="A294" s="6" t="s">
        <v>7</v>
      </c>
      <c r="B294" s="334">
        <f>SUM(B292:B293)</f>
        <v>24</v>
      </c>
      <c r="C294" s="7">
        <f t="shared" ref="C294:T294" si="401">SUM(C292:C293)</f>
        <v>32</v>
      </c>
      <c r="D294" s="341">
        <f t="shared" si="401"/>
        <v>384</v>
      </c>
      <c r="E294" s="544">
        <f t="shared" si="401"/>
        <v>21</v>
      </c>
      <c r="F294" s="360">
        <f t="shared" si="401"/>
        <v>-132</v>
      </c>
      <c r="G294" s="544">
        <f t="shared" si="401"/>
        <v>0</v>
      </c>
      <c r="H294" s="360">
        <f t="shared" si="401"/>
        <v>-384</v>
      </c>
      <c r="I294" s="544">
        <f t="shared" si="401"/>
        <v>0</v>
      </c>
      <c r="J294" s="360">
        <f t="shared" si="401"/>
        <v>-384</v>
      </c>
      <c r="K294" s="103">
        <f t="shared" ref="K294:L294" si="402">SUM(K292:K293)</f>
        <v>21</v>
      </c>
      <c r="L294" s="373">
        <f t="shared" si="402"/>
        <v>-900</v>
      </c>
      <c r="M294" s="544">
        <f t="shared" si="401"/>
        <v>0</v>
      </c>
      <c r="N294" s="360">
        <f t="shared" si="401"/>
        <v>-384</v>
      </c>
      <c r="O294" s="544">
        <f t="shared" si="401"/>
        <v>0</v>
      </c>
      <c r="P294" s="360">
        <f t="shared" si="401"/>
        <v>-384</v>
      </c>
      <c r="Q294" s="544">
        <f t="shared" si="401"/>
        <v>0</v>
      </c>
      <c r="R294" s="360">
        <f t="shared" si="401"/>
        <v>-384</v>
      </c>
      <c r="S294" s="103">
        <f t="shared" si="401"/>
        <v>0</v>
      </c>
      <c r="T294" s="373">
        <f t="shared" si="401"/>
        <v>-1152</v>
      </c>
    </row>
    <row r="296" spans="1:20" ht="15.75" x14ac:dyDescent="0.25">
      <c r="A296" s="1290" t="s">
        <v>315</v>
      </c>
      <c r="B296" s="1291"/>
      <c r="C296" s="1291"/>
      <c r="D296" s="1291"/>
      <c r="E296" s="1291"/>
      <c r="F296" s="1291"/>
      <c r="G296" s="1291"/>
      <c r="H296" s="1291"/>
      <c r="I296" s="1291"/>
      <c r="J296" s="1291"/>
      <c r="K296" s="1291"/>
      <c r="L296" s="1291"/>
      <c r="M296" s="1291"/>
      <c r="N296" s="1291"/>
      <c r="O296" s="1291"/>
      <c r="P296" s="1291"/>
      <c r="Q296" s="1291"/>
      <c r="R296" s="1291"/>
      <c r="S296" s="1291"/>
      <c r="T296" s="1291"/>
    </row>
    <row r="297" spans="1:20" ht="36.75" thickBot="1" x14ac:dyDescent="0.3">
      <c r="A297" s="110" t="s">
        <v>14</v>
      </c>
      <c r="B297" s="315" t="str">
        <f t="shared" ref="B297:T297" si="403">B5</f>
        <v>Carga Horária</v>
      </c>
      <c r="C297" s="132" t="str">
        <f t="shared" si="403"/>
        <v>Equipe Mínima TA</v>
      </c>
      <c r="D297" s="343" t="str">
        <f t="shared" si="403"/>
        <v>Total Horas</v>
      </c>
      <c r="E297" s="561" t="str">
        <f t="shared" si="403"/>
        <v>MAR</v>
      </c>
      <c r="F297" s="385" t="str">
        <f t="shared" si="403"/>
        <v>Saldo Mar</v>
      </c>
      <c r="G297" s="561" t="str">
        <f t="shared" si="403"/>
        <v>ABR</v>
      </c>
      <c r="H297" s="385" t="str">
        <f t="shared" si="403"/>
        <v>Saldo Abr</v>
      </c>
      <c r="I297" s="561" t="str">
        <f t="shared" si="403"/>
        <v>MAI</v>
      </c>
      <c r="J297" s="385" t="str">
        <f t="shared" si="403"/>
        <v>Saldo Mai</v>
      </c>
      <c r="K297" s="292" t="str">
        <f t="shared" ref="K297:L297" si="404">K5</f>
        <v>3º Trimestre</v>
      </c>
      <c r="L297" s="383" t="str">
        <f t="shared" si="404"/>
        <v>Saldo Trim</v>
      </c>
      <c r="M297" s="561" t="str">
        <f t="shared" si="403"/>
        <v>JUN</v>
      </c>
      <c r="N297" s="385" t="str">
        <f t="shared" si="403"/>
        <v>Saldo Jun</v>
      </c>
      <c r="O297" s="541" t="str">
        <f t="shared" si="403"/>
        <v>JUL</v>
      </c>
      <c r="P297" s="385" t="str">
        <f t="shared" si="403"/>
        <v>Saldo Jul</v>
      </c>
      <c r="Q297" s="541" t="str">
        <f t="shared" si="403"/>
        <v>AGO</v>
      </c>
      <c r="R297" s="385" t="str">
        <f t="shared" si="403"/>
        <v>Saldo Ago</v>
      </c>
      <c r="S297" s="292" t="str">
        <f t="shared" si="403"/>
        <v>4º Trimestre</v>
      </c>
      <c r="T297" s="383" t="str">
        <f t="shared" si="403"/>
        <v>Saldo Trim</v>
      </c>
    </row>
    <row r="298" spans="1:20" ht="15.75" thickTop="1" x14ac:dyDescent="0.25">
      <c r="A298" s="9" t="s">
        <v>195</v>
      </c>
      <c r="B298" s="316">
        <v>12</v>
      </c>
      <c r="C298" s="10">
        <f>'AMA VL QUILHERME'!B7</f>
        <v>18</v>
      </c>
      <c r="D298" s="337">
        <f t="shared" ref="D298:D299" si="405">C298*B298</f>
        <v>216</v>
      </c>
      <c r="E298" s="542">
        <f>'AMA VL QUILHERME'!C7</f>
        <v>13</v>
      </c>
      <c r="F298" s="357">
        <f t="shared" ref="F298:F299" si="406">(E298*$B298)-$D298</f>
        <v>-60</v>
      </c>
      <c r="G298" s="542">
        <f>'AMA VL QUILHERME'!E7</f>
        <v>0</v>
      </c>
      <c r="H298" s="357">
        <f t="shared" ref="H298:H299" si="407">(G298*$B298)-$D298</f>
        <v>-216</v>
      </c>
      <c r="I298" s="542">
        <f>'AMA VL QUILHERME'!G7</f>
        <v>0</v>
      </c>
      <c r="J298" s="357">
        <f t="shared" ref="J298:J299" si="408">(I298*$B298)-$D298</f>
        <v>-216</v>
      </c>
      <c r="K298" s="282">
        <f>SUM(E298,G298,I298)</f>
        <v>13</v>
      </c>
      <c r="L298" s="370">
        <f t="shared" ref="L298:L299" si="409">(K298*$B298)-$D298*3</f>
        <v>-492</v>
      </c>
      <c r="M298" s="542">
        <f>'AMA VL QUILHERME'!K7</f>
        <v>0</v>
      </c>
      <c r="N298" s="357">
        <f t="shared" ref="N298:N299" si="410">(M298*$B298)-$D298</f>
        <v>-216</v>
      </c>
      <c r="O298" s="542">
        <f>'AMA VL QUILHERME'!M7</f>
        <v>0</v>
      </c>
      <c r="P298" s="357">
        <f t="shared" ref="P298:P299" si="411">(O298*$B298)-$D298</f>
        <v>-216</v>
      </c>
      <c r="Q298" s="542">
        <f>'AMA VL QUILHERME'!O7</f>
        <v>0</v>
      </c>
      <c r="R298" s="357">
        <f t="shared" ref="R298:R299" si="412">(Q298*$B298)-$D298</f>
        <v>-216</v>
      </c>
      <c r="S298" s="282">
        <f>SUM(M298,O298,Q298)</f>
        <v>0</v>
      </c>
      <c r="T298" s="370">
        <f t="shared" ref="T298:T299" si="413">(S298*$B298)-$D298*3</f>
        <v>-648</v>
      </c>
    </row>
    <row r="299" spans="1:20" ht="15.75" thickBot="1" x14ac:dyDescent="0.3">
      <c r="A299" s="138" t="s">
        <v>190</v>
      </c>
      <c r="B299" s="318">
        <v>12</v>
      </c>
      <c r="C299" s="117">
        <f>'AMA VL QUILHERME'!B8</f>
        <v>12</v>
      </c>
      <c r="D299" s="340">
        <f t="shared" si="405"/>
        <v>144</v>
      </c>
      <c r="E299" s="543">
        <f>'AMA VL QUILHERME'!C8</f>
        <v>6</v>
      </c>
      <c r="F299" s="359">
        <f t="shared" si="406"/>
        <v>-72</v>
      </c>
      <c r="G299" s="543">
        <f>'AMA VL QUILHERME'!E8</f>
        <v>0</v>
      </c>
      <c r="H299" s="359">
        <f t="shared" si="407"/>
        <v>-144</v>
      </c>
      <c r="I299" s="543">
        <f>'AMA VL QUILHERME'!G8</f>
        <v>0</v>
      </c>
      <c r="J299" s="359">
        <f t="shared" si="408"/>
        <v>-144</v>
      </c>
      <c r="K299" s="295">
        <f>SUM(E299,G299,I299)</f>
        <v>6</v>
      </c>
      <c r="L299" s="372">
        <f t="shared" si="409"/>
        <v>-360</v>
      </c>
      <c r="M299" s="543">
        <f>'AMA VL QUILHERME'!K8</f>
        <v>0</v>
      </c>
      <c r="N299" s="359">
        <f t="shared" si="410"/>
        <v>-144</v>
      </c>
      <c r="O299" s="543">
        <f>'AMA VL QUILHERME'!M8</f>
        <v>0</v>
      </c>
      <c r="P299" s="359">
        <f t="shared" si="411"/>
        <v>-144</v>
      </c>
      <c r="Q299" s="543">
        <f>'AMA VL QUILHERME'!O8</f>
        <v>0</v>
      </c>
      <c r="R299" s="359">
        <f t="shared" si="412"/>
        <v>-144</v>
      </c>
      <c r="S299" s="295">
        <f>SUM(M299,O299,Q299)</f>
        <v>0</v>
      </c>
      <c r="T299" s="372">
        <f t="shared" si="413"/>
        <v>-432</v>
      </c>
    </row>
    <row r="300" spans="1:20" ht="15.75" thickBot="1" x14ac:dyDescent="0.3">
      <c r="A300" s="6" t="s">
        <v>7</v>
      </c>
      <c r="B300" s="334">
        <f>SUM(B298:B299)</f>
        <v>24</v>
      </c>
      <c r="C300" s="7">
        <f>SUM(C298:C299)</f>
        <v>30</v>
      </c>
      <c r="D300" s="341">
        <f t="shared" ref="D300:T300" si="414">SUM(D298:D299)</f>
        <v>360</v>
      </c>
      <c r="E300" s="544">
        <f t="shared" si="414"/>
        <v>19</v>
      </c>
      <c r="F300" s="360">
        <f t="shared" si="414"/>
        <v>-132</v>
      </c>
      <c r="G300" s="544">
        <f t="shared" si="414"/>
        <v>0</v>
      </c>
      <c r="H300" s="360">
        <f t="shared" si="414"/>
        <v>-360</v>
      </c>
      <c r="I300" s="544">
        <f t="shared" si="414"/>
        <v>0</v>
      </c>
      <c r="J300" s="360">
        <f t="shared" si="414"/>
        <v>-360</v>
      </c>
      <c r="K300" s="103">
        <f t="shared" ref="K300:L300" si="415">SUM(K298:K299)</f>
        <v>19</v>
      </c>
      <c r="L300" s="373">
        <f t="shared" si="415"/>
        <v>-852</v>
      </c>
      <c r="M300" s="544">
        <f t="shared" si="414"/>
        <v>0</v>
      </c>
      <c r="N300" s="360">
        <f t="shared" si="414"/>
        <v>-360</v>
      </c>
      <c r="O300" s="544">
        <f t="shared" si="414"/>
        <v>0</v>
      </c>
      <c r="P300" s="360">
        <f t="shared" si="414"/>
        <v>-360</v>
      </c>
      <c r="Q300" s="544">
        <f t="shared" si="414"/>
        <v>0</v>
      </c>
      <c r="R300" s="360">
        <f t="shared" si="414"/>
        <v>-360</v>
      </c>
      <c r="S300" s="103">
        <f t="shared" si="414"/>
        <v>0</v>
      </c>
      <c r="T300" s="373">
        <f t="shared" si="414"/>
        <v>-1080</v>
      </c>
    </row>
    <row r="302" spans="1:20" ht="15.75" x14ac:dyDescent="0.25">
      <c r="A302" s="1290" t="s">
        <v>316</v>
      </c>
      <c r="B302" s="1291"/>
      <c r="C302" s="1291"/>
      <c r="D302" s="1291"/>
      <c r="E302" s="1291"/>
      <c r="F302" s="1291"/>
      <c r="G302" s="1291"/>
      <c r="H302" s="1291"/>
      <c r="I302" s="1291"/>
      <c r="J302" s="1291"/>
      <c r="K302" s="1291"/>
      <c r="L302" s="1291"/>
      <c r="M302" s="1291"/>
      <c r="N302" s="1291"/>
      <c r="O302" s="1291"/>
      <c r="P302" s="1291"/>
      <c r="Q302" s="1291"/>
      <c r="R302" s="1291"/>
      <c r="S302" s="1291"/>
      <c r="T302" s="1291"/>
    </row>
    <row r="303" spans="1:20" ht="36.75" thickBot="1" x14ac:dyDescent="0.3">
      <c r="A303" s="110" t="s">
        <v>14</v>
      </c>
      <c r="B303" s="315" t="str">
        <f t="shared" ref="B303:T303" si="416">B5</f>
        <v>Carga Horária</v>
      </c>
      <c r="C303" s="132" t="str">
        <f t="shared" si="416"/>
        <v>Equipe Mínima TA</v>
      </c>
      <c r="D303" s="343" t="str">
        <f t="shared" si="416"/>
        <v>Total Horas</v>
      </c>
      <c r="E303" s="561" t="str">
        <f t="shared" si="416"/>
        <v>MAR</v>
      </c>
      <c r="F303" s="385" t="str">
        <f t="shared" si="416"/>
        <v>Saldo Mar</v>
      </c>
      <c r="G303" s="561" t="str">
        <f t="shared" si="416"/>
        <v>ABR</v>
      </c>
      <c r="H303" s="385" t="str">
        <f t="shared" si="416"/>
        <v>Saldo Abr</v>
      </c>
      <c r="I303" s="561" t="str">
        <f t="shared" si="416"/>
        <v>MAI</v>
      </c>
      <c r="J303" s="385" t="str">
        <f t="shared" si="416"/>
        <v>Saldo Mai</v>
      </c>
      <c r="K303" s="292" t="str">
        <f t="shared" ref="K303:L303" si="417">K5</f>
        <v>3º Trimestre</v>
      </c>
      <c r="L303" s="383" t="str">
        <f t="shared" si="417"/>
        <v>Saldo Trim</v>
      </c>
      <c r="M303" s="561" t="str">
        <f t="shared" si="416"/>
        <v>JUN</v>
      </c>
      <c r="N303" s="385" t="str">
        <f t="shared" si="416"/>
        <v>Saldo Jun</v>
      </c>
      <c r="O303" s="541" t="str">
        <f t="shared" si="416"/>
        <v>JUL</v>
      </c>
      <c r="P303" s="385" t="str">
        <f t="shared" si="416"/>
        <v>Saldo Jul</v>
      </c>
      <c r="Q303" s="541" t="str">
        <f t="shared" si="416"/>
        <v>AGO</v>
      </c>
      <c r="R303" s="385" t="str">
        <f t="shared" si="416"/>
        <v>Saldo Ago</v>
      </c>
      <c r="S303" s="292" t="str">
        <f t="shared" si="416"/>
        <v>4º Trimestre</v>
      </c>
      <c r="T303" s="383" t="str">
        <f t="shared" si="416"/>
        <v>Saldo Trim</v>
      </c>
    </row>
    <row r="304" spans="1:20" ht="15.75" thickTop="1" x14ac:dyDescent="0.25">
      <c r="A304" s="9" t="s">
        <v>195</v>
      </c>
      <c r="B304" s="316">
        <v>12</v>
      </c>
      <c r="C304" s="10">
        <f>'AMA VL MEDEIROS'!B7</f>
        <v>18</v>
      </c>
      <c r="D304" s="337">
        <f>C304*B304</f>
        <v>216</v>
      </c>
      <c r="E304" s="542">
        <f>'AMA VL MEDEIROS'!C7</f>
        <v>16</v>
      </c>
      <c r="F304" s="357">
        <f t="shared" ref="F304:F305" si="418">(E304*$B304)-$D304</f>
        <v>-24</v>
      </c>
      <c r="G304" s="542">
        <f>'AMA VL MEDEIROS'!E7</f>
        <v>0</v>
      </c>
      <c r="H304" s="357">
        <f t="shared" ref="H304:H305" si="419">(G304*$B304)-$D304</f>
        <v>-216</v>
      </c>
      <c r="I304" s="542">
        <f>'AMA VL MEDEIROS'!G7</f>
        <v>0</v>
      </c>
      <c r="J304" s="357">
        <f t="shared" ref="J304:J305" si="420">(I304*$B304)-$D304</f>
        <v>-216</v>
      </c>
      <c r="K304" s="282">
        <f>SUM(E304,G304,I304)</f>
        <v>16</v>
      </c>
      <c r="L304" s="370">
        <f t="shared" ref="L304:L305" si="421">(K304*$B304)-$D304*3</f>
        <v>-456</v>
      </c>
      <c r="M304" s="542">
        <f>'AMA VL MEDEIROS'!K7</f>
        <v>0</v>
      </c>
      <c r="N304" s="357">
        <f t="shared" ref="N304:N305" si="422">(M304*$B304)-$D304</f>
        <v>-216</v>
      </c>
      <c r="O304" s="542">
        <f>'AMA VL MEDEIROS'!M7</f>
        <v>0</v>
      </c>
      <c r="P304" s="357">
        <f t="shared" ref="P304:P305" si="423">(O304*$B304)-$D304</f>
        <v>-216</v>
      </c>
      <c r="Q304" s="542">
        <f>'AMA VL MEDEIROS'!O7</f>
        <v>0</v>
      </c>
      <c r="R304" s="357">
        <f t="shared" ref="R304:R305" si="424">(Q304*$B304)-$D304</f>
        <v>-216</v>
      </c>
      <c r="S304" s="282">
        <f>SUM(M304,O304,Q304)</f>
        <v>0</v>
      </c>
      <c r="T304" s="370">
        <f t="shared" ref="T304:T305" si="425">(S304*$B304)-$D304*3</f>
        <v>-648</v>
      </c>
    </row>
    <row r="305" spans="1:20" ht="15.75" thickBot="1" x14ac:dyDescent="0.3">
      <c r="A305" s="138" t="s">
        <v>190</v>
      </c>
      <c r="B305" s="318">
        <v>12</v>
      </c>
      <c r="C305" s="117">
        <f>'AMA VL MEDEIROS'!B8</f>
        <v>12</v>
      </c>
      <c r="D305" s="340">
        <f>C305*B305</f>
        <v>144</v>
      </c>
      <c r="E305" s="543">
        <f>'AMA VL MEDEIROS'!C8</f>
        <v>9</v>
      </c>
      <c r="F305" s="359">
        <f t="shared" si="418"/>
        <v>-36</v>
      </c>
      <c r="G305" s="543">
        <f>'AMA VL MEDEIROS'!E8</f>
        <v>0</v>
      </c>
      <c r="H305" s="359">
        <f t="shared" si="419"/>
        <v>-144</v>
      </c>
      <c r="I305" s="543">
        <f>'AMA VL MEDEIROS'!G8</f>
        <v>0</v>
      </c>
      <c r="J305" s="359">
        <f t="shared" si="420"/>
        <v>-144</v>
      </c>
      <c r="K305" s="295">
        <f>SUM(E305,G305,I305)</f>
        <v>9</v>
      </c>
      <c r="L305" s="372">
        <f t="shared" si="421"/>
        <v>-324</v>
      </c>
      <c r="M305" s="543">
        <f>'AMA VL MEDEIROS'!K8</f>
        <v>0</v>
      </c>
      <c r="N305" s="359">
        <f t="shared" si="422"/>
        <v>-144</v>
      </c>
      <c r="O305" s="543">
        <f>'AMA VL MEDEIROS'!M8</f>
        <v>0</v>
      </c>
      <c r="P305" s="359">
        <f t="shared" si="423"/>
        <v>-144</v>
      </c>
      <c r="Q305" s="543">
        <f>'AMA VL MEDEIROS'!O8</f>
        <v>0</v>
      </c>
      <c r="R305" s="359">
        <f t="shared" si="424"/>
        <v>-144</v>
      </c>
      <c r="S305" s="295">
        <f>SUM(M305,O305,Q305)</f>
        <v>0</v>
      </c>
      <c r="T305" s="372">
        <f t="shared" si="425"/>
        <v>-432</v>
      </c>
    </row>
    <row r="306" spans="1:20" ht="15.75" thickBot="1" x14ac:dyDescent="0.3">
      <c r="A306" s="6" t="s">
        <v>7</v>
      </c>
      <c r="B306" s="334">
        <f>SUM(B304:B305)</f>
        <v>24</v>
      </c>
      <c r="C306" s="7">
        <f>SUM(C304:C305)</f>
        <v>30</v>
      </c>
      <c r="D306" s="341">
        <f t="shared" ref="D306:T306" si="426">SUM(D304:D305)</f>
        <v>360</v>
      </c>
      <c r="E306" s="544">
        <f t="shared" si="426"/>
        <v>25</v>
      </c>
      <c r="F306" s="360">
        <f t="shared" si="426"/>
        <v>-60</v>
      </c>
      <c r="G306" s="544">
        <f t="shared" si="426"/>
        <v>0</v>
      </c>
      <c r="H306" s="360">
        <f t="shared" si="426"/>
        <v>-360</v>
      </c>
      <c r="I306" s="544">
        <f t="shared" si="426"/>
        <v>0</v>
      </c>
      <c r="J306" s="360">
        <f t="shared" si="426"/>
        <v>-360</v>
      </c>
      <c r="K306" s="103">
        <f t="shared" ref="K306:L306" si="427">SUM(K304:K305)</f>
        <v>25</v>
      </c>
      <c r="L306" s="373">
        <f t="shared" si="427"/>
        <v>-780</v>
      </c>
      <c r="M306" s="544">
        <f t="shared" si="426"/>
        <v>0</v>
      </c>
      <c r="N306" s="360">
        <f t="shared" si="426"/>
        <v>-360</v>
      </c>
      <c r="O306" s="544">
        <f t="shared" si="426"/>
        <v>0</v>
      </c>
      <c r="P306" s="360">
        <f t="shared" si="426"/>
        <v>-360</v>
      </c>
      <c r="Q306" s="544">
        <f t="shared" si="426"/>
        <v>0</v>
      </c>
      <c r="R306" s="360">
        <f t="shared" si="426"/>
        <v>-360</v>
      </c>
      <c r="S306" s="103">
        <f t="shared" si="426"/>
        <v>0</v>
      </c>
      <c r="T306" s="373">
        <f t="shared" si="426"/>
        <v>-1080</v>
      </c>
    </row>
  </sheetData>
  <sheetProtection sheet="1" objects="1" scenarios="1"/>
  <mergeCells count="27">
    <mergeCell ref="A290:T290"/>
    <mergeCell ref="A296:T296"/>
    <mergeCell ref="A302:T302"/>
    <mergeCell ref="A217:T217"/>
    <mergeCell ref="A228:T228"/>
    <mergeCell ref="A240:T240"/>
    <mergeCell ref="A251:T251"/>
    <mergeCell ref="A265:T265"/>
    <mergeCell ref="A281:T281"/>
    <mergeCell ref="A208:T208"/>
    <mergeCell ref="A62:T62"/>
    <mergeCell ref="A76:T76"/>
    <mergeCell ref="A88:T88"/>
    <mergeCell ref="A103:T103"/>
    <mergeCell ref="A118:T118"/>
    <mergeCell ref="A132:T132"/>
    <mergeCell ref="A142:T142"/>
    <mergeCell ref="A154:T154"/>
    <mergeCell ref="A166:T166"/>
    <mergeCell ref="A177:T177"/>
    <mergeCell ref="A194:T194"/>
    <mergeCell ref="A48:T48"/>
    <mergeCell ref="A1:O1"/>
    <mergeCell ref="A2:O2"/>
    <mergeCell ref="A4:T4"/>
    <mergeCell ref="A21:T21"/>
    <mergeCell ref="A37:T3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theme="9"/>
  </sheetPr>
  <dimension ref="A1:T208"/>
  <sheetViews>
    <sheetView showGridLines="0" topLeftCell="A37" workbookViewId="0">
      <selection sqref="A1:O1"/>
    </sheetView>
  </sheetViews>
  <sheetFormatPr defaultColWidth="8.85546875" defaultRowHeight="15" x14ac:dyDescent="0.25"/>
  <cols>
    <col min="1" max="1" width="33.85546875" customWidth="1"/>
    <col min="2" max="2" width="7.85546875" style="336" customWidth="1"/>
    <col min="3" max="3" width="8.28515625" style="185" customWidth="1"/>
    <col min="4" max="4" width="7.85546875" style="185" customWidth="1"/>
    <col min="5" max="5" width="8.42578125" style="443" customWidth="1"/>
    <col min="6" max="6" width="7.5703125" style="356" customWidth="1"/>
    <col min="7" max="7" width="8.42578125" style="443" customWidth="1"/>
    <col min="8" max="8" width="7.5703125" style="356" customWidth="1"/>
    <col min="9" max="9" width="8.42578125" style="443" customWidth="1"/>
    <col min="10" max="10" width="7.5703125" style="356" customWidth="1"/>
    <col min="11" max="11" width="8.85546875" style="185"/>
    <col min="12" max="12" width="8.140625" style="369" customWidth="1"/>
    <col min="13" max="13" width="8.42578125" style="443" customWidth="1"/>
    <col min="14" max="14" width="7.5703125" style="356" customWidth="1"/>
    <col min="15" max="15" width="8.42578125" style="443" customWidth="1"/>
    <col min="16" max="16" width="7.5703125" style="356" customWidth="1"/>
    <col min="17" max="17" width="8.42578125" style="443" customWidth="1"/>
    <col min="18" max="18" width="7.5703125" style="356" customWidth="1"/>
    <col min="19" max="19" width="8.7109375" style="185" customWidth="1"/>
    <col min="20" max="20" width="8.28515625" style="369" customWidth="1"/>
  </cols>
  <sheetData>
    <row r="1" spans="1:20" ht="18" x14ac:dyDescent="0.35">
      <c r="A1" s="1289" t="s">
        <v>410</v>
      </c>
      <c r="B1" s="1289"/>
      <c r="C1" s="1289"/>
      <c r="D1" s="1289"/>
      <c r="E1" s="1289"/>
      <c r="F1" s="1289"/>
      <c r="G1" s="1289"/>
      <c r="H1" s="1289"/>
      <c r="I1" s="1289"/>
      <c r="J1" s="1289"/>
      <c r="K1" s="1289"/>
      <c r="L1" s="1289"/>
      <c r="M1" s="1289"/>
      <c r="N1" s="1289"/>
      <c r="O1" s="1289"/>
      <c r="P1" s="368"/>
      <c r="Q1" s="464"/>
    </row>
    <row r="2" spans="1:20" ht="18" x14ac:dyDescent="0.35">
      <c r="A2" s="1289" t="s">
        <v>197</v>
      </c>
      <c r="B2" s="1289"/>
      <c r="C2" s="1289"/>
      <c r="D2" s="1289"/>
      <c r="E2" s="1289"/>
      <c r="F2" s="1289"/>
      <c r="G2" s="1289"/>
      <c r="H2" s="1289"/>
      <c r="I2" s="1289"/>
      <c r="J2" s="1289"/>
      <c r="K2" s="1289"/>
      <c r="L2" s="1289"/>
      <c r="M2" s="1289"/>
      <c r="N2" s="1289"/>
      <c r="O2" s="1289"/>
      <c r="P2" s="368"/>
      <c r="Q2" s="464"/>
    </row>
    <row r="3" spans="1:20" x14ac:dyDescent="0.25">
      <c r="A3" s="131"/>
      <c r="B3" s="333"/>
    </row>
    <row r="4" spans="1:20" ht="18.75" x14ac:dyDescent="0.3">
      <c r="A4" s="1392" t="s">
        <v>266</v>
      </c>
      <c r="B4" s="1392"/>
      <c r="C4" s="1392"/>
      <c r="D4" s="1392"/>
      <c r="E4" s="1392"/>
      <c r="F4" s="1392"/>
      <c r="G4" s="1392"/>
      <c r="H4" s="1392"/>
      <c r="I4" s="1392"/>
      <c r="J4" s="1392"/>
      <c r="K4" s="1392"/>
      <c r="L4" s="1392"/>
      <c r="M4" s="1392"/>
      <c r="N4" s="1392"/>
      <c r="O4" s="1392"/>
      <c r="P4" s="1392"/>
      <c r="Q4" s="1392"/>
      <c r="R4" s="1392"/>
      <c r="S4" s="1392"/>
      <c r="T4" s="1392"/>
    </row>
    <row r="5" spans="1:20" ht="36.75" thickBot="1" x14ac:dyDescent="0.3">
      <c r="A5" s="110" t="s">
        <v>14</v>
      </c>
      <c r="B5" s="315" t="s">
        <v>231</v>
      </c>
      <c r="C5" s="132" t="s">
        <v>173</v>
      </c>
      <c r="D5" s="343" t="s">
        <v>232</v>
      </c>
      <c r="E5" s="444" t="str">
        <f>'Eq Minima Unds Horas'!E5</f>
        <v>MAR</v>
      </c>
      <c r="F5" s="385" t="str">
        <f>'Eq Minima Unds Horas'!F5</f>
        <v>Saldo Mar</v>
      </c>
      <c r="G5" s="444" t="str">
        <f>'Eq Minima Unds Horas'!G5</f>
        <v>ABR</v>
      </c>
      <c r="H5" s="385" t="str">
        <f>'Eq Minima Unds Horas'!H5</f>
        <v>Saldo Abr</v>
      </c>
      <c r="I5" s="444" t="str">
        <f>'Eq Minima Unds Horas'!I5</f>
        <v>MAI</v>
      </c>
      <c r="J5" s="385" t="str">
        <f>'Eq Minima Unds Horas'!J5</f>
        <v>Saldo Mai</v>
      </c>
      <c r="K5" s="292" t="str">
        <f>'Eq Minima Unds Horas'!K5</f>
        <v>3º Trimestre</v>
      </c>
      <c r="L5" s="383" t="str">
        <f>'Eq Minima Unds Horas'!L5</f>
        <v>Saldo Trim</v>
      </c>
      <c r="M5" s="444" t="str">
        <f>'Eq Minima Unds Horas'!M5</f>
        <v>JUN</v>
      </c>
      <c r="N5" s="385" t="str">
        <f>'Eq Minima Unds Horas'!N5</f>
        <v>Saldo Jun</v>
      </c>
      <c r="O5" s="463" t="str">
        <f>'Eq Minima Unds Horas'!O5</f>
        <v>JUL</v>
      </c>
      <c r="P5" s="385" t="str">
        <f>'Eq Minima Unds Horas'!P5</f>
        <v>Saldo Jul</v>
      </c>
      <c r="Q5" s="463" t="str">
        <f>'Eq Minima Unds Horas'!Q5</f>
        <v>AGO</v>
      </c>
      <c r="R5" s="385" t="str">
        <f>'Eq Minima Unds Horas'!R5</f>
        <v>Saldo Ago</v>
      </c>
      <c r="S5" s="292" t="str">
        <f>'Eq Minima Unds Horas'!S5</f>
        <v>4º Trimestre</v>
      </c>
      <c r="T5" s="383" t="str">
        <f>'Eq Minima Unds Horas'!T5</f>
        <v>Saldo Trim</v>
      </c>
    </row>
    <row r="6" spans="1:20" ht="15.75" thickTop="1" x14ac:dyDescent="0.25">
      <c r="A6" s="113" t="s">
        <v>17</v>
      </c>
      <c r="B6" s="317">
        <v>40</v>
      </c>
      <c r="C6" s="107">
        <f>SUM(C40,C49)</f>
        <v>9</v>
      </c>
      <c r="D6" s="338">
        <f>SUM(D40,D49)</f>
        <v>360</v>
      </c>
      <c r="E6" s="445">
        <f>SUM(E40,E49)</f>
        <v>9</v>
      </c>
      <c r="F6" s="358">
        <f>(E6*$B6)-$D6</f>
        <v>0</v>
      </c>
      <c r="G6" s="445">
        <f>SUM(G40,G49)</f>
        <v>0</v>
      </c>
      <c r="H6" s="358">
        <f t="shared" ref="H6:H35" si="0">(G6*$B6)-$D6</f>
        <v>-360</v>
      </c>
      <c r="I6" s="445">
        <f>SUM(I40,I49)</f>
        <v>0</v>
      </c>
      <c r="J6" s="358">
        <f t="shared" ref="J6:J35" si="1">(I6*$B6)-$D6</f>
        <v>-360</v>
      </c>
      <c r="K6" s="294">
        <f t="shared" ref="K6:K15" si="2">SUM(E6,G6,I6)</f>
        <v>9</v>
      </c>
      <c r="L6" s="371">
        <f t="shared" ref="L6:L15" si="3">(K6*$B6)-$D6*3</f>
        <v>-720</v>
      </c>
      <c r="M6" s="445">
        <f>SUM(M40,M49)</f>
        <v>0</v>
      </c>
      <c r="N6" s="358">
        <f t="shared" ref="N6:N35" si="4">(M6*$B6)-$D6</f>
        <v>-360</v>
      </c>
      <c r="O6" s="445">
        <f>SUM(O40,O49)</f>
        <v>0</v>
      </c>
      <c r="P6" s="358">
        <f t="shared" ref="P6:P35" si="5">(O6*$B6)-$D6</f>
        <v>-360</v>
      </c>
      <c r="Q6" s="445">
        <f>SUM(Q40,Q49)</f>
        <v>0</v>
      </c>
      <c r="R6" s="358">
        <f t="shared" ref="R6:R35" si="6">(Q6*$B6)-$D6</f>
        <v>-360</v>
      </c>
      <c r="S6" s="294">
        <f t="shared" ref="S6:S10" si="7">SUM(M6,O6,Q6)</f>
        <v>0</v>
      </c>
      <c r="T6" s="371">
        <f t="shared" ref="T6:T35" si="8">(S6*$B6)-$D6*3</f>
        <v>-1080</v>
      </c>
    </row>
    <row r="7" spans="1:20" x14ac:dyDescent="0.25">
      <c r="A7" s="113" t="s">
        <v>268</v>
      </c>
      <c r="B7" s="317">
        <v>20</v>
      </c>
      <c r="C7" s="107">
        <f>SUM(C41,C50,C62,C70,C79,C87,C95,C102,C107,C114,C121,C128,C150,C157,)</f>
        <v>47</v>
      </c>
      <c r="D7" s="338">
        <f>SUM(D41,D50,D62,D70,D79,D87,D95,D102,D107,D114,D121,D128,D150,D157,)</f>
        <v>940</v>
      </c>
      <c r="E7" s="445">
        <f>SUM(E41,E50,E62,E70,E79,E87,E95,E102,E107,E114,E121,E128,E150,E157,)</f>
        <v>40.5</v>
      </c>
      <c r="F7" s="358">
        <f t="shared" ref="F7:F35" si="9">(E7*$B7)-$D7</f>
        <v>-130</v>
      </c>
      <c r="G7" s="445">
        <f>SUM(G41,G50,G62,G70,G79,G87,G95,G102,G107,G114,G121,G128,G150,G157,)</f>
        <v>0</v>
      </c>
      <c r="H7" s="358">
        <f t="shared" si="0"/>
        <v>-940</v>
      </c>
      <c r="I7" s="445">
        <f>SUM(I41,I50,I62,I70,I79,I87,I95,I102,I107,I114,I121,I128,I150,I157,)</f>
        <v>0</v>
      </c>
      <c r="J7" s="358">
        <f t="shared" si="1"/>
        <v>-940</v>
      </c>
      <c r="K7" s="294">
        <f t="shared" si="2"/>
        <v>40.5</v>
      </c>
      <c r="L7" s="371">
        <f t="shared" si="3"/>
        <v>-2010</v>
      </c>
      <c r="M7" s="445">
        <f>SUM(M41,M50,M62,M70,M79,M87,M95,M102,M107,M114,M121,M128,M150,M157,)</f>
        <v>0</v>
      </c>
      <c r="N7" s="358">
        <f t="shared" si="4"/>
        <v>-940</v>
      </c>
      <c r="O7" s="445">
        <f>SUM(O41,O50,O62,O70,O79,O87,O95,O102,O107,O114,O121,O128,O150,O157,)</f>
        <v>0</v>
      </c>
      <c r="P7" s="358">
        <f t="shared" si="5"/>
        <v>-940</v>
      </c>
      <c r="Q7" s="445">
        <f>SUM(Q41,Q50,Q62,Q70,Q79,Q87,Q95,Q102,Q107,Q114,Q121,Q128,Q150,Q157,)</f>
        <v>0</v>
      </c>
      <c r="R7" s="358">
        <f t="shared" si="6"/>
        <v>-940</v>
      </c>
      <c r="S7" s="294">
        <f t="shared" si="7"/>
        <v>0</v>
      </c>
      <c r="T7" s="371">
        <f t="shared" si="8"/>
        <v>-2820</v>
      </c>
    </row>
    <row r="8" spans="1:20" x14ac:dyDescent="0.25">
      <c r="A8" s="113" t="s">
        <v>43</v>
      </c>
      <c r="B8" s="317">
        <v>20</v>
      </c>
      <c r="C8" s="107">
        <f>SUM(C42,C51,C63,C71,C80,C88,C96,C108,C115,C122,C129,C151,C158)</f>
        <v>34</v>
      </c>
      <c r="D8" s="338">
        <f>SUM(D42,D51,D63,D71,D80,D88,D96,D108,D115,D122,D129,D151,D158)</f>
        <v>680</v>
      </c>
      <c r="E8" s="445">
        <f>SUM(E42,E51,E63,E71,E80,E88,E96,E108,E115,E122,E129,E151,E158)</f>
        <v>27.299999999999997</v>
      </c>
      <c r="F8" s="358">
        <f t="shared" si="9"/>
        <v>-134</v>
      </c>
      <c r="G8" s="445">
        <f>SUM(G42,G51,G63,G71,G80,G88,G96,G108,G115,G122,G129,G151,G158)</f>
        <v>0</v>
      </c>
      <c r="H8" s="358">
        <f t="shared" si="0"/>
        <v>-680</v>
      </c>
      <c r="I8" s="445">
        <f>SUM(I42,I51,I63,I71,I80,I88,I96,I108,I115,I122,I129,I151,I158)</f>
        <v>0</v>
      </c>
      <c r="J8" s="358">
        <f t="shared" si="1"/>
        <v>-680</v>
      </c>
      <c r="K8" s="294">
        <f t="shared" si="2"/>
        <v>27.299999999999997</v>
      </c>
      <c r="L8" s="371">
        <f t="shared" si="3"/>
        <v>-1494</v>
      </c>
      <c r="M8" s="445">
        <f>SUM(M42,M51,M63,M71,M80,M88,M96,M108,M115,M122,M129,M151,M158)</f>
        <v>0</v>
      </c>
      <c r="N8" s="358">
        <f t="shared" si="4"/>
        <v>-680</v>
      </c>
      <c r="O8" s="445">
        <f>SUM(O42,O51,O63,O71,O80,O88,O96,O108,O115,O122,O129,O151,O158)</f>
        <v>0</v>
      </c>
      <c r="P8" s="358">
        <f t="shared" si="5"/>
        <v>-680</v>
      </c>
      <c r="Q8" s="445">
        <f>SUM(Q42,Q51,Q63,Q71,Q80,Q88,Q96,Q108,Q115,Q122,Q129,Q151,Q158)</f>
        <v>0</v>
      </c>
      <c r="R8" s="358">
        <f t="shared" si="6"/>
        <v>-680</v>
      </c>
      <c r="S8" s="294">
        <f t="shared" si="7"/>
        <v>0</v>
      </c>
      <c r="T8" s="371">
        <f t="shared" si="8"/>
        <v>-2040</v>
      </c>
    </row>
    <row r="9" spans="1:20" x14ac:dyDescent="0.25">
      <c r="A9" s="113" t="s">
        <v>269</v>
      </c>
      <c r="B9" s="317">
        <v>20</v>
      </c>
      <c r="C9" s="107">
        <f>SUM(C43,C57,C64,C72,C81,C130,C164)</f>
        <v>12</v>
      </c>
      <c r="D9" s="338">
        <f>SUM(D43,D57,D64,D72,D81,D130,D164)</f>
        <v>240</v>
      </c>
      <c r="E9" s="445">
        <f>SUM(E43,E57,E64,E72,E81,E130,E164)</f>
        <v>13.05</v>
      </c>
      <c r="F9" s="358">
        <f t="shared" si="9"/>
        <v>21</v>
      </c>
      <c r="G9" s="445">
        <f>SUM(G43,G57,G64,G72,G81,G130,G164)</f>
        <v>1</v>
      </c>
      <c r="H9" s="358">
        <f t="shared" si="0"/>
        <v>-220</v>
      </c>
      <c r="I9" s="445">
        <f>SUM(I43,I57,I64,I72,I81,I130,I164)</f>
        <v>1</v>
      </c>
      <c r="J9" s="358">
        <f t="shared" si="1"/>
        <v>-220</v>
      </c>
      <c r="K9" s="294">
        <f t="shared" si="2"/>
        <v>15.05</v>
      </c>
      <c r="L9" s="371">
        <f t="shared" si="3"/>
        <v>-419</v>
      </c>
      <c r="M9" s="445">
        <f>SUM(M43,M57,M64,M72,M81,M130,M164)</f>
        <v>1</v>
      </c>
      <c r="N9" s="358">
        <f t="shared" si="4"/>
        <v>-220</v>
      </c>
      <c r="O9" s="445">
        <f>SUM(O43,O57,O64,O72,O81,O130,O164)</f>
        <v>1</v>
      </c>
      <c r="P9" s="358">
        <f t="shared" si="5"/>
        <v>-220</v>
      </c>
      <c r="Q9" s="445">
        <f>SUM(Q43,Q57,Q64,Q72,Q81,Q130,Q164)</f>
        <v>1</v>
      </c>
      <c r="R9" s="358">
        <f t="shared" si="6"/>
        <v>-220</v>
      </c>
      <c r="S9" s="294">
        <f t="shared" si="7"/>
        <v>3</v>
      </c>
      <c r="T9" s="371">
        <f t="shared" si="8"/>
        <v>-660</v>
      </c>
    </row>
    <row r="10" spans="1:20" x14ac:dyDescent="0.25">
      <c r="A10" s="113" t="s">
        <v>23</v>
      </c>
      <c r="B10" s="317">
        <v>20</v>
      </c>
      <c r="C10" s="107">
        <f>SUM(C44,C52,C65,C73,C82,C90,C97,C109,C116,C123,C132,C152,C159)</f>
        <v>35</v>
      </c>
      <c r="D10" s="338">
        <f>SUM(D44,D52,D65,D73,D82,D90,D97,D109,D116,D123,D132,D152,D159)</f>
        <v>700</v>
      </c>
      <c r="E10" s="445">
        <f>SUM(E44,E52,E65,E73,E82,E90,E97,E109,E116,E123,E132,E152,E159)</f>
        <v>29.099999999999998</v>
      </c>
      <c r="F10" s="358">
        <f t="shared" si="9"/>
        <v>-118</v>
      </c>
      <c r="G10" s="445">
        <f>SUM(G44,G52,G65,G73,G82,G90,G97,G109,G116,G123,G132,G152,G159)</f>
        <v>0</v>
      </c>
      <c r="H10" s="358">
        <f t="shared" si="0"/>
        <v>-700</v>
      </c>
      <c r="I10" s="445">
        <f>SUM(I44,I52,I65,I73,I82,I90,I97,I109,I116,I123,I132,I152,I159)</f>
        <v>0</v>
      </c>
      <c r="J10" s="358">
        <f t="shared" si="1"/>
        <v>-700</v>
      </c>
      <c r="K10" s="294">
        <f t="shared" si="2"/>
        <v>29.099999999999998</v>
      </c>
      <c r="L10" s="371">
        <f t="shared" si="3"/>
        <v>-1518</v>
      </c>
      <c r="M10" s="445">
        <f>SUM(M44,M52,M65,M73,M82,M90,M97,M109,M116,M123,M132,M152,M159)</f>
        <v>0</v>
      </c>
      <c r="N10" s="358">
        <f t="shared" si="4"/>
        <v>-700</v>
      </c>
      <c r="O10" s="445">
        <f>SUM(O44,O52,O65,O73,O82,O90,O97,O109,O116,O123,O132,O152,O159)</f>
        <v>0</v>
      </c>
      <c r="P10" s="358">
        <f t="shared" si="5"/>
        <v>-700</v>
      </c>
      <c r="Q10" s="445">
        <f>SUM(Q44,Q52,Q65,Q73,Q82,Q90,Q97,Q109,Q116,Q123,Q132,Q152,Q159)</f>
        <v>0</v>
      </c>
      <c r="R10" s="358">
        <f t="shared" si="6"/>
        <v>-700</v>
      </c>
      <c r="S10" s="294">
        <f t="shared" si="7"/>
        <v>0</v>
      </c>
      <c r="T10" s="371">
        <f t="shared" si="8"/>
        <v>-2100</v>
      </c>
    </row>
    <row r="11" spans="1:20" x14ac:dyDescent="0.25">
      <c r="A11" s="113" t="s">
        <v>265</v>
      </c>
      <c r="B11" s="317">
        <v>20</v>
      </c>
      <c r="C11" s="107">
        <f>C89</f>
        <v>1</v>
      </c>
      <c r="D11" s="338">
        <f>D89</f>
        <v>20</v>
      </c>
      <c r="E11" s="445">
        <f>E89</f>
        <v>1</v>
      </c>
      <c r="F11" s="358">
        <f t="shared" si="9"/>
        <v>0</v>
      </c>
      <c r="G11" s="445">
        <f>G89</f>
        <v>0</v>
      </c>
      <c r="H11" s="358">
        <f t="shared" si="0"/>
        <v>-20</v>
      </c>
      <c r="I11" s="445">
        <f>I89</f>
        <v>0</v>
      </c>
      <c r="J11" s="358">
        <f t="shared" si="1"/>
        <v>-20</v>
      </c>
      <c r="K11" s="294">
        <f t="shared" si="2"/>
        <v>1</v>
      </c>
      <c r="L11" s="371">
        <f t="shared" si="3"/>
        <v>-40</v>
      </c>
      <c r="M11" s="445">
        <f>M89</f>
        <v>0</v>
      </c>
      <c r="N11" s="358">
        <f t="shared" si="4"/>
        <v>-20</v>
      </c>
      <c r="O11" s="445">
        <f>O89</f>
        <v>0</v>
      </c>
      <c r="P11" s="358">
        <f t="shared" si="5"/>
        <v>-20</v>
      </c>
      <c r="Q11" s="445">
        <f>Q89</f>
        <v>0</v>
      </c>
      <c r="R11" s="358">
        <f t="shared" si="6"/>
        <v>-20</v>
      </c>
      <c r="S11" s="294">
        <f t="shared" ref="S11:S16" si="10">SUM(M11,O11,Q11)</f>
        <v>0</v>
      </c>
      <c r="T11" s="371">
        <f t="shared" si="8"/>
        <v>-60</v>
      </c>
    </row>
    <row r="12" spans="1:20" x14ac:dyDescent="0.25">
      <c r="A12" s="113" t="s">
        <v>264</v>
      </c>
      <c r="B12" s="317">
        <v>20</v>
      </c>
      <c r="C12" s="107">
        <f>C131</f>
        <v>1</v>
      </c>
      <c r="D12" s="338">
        <f>D131</f>
        <v>20</v>
      </c>
      <c r="E12" s="445">
        <f>E131</f>
        <v>0</v>
      </c>
      <c r="F12" s="358">
        <f t="shared" si="9"/>
        <v>-20</v>
      </c>
      <c r="G12" s="445">
        <f>G131</f>
        <v>0</v>
      </c>
      <c r="H12" s="358">
        <f t="shared" si="0"/>
        <v>-20</v>
      </c>
      <c r="I12" s="445">
        <f>I131</f>
        <v>0</v>
      </c>
      <c r="J12" s="358">
        <f t="shared" si="1"/>
        <v>-20</v>
      </c>
      <c r="K12" s="294">
        <f t="shared" si="2"/>
        <v>0</v>
      </c>
      <c r="L12" s="371">
        <f t="shared" si="3"/>
        <v>-60</v>
      </c>
      <c r="M12" s="445">
        <f>M131</f>
        <v>0</v>
      </c>
      <c r="N12" s="358">
        <f t="shared" si="4"/>
        <v>-20</v>
      </c>
      <c r="O12" s="445">
        <f>O131</f>
        <v>0</v>
      </c>
      <c r="P12" s="358">
        <f t="shared" si="5"/>
        <v>-20</v>
      </c>
      <c r="Q12" s="445">
        <f>Q131</f>
        <v>0</v>
      </c>
      <c r="R12" s="358">
        <f t="shared" si="6"/>
        <v>-20</v>
      </c>
      <c r="S12" s="294">
        <f t="shared" si="10"/>
        <v>0</v>
      </c>
      <c r="T12" s="371">
        <f t="shared" si="8"/>
        <v>-60</v>
      </c>
    </row>
    <row r="13" spans="1:20" x14ac:dyDescent="0.25">
      <c r="A13" s="113" t="s">
        <v>263</v>
      </c>
      <c r="B13" s="317">
        <v>10</v>
      </c>
      <c r="C13" s="107">
        <f>C133</f>
        <v>1</v>
      </c>
      <c r="D13" s="338">
        <f>D133</f>
        <v>10</v>
      </c>
      <c r="E13" s="445">
        <f>E133</f>
        <v>1</v>
      </c>
      <c r="F13" s="358">
        <f t="shared" si="9"/>
        <v>0</v>
      </c>
      <c r="G13" s="445">
        <f>G133</f>
        <v>0</v>
      </c>
      <c r="H13" s="358">
        <f t="shared" si="0"/>
        <v>-10</v>
      </c>
      <c r="I13" s="445">
        <f>I133</f>
        <v>0</v>
      </c>
      <c r="J13" s="358">
        <f t="shared" si="1"/>
        <v>-10</v>
      </c>
      <c r="K13" s="294">
        <f t="shared" si="2"/>
        <v>1</v>
      </c>
      <c r="L13" s="371">
        <f t="shared" si="3"/>
        <v>-20</v>
      </c>
      <c r="M13" s="445">
        <f>M133</f>
        <v>0</v>
      </c>
      <c r="N13" s="358">
        <f t="shared" si="4"/>
        <v>-10</v>
      </c>
      <c r="O13" s="445">
        <f>O133</f>
        <v>0</v>
      </c>
      <c r="P13" s="358">
        <f t="shared" si="5"/>
        <v>-10</v>
      </c>
      <c r="Q13" s="445">
        <f>Q133</f>
        <v>0</v>
      </c>
      <c r="R13" s="358">
        <f t="shared" si="6"/>
        <v>-10</v>
      </c>
      <c r="S13" s="294">
        <f t="shared" si="10"/>
        <v>0</v>
      </c>
      <c r="T13" s="371">
        <f t="shared" si="8"/>
        <v>-30</v>
      </c>
    </row>
    <row r="14" spans="1:20" x14ac:dyDescent="0.25">
      <c r="A14" s="59" t="s">
        <v>146</v>
      </c>
      <c r="B14" s="317">
        <v>20</v>
      </c>
      <c r="C14" s="107">
        <f t="shared" ref="C14:E16" si="11">C138</f>
        <v>1</v>
      </c>
      <c r="D14" s="338">
        <f t="shared" si="11"/>
        <v>20</v>
      </c>
      <c r="E14" s="445">
        <f t="shared" si="11"/>
        <v>0</v>
      </c>
      <c r="F14" s="358">
        <f t="shared" si="9"/>
        <v>-20</v>
      </c>
      <c r="G14" s="445">
        <f>G138</f>
        <v>0</v>
      </c>
      <c r="H14" s="358">
        <f t="shared" si="0"/>
        <v>-20</v>
      </c>
      <c r="I14" s="445">
        <f>I138</f>
        <v>0</v>
      </c>
      <c r="J14" s="358">
        <f t="shared" si="1"/>
        <v>-20</v>
      </c>
      <c r="K14" s="294">
        <f t="shared" si="2"/>
        <v>0</v>
      </c>
      <c r="L14" s="371">
        <f t="shared" si="3"/>
        <v>-60</v>
      </c>
      <c r="M14" s="445">
        <f>M138</f>
        <v>0</v>
      </c>
      <c r="N14" s="358">
        <f t="shared" si="4"/>
        <v>-20</v>
      </c>
      <c r="O14" s="445">
        <f>O138</f>
        <v>0</v>
      </c>
      <c r="P14" s="358">
        <f t="shared" si="5"/>
        <v>-20</v>
      </c>
      <c r="Q14" s="445">
        <f>Q138</f>
        <v>0</v>
      </c>
      <c r="R14" s="358">
        <f t="shared" si="6"/>
        <v>-20</v>
      </c>
      <c r="S14" s="294">
        <f t="shared" si="10"/>
        <v>0</v>
      </c>
      <c r="T14" s="371">
        <f t="shared" si="8"/>
        <v>-60</v>
      </c>
    </row>
    <row r="15" spans="1:20" x14ac:dyDescent="0.25">
      <c r="A15" s="156" t="s">
        <v>153</v>
      </c>
      <c r="B15" s="317">
        <v>20</v>
      </c>
      <c r="C15" s="107">
        <f t="shared" si="11"/>
        <v>1</v>
      </c>
      <c r="D15" s="338">
        <f t="shared" si="11"/>
        <v>20</v>
      </c>
      <c r="E15" s="445">
        <f t="shared" si="11"/>
        <v>1.5</v>
      </c>
      <c r="F15" s="358">
        <f t="shared" si="9"/>
        <v>10</v>
      </c>
      <c r="G15" s="445">
        <f>G139</f>
        <v>0</v>
      </c>
      <c r="H15" s="358">
        <f t="shared" si="0"/>
        <v>-20</v>
      </c>
      <c r="I15" s="445">
        <f>I139</f>
        <v>0</v>
      </c>
      <c r="J15" s="358">
        <f t="shared" si="1"/>
        <v>-20</v>
      </c>
      <c r="K15" s="294">
        <f t="shared" si="2"/>
        <v>1.5</v>
      </c>
      <c r="L15" s="371">
        <f t="shared" si="3"/>
        <v>-30</v>
      </c>
      <c r="M15" s="445">
        <f>M139</f>
        <v>0</v>
      </c>
      <c r="N15" s="358">
        <f t="shared" si="4"/>
        <v>-20</v>
      </c>
      <c r="O15" s="445">
        <f>O139</f>
        <v>0</v>
      </c>
      <c r="P15" s="358">
        <f t="shared" si="5"/>
        <v>-20</v>
      </c>
      <c r="Q15" s="445">
        <f>Q139</f>
        <v>0</v>
      </c>
      <c r="R15" s="358">
        <f t="shared" si="6"/>
        <v>-20</v>
      </c>
      <c r="S15" s="294">
        <f t="shared" si="10"/>
        <v>0</v>
      </c>
      <c r="T15" s="371">
        <f t="shared" si="8"/>
        <v>-60</v>
      </c>
    </row>
    <row r="16" spans="1:20" x14ac:dyDescent="0.25">
      <c r="A16" s="428" t="s">
        <v>154</v>
      </c>
      <c r="B16" s="325">
        <v>20</v>
      </c>
      <c r="C16" s="84">
        <f t="shared" si="11"/>
        <v>1</v>
      </c>
      <c r="D16" s="351">
        <f t="shared" si="11"/>
        <v>20</v>
      </c>
      <c r="E16" s="446">
        <f t="shared" si="11"/>
        <v>0.6</v>
      </c>
      <c r="F16" s="366">
        <f t="shared" si="9"/>
        <v>-8</v>
      </c>
      <c r="G16" s="446">
        <f>G140</f>
        <v>0</v>
      </c>
      <c r="H16" s="366">
        <f t="shared" si="0"/>
        <v>-20</v>
      </c>
      <c r="I16" s="446">
        <f>I140</f>
        <v>0</v>
      </c>
      <c r="J16" s="366">
        <f t="shared" si="1"/>
        <v>-20</v>
      </c>
      <c r="K16" s="302">
        <f t="shared" ref="K16:K17" si="12">SUM(E16,G16,I16)</f>
        <v>0.6</v>
      </c>
      <c r="L16" s="379">
        <f t="shared" ref="L16:L17" si="13">(K16*$B16)-$D16*3</f>
        <v>-48</v>
      </c>
      <c r="M16" s="446">
        <f>M140</f>
        <v>0</v>
      </c>
      <c r="N16" s="366">
        <f t="shared" si="4"/>
        <v>-20</v>
      </c>
      <c r="O16" s="446">
        <f>O140</f>
        <v>0</v>
      </c>
      <c r="P16" s="366">
        <f t="shared" si="5"/>
        <v>-20</v>
      </c>
      <c r="Q16" s="446">
        <f>Q140</f>
        <v>0</v>
      </c>
      <c r="R16" s="366">
        <f t="shared" si="6"/>
        <v>-20</v>
      </c>
      <c r="S16" s="302">
        <f t="shared" si="10"/>
        <v>0</v>
      </c>
      <c r="T16" s="379">
        <f t="shared" si="8"/>
        <v>-60</v>
      </c>
    </row>
    <row r="17" spans="1:20" ht="15.75" thickBot="1" x14ac:dyDescent="0.3">
      <c r="A17" s="429" t="s">
        <v>92</v>
      </c>
      <c r="B17" s="430">
        <v>20</v>
      </c>
      <c r="C17" s="431">
        <f>C145</f>
        <v>3</v>
      </c>
      <c r="D17" s="432">
        <f>D145</f>
        <v>60</v>
      </c>
      <c r="E17" s="447">
        <f>E145</f>
        <v>3</v>
      </c>
      <c r="F17" s="433">
        <f t="shared" si="9"/>
        <v>0</v>
      </c>
      <c r="G17" s="447">
        <f>G145</f>
        <v>0</v>
      </c>
      <c r="H17" s="433">
        <f t="shared" si="0"/>
        <v>-60</v>
      </c>
      <c r="I17" s="447">
        <f>I145</f>
        <v>0</v>
      </c>
      <c r="J17" s="433">
        <f t="shared" si="1"/>
        <v>-60</v>
      </c>
      <c r="K17" s="434">
        <f t="shared" si="12"/>
        <v>3</v>
      </c>
      <c r="L17" s="435">
        <f t="shared" si="13"/>
        <v>-120</v>
      </c>
      <c r="M17" s="447">
        <f>M145</f>
        <v>0</v>
      </c>
      <c r="N17" s="433">
        <f t="shared" si="4"/>
        <v>-60</v>
      </c>
      <c r="O17" s="447">
        <f>O145</f>
        <v>0</v>
      </c>
      <c r="P17" s="433">
        <f t="shared" si="5"/>
        <v>-60</v>
      </c>
      <c r="Q17" s="447">
        <f>Q145</f>
        <v>0</v>
      </c>
      <c r="R17" s="433">
        <f t="shared" si="6"/>
        <v>-60</v>
      </c>
      <c r="S17" s="434">
        <f t="shared" ref="S17" si="14">SUM(M17,O17,Q17)</f>
        <v>0</v>
      </c>
      <c r="T17" s="435">
        <f t="shared" si="8"/>
        <v>-180</v>
      </c>
    </row>
    <row r="18" spans="1:20" s="442" customFormat="1" ht="15.75" thickBot="1" x14ac:dyDescent="0.3">
      <c r="A18" s="441" t="s">
        <v>6</v>
      </c>
      <c r="B18" s="441">
        <f>SUM(B6:B17)</f>
        <v>250</v>
      </c>
      <c r="C18" s="436">
        <f t="shared" ref="C18:T18" si="15">SUM(C6:C17)</f>
        <v>146</v>
      </c>
      <c r="D18" s="437">
        <f t="shared" si="15"/>
        <v>3090</v>
      </c>
      <c r="E18" s="448">
        <f t="shared" si="15"/>
        <v>126.04999999999998</v>
      </c>
      <c r="F18" s="438">
        <f t="shared" si="15"/>
        <v>-399</v>
      </c>
      <c r="G18" s="448">
        <f t="shared" si="15"/>
        <v>1</v>
      </c>
      <c r="H18" s="438">
        <f t="shared" si="15"/>
        <v>-3070</v>
      </c>
      <c r="I18" s="448">
        <f t="shared" si="15"/>
        <v>1</v>
      </c>
      <c r="J18" s="438">
        <f t="shared" si="15"/>
        <v>-3070</v>
      </c>
      <c r="K18" s="439">
        <f t="shared" ref="K18:L18" si="16">SUM(K6:K17)</f>
        <v>128.04999999999998</v>
      </c>
      <c r="L18" s="440">
        <f t="shared" si="16"/>
        <v>-6539</v>
      </c>
      <c r="M18" s="448">
        <f t="shared" si="15"/>
        <v>1</v>
      </c>
      <c r="N18" s="438">
        <f t="shared" si="15"/>
        <v>-3070</v>
      </c>
      <c r="O18" s="448">
        <f t="shared" si="15"/>
        <v>1</v>
      </c>
      <c r="P18" s="438">
        <f t="shared" si="15"/>
        <v>-3070</v>
      </c>
      <c r="Q18" s="448">
        <f t="shared" si="15"/>
        <v>1</v>
      </c>
      <c r="R18" s="438">
        <f t="shared" si="15"/>
        <v>-3070</v>
      </c>
      <c r="S18" s="439">
        <f t="shared" si="15"/>
        <v>3</v>
      </c>
      <c r="T18" s="440">
        <f t="shared" si="15"/>
        <v>-9210</v>
      </c>
    </row>
    <row r="19" spans="1:20" ht="18.75" x14ac:dyDescent="0.3">
      <c r="A19" s="1390" t="s">
        <v>270</v>
      </c>
      <c r="B19" s="1390"/>
      <c r="C19" s="1390"/>
      <c r="D19" s="1390"/>
      <c r="E19" s="1390"/>
      <c r="F19" s="1390"/>
      <c r="G19" s="1390"/>
      <c r="H19" s="1390"/>
      <c r="I19" s="1390"/>
      <c r="J19" s="1390"/>
      <c r="K19" s="1390"/>
      <c r="L19" s="1390"/>
      <c r="M19" s="1390"/>
      <c r="N19" s="1390"/>
      <c r="O19" s="1390"/>
      <c r="P19" s="1390"/>
      <c r="Q19" s="1390"/>
      <c r="R19" s="1390"/>
      <c r="S19" s="1390"/>
      <c r="T19" s="1390"/>
    </row>
    <row r="20" spans="1:20" ht="36.75" thickBot="1" x14ac:dyDescent="0.3">
      <c r="A20" s="110" t="s">
        <v>14</v>
      </c>
      <c r="B20" s="315" t="s">
        <v>231</v>
      </c>
      <c r="C20" s="132" t="s">
        <v>173</v>
      </c>
      <c r="D20" s="343" t="s">
        <v>232</v>
      </c>
      <c r="E20" s="444" t="str">
        <f>'Eq Minima Unds Horas'!E5</f>
        <v>MAR</v>
      </c>
      <c r="F20" s="385" t="str">
        <f>'Eq Minima Unds Horas'!F5</f>
        <v>Saldo Mar</v>
      </c>
      <c r="G20" s="444" t="str">
        <f>'Eq Minima Unds Horas'!G5</f>
        <v>ABR</v>
      </c>
      <c r="H20" s="385" t="str">
        <f>'Eq Minima Unds Horas'!H5</f>
        <v>Saldo Abr</v>
      </c>
      <c r="I20" s="444" t="str">
        <f>'Eq Minima Unds Horas'!I5</f>
        <v>MAI</v>
      </c>
      <c r="J20" s="385" t="str">
        <f>'Eq Minima Unds Horas'!J5</f>
        <v>Saldo Mai</v>
      </c>
      <c r="K20" s="292" t="str">
        <f>'Eq Minima Unds Horas'!K5</f>
        <v>3º Trimestre</v>
      </c>
      <c r="L20" s="383" t="str">
        <f>'Eq Minima Unds Horas'!L5</f>
        <v>Saldo Trim</v>
      </c>
      <c r="M20" s="444" t="str">
        <f>'Eq Minima Unds Horas'!M5</f>
        <v>JUN</v>
      </c>
      <c r="N20" s="385" t="str">
        <f>'Eq Minima Unds Horas'!N5</f>
        <v>Saldo Jun</v>
      </c>
      <c r="O20" s="463" t="str">
        <f>'Eq Minima Unds Horas'!O5</f>
        <v>JUL</v>
      </c>
      <c r="P20" s="385" t="str">
        <f>'Eq Minima Unds Horas'!P5</f>
        <v>Saldo Jul</v>
      </c>
      <c r="Q20" s="463" t="str">
        <f>'Eq Minima Unds Horas'!Q5</f>
        <v>AGO</v>
      </c>
      <c r="R20" s="385" t="str">
        <f>'Eq Minima Unds Horas'!R5</f>
        <v>Saldo Ago</v>
      </c>
      <c r="S20" s="292" t="str">
        <f>'Eq Minima Unds Horas'!S5</f>
        <v>4º Trimestre</v>
      </c>
      <c r="T20" s="383" t="str">
        <f>'Eq Minima Unds Horas'!T5</f>
        <v>Saldo Trim</v>
      </c>
    </row>
    <row r="21" spans="1:20" ht="15.75" thickTop="1" x14ac:dyDescent="0.25">
      <c r="A21" s="9" t="s">
        <v>195</v>
      </c>
      <c r="B21" s="317">
        <v>12</v>
      </c>
      <c r="C21" s="107">
        <f t="shared" ref="C21:E21" si="17">SUM(C194,C200,C206)</f>
        <v>56</v>
      </c>
      <c r="D21" s="338">
        <f t="shared" si="17"/>
        <v>672</v>
      </c>
      <c r="E21" s="445">
        <f t="shared" si="17"/>
        <v>46</v>
      </c>
      <c r="F21" s="358">
        <f t="shared" si="9"/>
        <v>-120</v>
      </c>
      <c r="G21" s="445">
        <f>SUM(G194,G200,G206)</f>
        <v>0</v>
      </c>
      <c r="H21" s="358">
        <f t="shared" si="0"/>
        <v>-672</v>
      </c>
      <c r="I21" s="445">
        <f>SUM(I194,I200,I206)</f>
        <v>0</v>
      </c>
      <c r="J21" s="358">
        <f t="shared" si="1"/>
        <v>-672</v>
      </c>
      <c r="K21" s="294">
        <f t="shared" ref="K21:K22" si="18">SUM(E21,G21,I21)</f>
        <v>46</v>
      </c>
      <c r="L21" s="371">
        <f t="shared" ref="L21:L22" si="19">(K21*$B21)-$D21*3</f>
        <v>-1464</v>
      </c>
      <c r="M21" s="445">
        <f>SUM(M194,M200,M206)</f>
        <v>0</v>
      </c>
      <c r="N21" s="358">
        <f t="shared" si="4"/>
        <v>-672</v>
      </c>
      <c r="O21" s="445">
        <f>SUM(O194,O200,O206)</f>
        <v>0</v>
      </c>
      <c r="P21" s="358">
        <f t="shared" si="5"/>
        <v>-672</v>
      </c>
      <c r="Q21" s="445">
        <f>SUM(Q194,Q200,Q206)</f>
        <v>0</v>
      </c>
      <c r="R21" s="358">
        <f t="shared" si="6"/>
        <v>-672</v>
      </c>
      <c r="S21" s="294">
        <f t="shared" ref="S21:S34" si="20">SUM(M21,O21,Q21)</f>
        <v>0</v>
      </c>
      <c r="T21" s="371">
        <f t="shared" si="8"/>
        <v>-2016</v>
      </c>
    </row>
    <row r="22" spans="1:20" ht="15.75" thickBot="1" x14ac:dyDescent="0.3">
      <c r="A22" s="138" t="s">
        <v>190</v>
      </c>
      <c r="B22" s="317">
        <v>12</v>
      </c>
      <c r="C22" s="107">
        <f t="shared" ref="C22:E22" si="21">SUM(C195,C201,C207)</f>
        <v>36</v>
      </c>
      <c r="D22" s="338">
        <f t="shared" si="21"/>
        <v>432</v>
      </c>
      <c r="E22" s="445">
        <f t="shared" si="21"/>
        <v>19</v>
      </c>
      <c r="F22" s="358">
        <f t="shared" si="9"/>
        <v>-204</v>
      </c>
      <c r="G22" s="445">
        <f>SUM(G195,G201,G207)</f>
        <v>0</v>
      </c>
      <c r="H22" s="358">
        <f t="shared" si="0"/>
        <v>-432</v>
      </c>
      <c r="I22" s="445">
        <f>SUM(I195,I201,I207)</f>
        <v>0</v>
      </c>
      <c r="J22" s="358">
        <f t="shared" si="1"/>
        <v>-432</v>
      </c>
      <c r="K22" s="294">
        <f t="shared" si="18"/>
        <v>19</v>
      </c>
      <c r="L22" s="371">
        <f t="shared" si="19"/>
        <v>-1068</v>
      </c>
      <c r="M22" s="445">
        <f>SUM(M195,M201,M207)</f>
        <v>0</v>
      </c>
      <c r="N22" s="358">
        <f t="shared" si="4"/>
        <v>-432</v>
      </c>
      <c r="O22" s="445">
        <f>SUM(O195,O201,O207)</f>
        <v>0</v>
      </c>
      <c r="P22" s="358">
        <f t="shared" si="5"/>
        <v>-432</v>
      </c>
      <c r="Q22" s="445">
        <f>SUM(Q195,Q201,Q207)</f>
        <v>0</v>
      </c>
      <c r="R22" s="358">
        <f t="shared" si="6"/>
        <v>-432</v>
      </c>
      <c r="S22" s="294">
        <f t="shared" si="20"/>
        <v>0</v>
      </c>
      <c r="T22" s="371">
        <f t="shared" si="8"/>
        <v>-1296</v>
      </c>
    </row>
    <row r="23" spans="1:20" s="442" customFormat="1" ht="15.75" thickBot="1" x14ac:dyDescent="0.3">
      <c r="A23" s="441" t="s">
        <v>6</v>
      </c>
      <c r="B23" s="441">
        <f>SUM(B21:B22)</f>
        <v>24</v>
      </c>
      <c r="C23" s="436">
        <f t="shared" ref="C23:T23" si="22">SUM(C21:C22)</f>
        <v>92</v>
      </c>
      <c r="D23" s="437">
        <f t="shared" si="22"/>
        <v>1104</v>
      </c>
      <c r="E23" s="448">
        <f t="shared" si="22"/>
        <v>65</v>
      </c>
      <c r="F23" s="438">
        <f t="shared" si="22"/>
        <v>-324</v>
      </c>
      <c r="G23" s="448">
        <f t="shared" si="22"/>
        <v>0</v>
      </c>
      <c r="H23" s="438">
        <f t="shared" si="22"/>
        <v>-1104</v>
      </c>
      <c r="I23" s="448">
        <f t="shared" si="22"/>
        <v>0</v>
      </c>
      <c r="J23" s="438">
        <f t="shared" si="22"/>
        <v>-1104</v>
      </c>
      <c r="K23" s="439">
        <f t="shared" ref="K23:L23" si="23">SUM(K21:K22)</f>
        <v>65</v>
      </c>
      <c r="L23" s="440">
        <f t="shared" si="23"/>
        <v>-2532</v>
      </c>
      <c r="M23" s="448">
        <f t="shared" si="22"/>
        <v>0</v>
      </c>
      <c r="N23" s="438">
        <f t="shared" si="22"/>
        <v>-1104</v>
      </c>
      <c r="O23" s="448">
        <f t="shared" si="22"/>
        <v>0</v>
      </c>
      <c r="P23" s="438">
        <f t="shared" si="22"/>
        <v>-1104</v>
      </c>
      <c r="Q23" s="448">
        <f t="shared" si="22"/>
        <v>0</v>
      </c>
      <c r="R23" s="438">
        <f t="shared" si="22"/>
        <v>-1104</v>
      </c>
      <c r="S23" s="439">
        <f t="shared" si="22"/>
        <v>0</v>
      </c>
      <c r="T23" s="440">
        <f t="shared" si="22"/>
        <v>-3312</v>
      </c>
    </row>
    <row r="24" spans="1:20" ht="18.75" x14ac:dyDescent="0.3">
      <c r="A24" s="1391" t="s">
        <v>267</v>
      </c>
      <c r="B24" s="1391"/>
      <c r="C24" s="1391"/>
      <c r="D24" s="1391"/>
      <c r="E24" s="1391"/>
      <c r="F24" s="1391"/>
      <c r="G24" s="1391"/>
      <c r="H24" s="1391"/>
      <c r="I24" s="1391"/>
      <c r="J24" s="1391"/>
      <c r="K24" s="1391"/>
      <c r="L24" s="1391"/>
      <c r="M24" s="1391"/>
      <c r="N24" s="1391"/>
      <c r="O24" s="1391"/>
      <c r="P24" s="1391"/>
      <c r="Q24" s="1391"/>
      <c r="R24" s="1391"/>
      <c r="S24" s="1391"/>
      <c r="T24" s="1391"/>
    </row>
    <row r="25" spans="1:20" ht="36.75" thickBot="1" x14ac:dyDescent="0.3">
      <c r="A25" s="110" t="s">
        <v>14</v>
      </c>
      <c r="B25" s="315" t="s">
        <v>231</v>
      </c>
      <c r="C25" s="132" t="s">
        <v>173</v>
      </c>
      <c r="D25" s="343" t="s">
        <v>232</v>
      </c>
      <c r="E25" s="444" t="str">
        <f>'Eq Minima Unds Horas'!E5</f>
        <v>MAR</v>
      </c>
      <c r="F25" s="385" t="str">
        <f>'Eq Minima Unds Horas'!F5</f>
        <v>Saldo Mar</v>
      </c>
      <c r="G25" s="444" t="str">
        <f>'Eq Minima Unds Horas'!G5</f>
        <v>ABR</v>
      </c>
      <c r="H25" s="385" t="str">
        <f>'Eq Minima Unds Horas'!H5</f>
        <v>Saldo Abr</v>
      </c>
      <c r="I25" s="444" t="str">
        <f>'Eq Minima Unds Horas'!I5</f>
        <v>MAI</v>
      </c>
      <c r="J25" s="385" t="str">
        <f>'Eq Minima Unds Horas'!J5</f>
        <v>Saldo Mai</v>
      </c>
      <c r="K25" s="292" t="str">
        <f>'Eq Minima Unds Horas'!K5</f>
        <v>3º Trimestre</v>
      </c>
      <c r="L25" s="383" t="str">
        <f>'Eq Minima Unds Horas'!L5</f>
        <v>Saldo Trim</v>
      </c>
      <c r="M25" s="444" t="str">
        <f>'Eq Minima Unds Horas'!M5</f>
        <v>JUN</v>
      </c>
      <c r="N25" s="385" t="str">
        <f>'Eq Minima Unds Horas'!N5</f>
        <v>Saldo Jun</v>
      </c>
      <c r="O25" s="463" t="str">
        <f>'Eq Minima Unds Horas'!O5</f>
        <v>JUL</v>
      </c>
      <c r="P25" s="385" t="str">
        <f>'Eq Minima Unds Horas'!P5</f>
        <v>Saldo Jul</v>
      </c>
      <c r="Q25" s="463" t="str">
        <f>'Eq Minima Unds Horas'!Q5</f>
        <v>AGO</v>
      </c>
      <c r="R25" s="385" t="str">
        <f>'Eq Minima Unds Horas'!R5</f>
        <v>Saldo Ago</v>
      </c>
      <c r="S25" s="292" t="str">
        <f>'Eq Minima Unds Horas'!S5</f>
        <v>4º Trimestre</v>
      </c>
      <c r="T25" s="383" t="str">
        <f>'Eq Minima Unds Horas'!T5</f>
        <v>Saldo Trim</v>
      </c>
    </row>
    <row r="26" spans="1:20" ht="15.75" thickTop="1" x14ac:dyDescent="0.25">
      <c r="A26" s="52" t="s">
        <v>116</v>
      </c>
      <c r="B26" s="317">
        <f>B169</f>
        <v>12</v>
      </c>
      <c r="C26" s="107">
        <f t="shared" ref="C26:E26" si="24">C169</f>
        <v>4</v>
      </c>
      <c r="D26" s="338">
        <f t="shared" si="24"/>
        <v>48</v>
      </c>
      <c r="E26" s="445">
        <f t="shared" si="24"/>
        <v>4</v>
      </c>
      <c r="F26" s="358">
        <f t="shared" si="9"/>
        <v>0</v>
      </c>
      <c r="G26" s="445">
        <f>G169</f>
        <v>0</v>
      </c>
      <c r="H26" s="358">
        <f t="shared" si="0"/>
        <v>-48</v>
      </c>
      <c r="I26" s="445">
        <f>I169</f>
        <v>0</v>
      </c>
      <c r="J26" s="358">
        <f t="shared" si="1"/>
        <v>-48</v>
      </c>
      <c r="K26" s="294">
        <f t="shared" ref="K26:K35" si="25">SUM(E26,G26,I26)</f>
        <v>4</v>
      </c>
      <c r="L26" s="371">
        <f t="shared" ref="L26:L35" si="26">(K26*$B26)-$D26*3</f>
        <v>-96</v>
      </c>
      <c r="M26" s="445">
        <f>M169</f>
        <v>0</v>
      </c>
      <c r="N26" s="358">
        <f t="shared" si="4"/>
        <v>-48</v>
      </c>
      <c r="O26" s="445">
        <f>O169</f>
        <v>0</v>
      </c>
      <c r="P26" s="358">
        <f t="shared" si="5"/>
        <v>-48</v>
      </c>
      <c r="Q26" s="445">
        <f>Q169</f>
        <v>0</v>
      </c>
      <c r="R26" s="358">
        <f t="shared" si="6"/>
        <v>-48</v>
      </c>
      <c r="S26" s="294">
        <f t="shared" si="20"/>
        <v>0</v>
      </c>
      <c r="T26" s="371">
        <f t="shared" si="8"/>
        <v>-144</v>
      </c>
    </row>
    <row r="27" spans="1:20" x14ac:dyDescent="0.25">
      <c r="A27" s="172" t="s">
        <v>117</v>
      </c>
      <c r="B27" s="317">
        <f t="shared" ref="B27:E35" si="27">B170</f>
        <v>12</v>
      </c>
      <c r="C27" s="107">
        <f t="shared" si="27"/>
        <v>6</v>
      </c>
      <c r="D27" s="338">
        <f t="shared" si="27"/>
        <v>72</v>
      </c>
      <c r="E27" s="445">
        <f t="shared" si="27"/>
        <v>6</v>
      </c>
      <c r="F27" s="358">
        <f t="shared" si="9"/>
        <v>0</v>
      </c>
      <c r="G27" s="445">
        <f t="shared" ref="G27" si="28">G170</f>
        <v>0</v>
      </c>
      <c r="H27" s="358">
        <f t="shared" si="0"/>
        <v>-72</v>
      </c>
      <c r="I27" s="445">
        <f t="shared" ref="I27" si="29">I170</f>
        <v>0</v>
      </c>
      <c r="J27" s="358">
        <f t="shared" si="1"/>
        <v>-72</v>
      </c>
      <c r="K27" s="294">
        <f t="shared" si="25"/>
        <v>6</v>
      </c>
      <c r="L27" s="371">
        <f t="shared" si="26"/>
        <v>-144</v>
      </c>
      <c r="M27" s="445">
        <f t="shared" ref="M27" si="30">M170</f>
        <v>0</v>
      </c>
      <c r="N27" s="358">
        <f t="shared" si="4"/>
        <v>-72</v>
      </c>
      <c r="O27" s="445">
        <f t="shared" ref="O27" si="31">O170</f>
        <v>0</v>
      </c>
      <c r="P27" s="358">
        <f t="shared" si="5"/>
        <v>-72</v>
      </c>
      <c r="Q27" s="445">
        <f t="shared" ref="Q27" si="32">Q170</f>
        <v>0</v>
      </c>
      <c r="R27" s="358">
        <f t="shared" si="6"/>
        <v>-72</v>
      </c>
      <c r="S27" s="294">
        <f t="shared" si="20"/>
        <v>0</v>
      </c>
      <c r="T27" s="371">
        <f t="shared" si="8"/>
        <v>-216</v>
      </c>
    </row>
    <row r="28" spans="1:20" x14ac:dyDescent="0.25">
      <c r="A28" s="172" t="s">
        <v>118</v>
      </c>
      <c r="B28" s="317">
        <f t="shared" si="27"/>
        <v>12</v>
      </c>
      <c r="C28" s="107">
        <f t="shared" si="27"/>
        <v>5</v>
      </c>
      <c r="D28" s="338">
        <f t="shared" si="27"/>
        <v>60</v>
      </c>
      <c r="E28" s="445">
        <f t="shared" si="27"/>
        <v>4.5</v>
      </c>
      <c r="F28" s="358">
        <f t="shared" si="9"/>
        <v>-6</v>
      </c>
      <c r="G28" s="445">
        <f t="shared" ref="G28" si="33">G171</f>
        <v>0</v>
      </c>
      <c r="H28" s="358">
        <f t="shared" si="0"/>
        <v>-60</v>
      </c>
      <c r="I28" s="445">
        <f t="shared" ref="I28" si="34">I171</f>
        <v>0</v>
      </c>
      <c r="J28" s="358">
        <f t="shared" si="1"/>
        <v>-60</v>
      </c>
      <c r="K28" s="294">
        <f t="shared" si="25"/>
        <v>4.5</v>
      </c>
      <c r="L28" s="371">
        <f t="shared" si="26"/>
        <v>-126</v>
      </c>
      <c r="M28" s="445">
        <f t="shared" ref="M28" si="35">M171</f>
        <v>0</v>
      </c>
      <c r="N28" s="358">
        <f t="shared" si="4"/>
        <v>-60</v>
      </c>
      <c r="O28" s="445">
        <f t="shared" ref="O28" si="36">O171</f>
        <v>0</v>
      </c>
      <c r="P28" s="358">
        <f t="shared" si="5"/>
        <v>-60</v>
      </c>
      <c r="Q28" s="445">
        <f t="shared" ref="Q28" si="37">Q171</f>
        <v>0</v>
      </c>
      <c r="R28" s="358">
        <f t="shared" si="6"/>
        <v>-60</v>
      </c>
      <c r="S28" s="294">
        <f t="shared" si="20"/>
        <v>0</v>
      </c>
      <c r="T28" s="371">
        <f t="shared" si="8"/>
        <v>-180</v>
      </c>
    </row>
    <row r="29" spans="1:20" x14ac:dyDescent="0.25">
      <c r="A29" s="172" t="s">
        <v>119</v>
      </c>
      <c r="B29" s="317">
        <f t="shared" si="27"/>
        <v>12</v>
      </c>
      <c r="C29" s="107">
        <f t="shared" si="27"/>
        <v>6</v>
      </c>
      <c r="D29" s="338">
        <f t="shared" si="27"/>
        <v>72</v>
      </c>
      <c r="E29" s="445">
        <f t="shared" si="27"/>
        <v>4</v>
      </c>
      <c r="F29" s="358">
        <f t="shared" si="9"/>
        <v>-24</v>
      </c>
      <c r="G29" s="445">
        <f t="shared" ref="G29" si="38">G172</f>
        <v>0</v>
      </c>
      <c r="H29" s="358">
        <f t="shared" si="0"/>
        <v>-72</v>
      </c>
      <c r="I29" s="445">
        <f t="shared" ref="I29" si="39">I172</f>
        <v>0</v>
      </c>
      <c r="J29" s="358">
        <f t="shared" si="1"/>
        <v>-72</v>
      </c>
      <c r="K29" s="294">
        <f t="shared" si="25"/>
        <v>4</v>
      </c>
      <c r="L29" s="371">
        <f t="shared" si="26"/>
        <v>-168</v>
      </c>
      <c r="M29" s="445">
        <f t="shared" ref="M29" si="40">M172</f>
        <v>0</v>
      </c>
      <c r="N29" s="358">
        <f t="shared" si="4"/>
        <v>-72</v>
      </c>
      <c r="O29" s="445">
        <f t="shared" ref="O29" si="41">O172</f>
        <v>0</v>
      </c>
      <c r="P29" s="358">
        <f t="shared" si="5"/>
        <v>-72</v>
      </c>
      <c r="Q29" s="445">
        <f t="shared" ref="Q29" si="42">Q172</f>
        <v>0</v>
      </c>
      <c r="R29" s="358">
        <f t="shared" si="6"/>
        <v>-72</v>
      </c>
      <c r="S29" s="294">
        <f t="shared" si="20"/>
        <v>0</v>
      </c>
      <c r="T29" s="371">
        <f t="shared" si="8"/>
        <v>-216</v>
      </c>
    </row>
    <row r="30" spans="1:20" x14ac:dyDescent="0.25">
      <c r="A30" s="172" t="s">
        <v>120</v>
      </c>
      <c r="B30" s="317">
        <f t="shared" si="27"/>
        <v>12</v>
      </c>
      <c r="C30" s="107">
        <f t="shared" si="27"/>
        <v>6</v>
      </c>
      <c r="D30" s="338">
        <f t="shared" si="27"/>
        <v>72</v>
      </c>
      <c r="E30" s="445">
        <f t="shared" si="27"/>
        <v>5</v>
      </c>
      <c r="F30" s="358">
        <f t="shared" si="9"/>
        <v>-12</v>
      </c>
      <c r="G30" s="445">
        <f t="shared" ref="G30" si="43">G173</f>
        <v>0</v>
      </c>
      <c r="H30" s="358">
        <f t="shared" si="0"/>
        <v>-72</v>
      </c>
      <c r="I30" s="445">
        <f t="shared" ref="I30" si="44">I173</f>
        <v>0</v>
      </c>
      <c r="J30" s="358">
        <f t="shared" si="1"/>
        <v>-72</v>
      </c>
      <c r="K30" s="294">
        <f t="shared" si="25"/>
        <v>5</v>
      </c>
      <c r="L30" s="371">
        <f t="shared" si="26"/>
        <v>-156</v>
      </c>
      <c r="M30" s="445">
        <f t="shared" ref="M30" si="45">M173</f>
        <v>0</v>
      </c>
      <c r="N30" s="358">
        <f t="shared" si="4"/>
        <v>-72</v>
      </c>
      <c r="O30" s="445">
        <f t="shared" ref="O30" si="46">O173</f>
        <v>0</v>
      </c>
      <c r="P30" s="358">
        <f t="shared" si="5"/>
        <v>-72</v>
      </c>
      <c r="Q30" s="445">
        <f t="shared" ref="Q30" si="47">Q173</f>
        <v>0</v>
      </c>
      <c r="R30" s="358">
        <f t="shared" si="6"/>
        <v>-72</v>
      </c>
      <c r="S30" s="294">
        <f t="shared" si="20"/>
        <v>0</v>
      </c>
      <c r="T30" s="371">
        <f t="shared" si="8"/>
        <v>-216</v>
      </c>
    </row>
    <row r="31" spans="1:20" x14ac:dyDescent="0.25">
      <c r="A31" s="172" t="s">
        <v>192</v>
      </c>
      <c r="B31" s="317">
        <f t="shared" si="27"/>
        <v>12</v>
      </c>
      <c r="C31" s="107">
        <f t="shared" si="27"/>
        <v>4</v>
      </c>
      <c r="D31" s="338">
        <f t="shared" si="27"/>
        <v>48</v>
      </c>
      <c r="E31" s="445">
        <f t="shared" si="27"/>
        <v>1</v>
      </c>
      <c r="F31" s="358">
        <f t="shared" si="9"/>
        <v>-36</v>
      </c>
      <c r="G31" s="445">
        <f t="shared" ref="G31" si="48">G174</f>
        <v>0</v>
      </c>
      <c r="H31" s="358">
        <f t="shared" si="0"/>
        <v>-48</v>
      </c>
      <c r="I31" s="445">
        <f t="shared" ref="I31" si="49">I174</f>
        <v>0</v>
      </c>
      <c r="J31" s="358">
        <f t="shared" si="1"/>
        <v>-48</v>
      </c>
      <c r="K31" s="294">
        <f t="shared" si="25"/>
        <v>1</v>
      </c>
      <c r="L31" s="371">
        <f t="shared" si="26"/>
        <v>-132</v>
      </c>
      <c r="M31" s="445">
        <f t="shared" ref="M31" si="50">M174</f>
        <v>0</v>
      </c>
      <c r="N31" s="358">
        <f t="shared" si="4"/>
        <v>-48</v>
      </c>
      <c r="O31" s="445">
        <f t="shared" ref="O31" si="51">O174</f>
        <v>0</v>
      </c>
      <c r="P31" s="358">
        <f t="shared" si="5"/>
        <v>-48</v>
      </c>
      <c r="Q31" s="445">
        <f t="shared" ref="Q31" si="52">Q174</f>
        <v>0</v>
      </c>
      <c r="R31" s="358">
        <f t="shared" si="6"/>
        <v>-48</v>
      </c>
      <c r="S31" s="294">
        <f t="shared" si="20"/>
        <v>0</v>
      </c>
      <c r="T31" s="371">
        <f t="shared" si="8"/>
        <v>-144</v>
      </c>
    </row>
    <row r="32" spans="1:20" x14ac:dyDescent="0.25">
      <c r="A32" s="172" t="s">
        <v>121</v>
      </c>
      <c r="B32" s="317">
        <f t="shared" si="27"/>
        <v>12</v>
      </c>
      <c r="C32" s="107">
        <f t="shared" si="27"/>
        <v>5</v>
      </c>
      <c r="D32" s="338">
        <f t="shared" si="27"/>
        <v>60</v>
      </c>
      <c r="E32" s="445">
        <f t="shared" si="27"/>
        <v>4</v>
      </c>
      <c r="F32" s="358">
        <f t="shared" si="9"/>
        <v>-12</v>
      </c>
      <c r="G32" s="445">
        <f t="shared" ref="G32" si="53">G175</f>
        <v>0</v>
      </c>
      <c r="H32" s="358">
        <f t="shared" si="0"/>
        <v>-60</v>
      </c>
      <c r="I32" s="445">
        <f t="shared" ref="I32" si="54">I175</f>
        <v>0</v>
      </c>
      <c r="J32" s="358">
        <f t="shared" si="1"/>
        <v>-60</v>
      </c>
      <c r="K32" s="294">
        <f t="shared" si="25"/>
        <v>4</v>
      </c>
      <c r="L32" s="371">
        <f t="shared" si="26"/>
        <v>-132</v>
      </c>
      <c r="M32" s="445">
        <f t="shared" ref="M32" si="55">M175</f>
        <v>0</v>
      </c>
      <c r="N32" s="358">
        <f t="shared" si="4"/>
        <v>-60</v>
      </c>
      <c r="O32" s="445">
        <f t="shared" ref="O32" si="56">O175</f>
        <v>0</v>
      </c>
      <c r="P32" s="358">
        <f t="shared" si="5"/>
        <v>-60</v>
      </c>
      <c r="Q32" s="445">
        <f t="shared" ref="Q32" si="57">Q175</f>
        <v>0</v>
      </c>
      <c r="R32" s="358">
        <f t="shared" si="6"/>
        <v>-60</v>
      </c>
      <c r="S32" s="294">
        <f t="shared" si="20"/>
        <v>0</v>
      </c>
      <c r="T32" s="371">
        <f t="shared" si="8"/>
        <v>-180</v>
      </c>
    </row>
    <row r="33" spans="1:20" x14ac:dyDescent="0.25">
      <c r="A33" s="172" t="s">
        <v>122</v>
      </c>
      <c r="B33" s="317">
        <f t="shared" si="27"/>
        <v>12</v>
      </c>
      <c r="C33" s="107">
        <f t="shared" si="27"/>
        <v>3</v>
      </c>
      <c r="D33" s="338">
        <f t="shared" si="27"/>
        <v>36</v>
      </c>
      <c r="E33" s="445">
        <f t="shared" si="27"/>
        <v>3</v>
      </c>
      <c r="F33" s="358">
        <f t="shared" si="9"/>
        <v>0</v>
      </c>
      <c r="G33" s="445">
        <f t="shared" ref="G33" si="58">G176</f>
        <v>0</v>
      </c>
      <c r="H33" s="358">
        <f t="shared" si="0"/>
        <v>-36</v>
      </c>
      <c r="I33" s="445">
        <f t="shared" ref="I33" si="59">I176</f>
        <v>0</v>
      </c>
      <c r="J33" s="358">
        <f t="shared" si="1"/>
        <v>-36</v>
      </c>
      <c r="K33" s="294">
        <f t="shared" si="25"/>
        <v>3</v>
      </c>
      <c r="L33" s="371">
        <f t="shared" si="26"/>
        <v>-72</v>
      </c>
      <c r="M33" s="445">
        <f t="shared" ref="M33" si="60">M176</f>
        <v>0</v>
      </c>
      <c r="N33" s="358">
        <f t="shared" si="4"/>
        <v>-36</v>
      </c>
      <c r="O33" s="445">
        <f t="shared" ref="O33" si="61">O176</f>
        <v>0</v>
      </c>
      <c r="P33" s="358">
        <f t="shared" si="5"/>
        <v>-36</v>
      </c>
      <c r="Q33" s="445">
        <f t="shared" ref="Q33" si="62">Q176</f>
        <v>0</v>
      </c>
      <c r="R33" s="358">
        <f t="shared" si="6"/>
        <v>-36</v>
      </c>
      <c r="S33" s="294">
        <f t="shared" si="20"/>
        <v>0</v>
      </c>
      <c r="T33" s="371">
        <f t="shared" si="8"/>
        <v>-108</v>
      </c>
    </row>
    <row r="34" spans="1:20" x14ac:dyDescent="0.25">
      <c r="A34" s="172" t="s">
        <v>123</v>
      </c>
      <c r="B34" s="317">
        <f t="shared" si="27"/>
        <v>12</v>
      </c>
      <c r="C34" s="107">
        <f t="shared" si="27"/>
        <v>2</v>
      </c>
      <c r="D34" s="338">
        <f t="shared" si="27"/>
        <v>24</v>
      </c>
      <c r="E34" s="445">
        <f t="shared" si="27"/>
        <v>1</v>
      </c>
      <c r="F34" s="358">
        <f t="shared" si="9"/>
        <v>-12</v>
      </c>
      <c r="G34" s="445">
        <f t="shared" ref="G34" si="63">G177</f>
        <v>0</v>
      </c>
      <c r="H34" s="358">
        <f t="shared" si="0"/>
        <v>-24</v>
      </c>
      <c r="I34" s="445">
        <f t="shared" ref="I34" si="64">I177</f>
        <v>0</v>
      </c>
      <c r="J34" s="358">
        <f t="shared" si="1"/>
        <v>-24</v>
      </c>
      <c r="K34" s="294">
        <f t="shared" si="25"/>
        <v>1</v>
      </c>
      <c r="L34" s="371">
        <f t="shared" si="26"/>
        <v>-60</v>
      </c>
      <c r="M34" s="445">
        <f t="shared" ref="M34" si="65">M177</f>
        <v>0</v>
      </c>
      <c r="N34" s="358">
        <f t="shared" si="4"/>
        <v>-24</v>
      </c>
      <c r="O34" s="445">
        <f t="shared" ref="O34" si="66">O177</f>
        <v>0</v>
      </c>
      <c r="P34" s="358">
        <f t="shared" si="5"/>
        <v>-24</v>
      </c>
      <c r="Q34" s="445">
        <f t="shared" ref="Q34" si="67">Q177</f>
        <v>0</v>
      </c>
      <c r="R34" s="358">
        <f t="shared" si="6"/>
        <v>-24</v>
      </c>
      <c r="S34" s="294">
        <f t="shared" si="20"/>
        <v>0</v>
      </c>
      <c r="T34" s="371">
        <f t="shared" si="8"/>
        <v>-72</v>
      </c>
    </row>
    <row r="35" spans="1:20" ht="15.75" thickBot="1" x14ac:dyDescent="0.3">
      <c r="A35" s="172" t="s">
        <v>124</v>
      </c>
      <c r="B35" s="317">
        <f t="shared" si="27"/>
        <v>12</v>
      </c>
      <c r="C35" s="107">
        <f t="shared" si="27"/>
        <v>1</v>
      </c>
      <c r="D35" s="338">
        <f t="shared" si="27"/>
        <v>12</v>
      </c>
      <c r="E35" s="445">
        <f t="shared" si="27"/>
        <v>1</v>
      </c>
      <c r="F35" s="358">
        <f t="shared" si="9"/>
        <v>0</v>
      </c>
      <c r="G35" s="445">
        <f t="shared" ref="G35" si="68">G178</f>
        <v>0</v>
      </c>
      <c r="H35" s="358">
        <f t="shared" si="0"/>
        <v>-12</v>
      </c>
      <c r="I35" s="445">
        <f t="shared" ref="I35" si="69">I178</f>
        <v>0</v>
      </c>
      <c r="J35" s="358">
        <f t="shared" si="1"/>
        <v>-12</v>
      </c>
      <c r="K35" s="294">
        <f t="shared" si="25"/>
        <v>1</v>
      </c>
      <c r="L35" s="371">
        <f t="shared" si="26"/>
        <v>-24</v>
      </c>
      <c r="M35" s="445">
        <f t="shared" ref="M35" si="70">M178</f>
        <v>0</v>
      </c>
      <c r="N35" s="358">
        <f t="shared" si="4"/>
        <v>-12</v>
      </c>
      <c r="O35" s="445">
        <f t="shared" ref="O35" si="71">O178</f>
        <v>0</v>
      </c>
      <c r="P35" s="358">
        <f t="shared" si="5"/>
        <v>-12</v>
      </c>
      <c r="Q35" s="445">
        <f t="shared" ref="Q35" si="72">Q178</f>
        <v>0</v>
      </c>
      <c r="R35" s="358">
        <f t="shared" si="6"/>
        <v>-12</v>
      </c>
      <c r="S35" s="294">
        <f t="shared" ref="S35" si="73">SUM(M35,O35,Q35)</f>
        <v>0</v>
      </c>
      <c r="T35" s="371">
        <f t="shared" si="8"/>
        <v>-36</v>
      </c>
    </row>
    <row r="36" spans="1:20" s="442" customFormat="1" ht="15.75" thickBot="1" x14ac:dyDescent="0.3">
      <c r="A36" s="441" t="s">
        <v>6</v>
      </c>
      <c r="B36" s="441">
        <f>SUM(B26:B35)</f>
        <v>120</v>
      </c>
      <c r="C36" s="436">
        <f t="shared" ref="C36:T36" si="74">SUM(C26:C35)</f>
        <v>42</v>
      </c>
      <c r="D36" s="437">
        <f t="shared" si="74"/>
        <v>504</v>
      </c>
      <c r="E36" s="448">
        <f t="shared" si="74"/>
        <v>33.5</v>
      </c>
      <c r="F36" s="438">
        <f t="shared" si="74"/>
        <v>-102</v>
      </c>
      <c r="G36" s="448">
        <f t="shared" si="74"/>
        <v>0</v>
      </c>
      <c r="H36" s="438">
        <f t="shared" si="74"/>
        <v>-504</v>
      </c>
      <c r="I36" s="448">
        <f t="shared" si="74"/>
        <v>0</v>
      </c>
      <c r="J36" s="438">
        <f t="shared" si="74"/>
        <v>-504</v>
      </c>
      <c r="K36" s="439">
        <f t="shared" ref="K36:L36" si="75">SUM(K26:K35)</f>
        <v>33.5</v>
      </c>
      <c r="L36" s="440">
        <f t="shared" si="75"/>
        <v>-1110</v>
      </c>
      <c r="M36" s="448">
        <f t="shared" si="74"/>
        <v>0</v>
      </c>
      <c r="N36" s="438">
        <f>SUM(N26:N35)</f>
        <v>-504</v>
      </c>
      <c r="O36" s="448">
        <f t="shared" si="74"/>
        <v>0</v>
      </c>
      <c r="P36" s="438">
        <f t="shared" si="74"/>
        <v>-504</v>
      </c>
      <c r="Q36" s="448">
        <f t="shared" si="74"/>
        <v>0</v>
      </c>
      <c r="R36" s="438">
        <f t="shared" si="74"/>
        <v>-504</v>
      </c>
      <c r="S36" s="439">
        <f t="shared" si="74"/>
        <v>0</v>
      </c>
      <c r="T36" s="440">
        <f t="shared" si="74"/>
        <v>-1512</v>
      </c>
    </row>
    <row r="38" spans="1:20" ht="15.75" hidden="1" x14ac:dyDescent="0.25">
      <c r="A38" s="1290" t="s">
        <v>241</v>
      </c>
      <c r="B38" s="1291"/>
      <c r="C38" s="1291"/>
      <c r="D38" s="1291"/>
      <c r="E38" s="1291"/>
      <c r="F38" s="1291"/>
      <c r="G38" s="1291"/>
      <c r="H38" s="1291"/>
      <c r="I38" s="1291"/>
      <c r="J38" s="1291"/>
      <c r="K38" s="1291"/>
      <c r="L38" s="1291"/>
      <c r="M38" s="1291"/>
      <c r="N38" s="1291"/>
      <c r="O38" s="1291"/>
      <c r="P38" s="1291"/>
      <c r="Q38" s="1291"/>
      <c r="R38" s="1291"/>
      <c r="S38" s="1291"/>
      <c r="T38" s="1291"/>
    </row>
    <row r="39" spans="1:20" ht="36.75" hidden="1" thickBot="1" x14ac:dyDescent="0.3">
      <c r="A39" s="110" t="s">
        <v>14</v>
      </c>
      <c r="B39" s="315" t="s">
        <v>231</v>
      </c>
      <c r="C39" s="132" t="s">
        <v>173</v>
      </c>
      <c r="D39" s="343" t="s">
        <v>232</v>
      </c>
      <c r="E39" s="444" t="s">
        <v>2</v>
      </c>
      <c r="F39" s="385" t="s">
        <v>234</v>
      </c>
      <c r="G39" s="444" t="s">
        <v>3</v>
      </c>
      <c r="H39" s="385" t="s">
        <v>235</v>
      </c>
      <c r="I39" s="444" t="s">
        <v>4</v>
      </c>
      <c r="J39" s="385" t="s">
        <v>236</v>
      </c>
      <c r="K39" s="292" t="s">
        <v>206</v>
      </c>
      <c r="L39" s="383" t="s">
        <v>233</v>
      </c>
      <c r="M39" s="444" t="s">
        <v>5</v>
      </c>
      <c r="N39" s="385" t="s">
        <v>237</v>
      </c>
      <c r="O39" s="463" t="s">
        <v>203</v>
      </c>
      <c r="P39" s="385" t="s">
        <v>238</v>
      </c>
      <c r="Q39" s="463" t="s">
        <v>204</v>
      </c>
      <c r="R39" s="385" t="s">
        <v>239</v>
      </c>
      <c r="S39" s="292" t="s">
        <v>206</v>
      </c>
      <c r="T39" s="383" t="s">
        <v>233</v>
      </c>
    </row>
    <row r="40" spans="1:20" ht="15.75" hidden="1" thickTop="1" x14ac:dyDescent="0.25">
      <c r="A40" s="113" t="s">
        <v>17</v>
      </c>
      <c r="B40" s="317">
        <v>40</v>
      </c>
      <c r="C40" s="107">
        <f>'Pque N Mundo I'!B24</f>
        <v>5</v>
      </c>
      <c r="D40" s="338">
        <f t="shared" ref="D40:D44" si="76">C40*B40</f>
        <v>200</v>
      </c>
      <c r="E40" s="445">
        <f>'Pque N Mundo I'!C24</f>
        <v>5</v>
      </c>
      <c r="F40" s="358">
        <f t="shared" ref="F40:H44" si="77">(E40*$B40)-$D40</f>
        <v>0</v>
      </c>
      <c r="G40" s="445">
        <f>'Pque N Mundo I'!E24</f>
        <v>0</v>
      </c>
      <c r="H40" s="358">
        <f t="shared" si="77"/>
        <v>-200</v>
      </c>
      <c r="I40" s="445">
        <f>'Pque N Mundo I'!G24</f>
        <v>0</v>
      </c>
      <c r="J40" s="358">
        <f t="shared" ref="J40:J44" si="78">(I40*$B40)-$D40</f>
        <v>-200</v>
      </c>
      <c r="K40" s="294">
        <f t="shared" ref="K40:K44" si="79">SUM(E40,G40,I40)</f>
        <v>5</v>
      </c>
      <c r="L40" s="371">
        <f t="shared" ref="L40:L44" si="80">(K40*$B40)-$D40*3</f>
        <v>-400</v>
      </c>
      <c r="M40" s="445">
        <f>'Pque N Mundo I'!K24</f>
        <v>0</v>
      </c>
      <c r="N40" s="358">
        <f t="shared" ref="N40:N44" si="81">(M40*$B40)-$D40</f>
        <v>-200</v>
      </c>
      <c r="O40" s="445">
        <f>'Pque N Mundo I'!M24</f>
        <v>0</v>
      </c>
      <c r="P40" s="358">
        <f t="shared" ref="P40:P44" si="82">(O40*$B40)-$D40</f>
        <v>-200</v>
      </c>
      <c r="Q40" s="445">
        <f>'Pque N Mundo I'!O24</f>
        <v>0</v>
      </c>
      <c r="R40" s="358">
        <f t="shared" ref="R40:R44" si="83">(Q40*$B40)-$D40</f>
        <v>-200</v>
      </c>
      <c r="S40" s="294">
        <f t="shared" ref="S40:S44" si="84">SUM(M40,O40,Q40)</f>
        <v>0</v>
      </c>
      <c r="T40" s="371">
        <f t="shared" ref="T40:T44" si="85">(S40*$B40)-$D40*3</f>
        <v>-600</v>
      </c>
    </row>
    <row r="41" spans="1:20" hidden="1" x14ac:dyDescent="0.25">
      <c r="A41" s="113" t="s">
        <v>20</v>
      </c>
      <c r="B41" s="317">
        <v>20</v>
      </c>
      <c r="C41" s="107">
        <f>'Pque N Mundo I'!B29</f>
        <v>2</v>
      </c>
      <c r="D41" s="338">
        <f t="shared" si="76"/>
        <v>40</v>
      </c>
      <c r="E41" s="445">
        <f>'Pque N Mundo I'!C29</f>
        <v>2</v>
      </c>
      <c r="F41" s="358">
        <f t="shared" si="77"/>
        <v>0</v>
      </c>
      <c r="G41" s="445">
        <f>'Pque N Mundo I'!E29</f>
        <v>0</v>
      </c>
      <c r="H41" s="358">
        <f t="shared" si="77"/>
        <v>-40</v>
      </c>
      <c r="I41" s="445">
        <f>'Pque N Mundo I'!G29</f>
        <v>0</v>
      </c>
      <c r="J41" s="358">
        <f t="shared" si="78"/>
        <v>-40</v>
      </c>
      <c r="K41" s="294">
        <f t="shared" si="79"/>
        <v>2</v>
      </c>
      <c r="L41" s="371">
        <f t="shared" si="80"/>
        <v>-80</v>
      </c>
      <c r="M41" s="445">
        <f>'Pque N Mundo I'!K29</f>
        <v>0</v>
      </c>
      <c r="N41" s="358">
        <f t="shared" si="81"/>
        <v>-40</v>
      </c>
      <c r="O41" s="445">
        <f>'Pque N Mundo I'!M29</f>
        <v>0</v>
      </c>
      <c r="P41" s="358">
        <f t="shared" si="82"/>
        <v>-40</v>
      </c>
      <c r="Q41" s="445">
        <f>'Pque N Mundo I'!O29</f>
        <v>0</v>
      </c>
      <c r="R41" s="358">
        <f t="shared" si="83"/>
        <v>-40</v>
      </c>
      <c r="S41" s="294">
        <f t="shared" si="84"/>
        <v>0</v>
      </c>
      <c r="T41" s="371">
        <f t="shared" si="85"/>
        <v>-120</v>
      </c>
    </row>
    <row r="42" spans="1:20" hidden="1" x14ac:dyDescent="0.25">
      <c r="A42" s="113" t="s">
        <v>43</v>
      </c>
      <c r="B42" s="317">
        <v>20</v>
      </c>
      <c r="C42" s="107">
        <f>'Pque N Mundo I'!B30</f>
        <v>1</v>
      </c>
      <c r="D42" s="338">
        <f t="shared" si="76"/>
        <v>20</v>
      </c>
      <c r="E42" s="445">
        <f>'Pque N Mundo I'!C30</f>
        <v>1</v>
      </c>
      <c r="F42" s="358">
        <f t="shared" si="77"/>
        <v>0</v>
      </c>
      <c r="G42" s="445">
        <f>'Pque N Mundo I'!E30</f>
        <v>0</v>
      </c>
      <c r="H42" s="358">
        <f t="shared" si="77"/>
        <v>-20</v>
      </c>
      <c r="I42" s="445">
        <f>'Pque N Mundo I'!G30</f>
        <v>0</v>
      </c>
      <c r="J42" s="358">
        <f t="shared" si="78"/>
        <v>-20</v>
      </c>
      <c r="K42" s="294">
        <f t="shared" si="79"/>
        <v>1</v>
      </c>
      <c r="L42" s="371">
        <f t="shared" si="80"/>
        <v>-40</v>
      </c>
      <c r="M42" s="445">
        <f>'Pque N Mundo I'!K30</f>
        <v>0</v>
      </c>
      <c r="N42" s="358">
        <f t="shared" si="81"/>
        <v>-20</v>
      </c>
      <c r="O42" s="445">
        <f>'Pque N Mundo I'!M30</f>
        <v>0</v>
      </c>
      <c r="P42" s="358">
        <f t="shared" si="82"/>
        <v>-20</v>
      </c>
      <c r="Q42" s="445">
        <f>'Pque N Mundo I'!O30</f>
        <v>0</v>
      </c>
      <c r="R42" s="358">
        <f t="shared" si="83"/>
        <v>-20</v>
      </c>
      <c r="S42" s="294">
        <f t="shared" si="84"/>
        <v>0</v>
      </c>
      <c r="T42" s="371">
        <f t="shared" si="85"/>
        <v>-60</v>
      </c>
    </row>
    <row r="43" spans="1:20" hidden="1" x14ac:dyDescent="0.25">
      <c r="A43" s="113" t="s">
        <v>22</v>
      </c>
      <c r="B43" s="317">
        <v>20</v>
      </c>
      <c r="C43" s="107">
        <f>'Pque N Mundo I'!B31</f>
        <v>1</v>
      </c>
      <c r="D43" s="338">
        <f t="shared" si="76"/>
        <v>20</v>
      </c>
      <c r="E43" s="445">
        <f>'Pque N Mundo I'!C31</f>
        <v>1</v>
      </c>
      <c r="F43" s="358">
        <f t="shared" si="77"/>
        <v>0</v>
      </c>
      <c r="G43" s="445">
        <f>'Pque N Mundo I'!E31</f>
        <v>0</v>
      </c>
      <c r="H43" s="358">
        <f t="shared" si="77"/>
        <v>-20</v>
      </c>
      <c r="I43" s="445">
        <f>'Pque N Mundo I'!G31</f>
        <v>0</v>
      </c>
      <c r="J43" s="358">
        <f t="shared" si="78"/>
        <v>-20</v>
      </c>
      <c r="K43" s="294">
        <f t="shared" si="79"/>
        <v>1</v>
      </c>
      <c r="L43" s="371">
        <f t="shared" si="80"/>
        <v>-40</v>
      </c>
      <c r="M43" s="445">
        <f>'Pque N Mundo I'!K31</f>
        <v>0</v>
      </c>
      <c r="N43" s="358">
        <f t="shared" si="81"/>
        <v>-20</v>
      </c>
      <c r="O43" s="445">
        <f>'Pque N Mundo I'!M31</f>
        <v>0</v>
      </c>
      <c r="P43" s="358">
        <f t="shared" si="82"/>
        <v>-20</v>
      </c>
      <c r="Q43" s="445">
        <f>'Pque N Mundo I'!O31</f>
        <v>0</v>
      </c>
      <c r="R43" s="358">
        <f t="shared" si="83"/>
        <v>-20</v>
      </c>
      <c r="S43" s="294">
        <f t="shared" si="84"/>
        <v>0</v>
      </c>
      <c r="T43" s="371">
        <f t="shared" si="85"/>
        <v>-60</v>
      </c>
    </row>
    <row r="44" spans="1:20" ht="15.75" hidden="1" thickBot="1" x14ac:dyDescent="0.3">
      <c r="A44" s="113" t="s">
        <v>23</v>
      </c>
      <c r="B44" s="317">
        <v>20</v>
      </c>
      <c r="C44" s="107">
        <f>'Pque N Mundo I'!B32</f>
        <v>2</v>
      </c>
      <c r="D44" s="338">
        <f t="shared" si="76"/>
        <v>40</v>
      </c>
      <c r="E44" s="445">
        <f>'Pque N Mundo I'!C32</f>
        <v>1.5</v>
      </c>
      <c r="F44" s="358">
        <f t="shared" si="77"/>
        <v>-10</v>
      </c>
      <c r="G44" s="445">
        <f>'Pque N Mundo I'!E32</f>
        <v>0</v>
      </c>
      <c r="H44" s="358">
        <f t="shared" si="77"/>
        <v>-40</v>
      </c>
      <c r="I44" s="445">
        <f>'Pque N Mundo I'!G32</f>
        <v>0</v>
      </c>
      <c r="J44" s="358">
        <f t="shared" si="78"/>
        <v>-40</v>
      </c>
      <c r="K44" s="294">
        <f t="shared" si="79"/>
        <v>1.5</v>
      </c>
      <c r="L44" s="371">
        <f t="shared" si="80"/>
        <v>-90</v>
      </c>
      <c r="M44" s="445">
        <f>'Pque N Mundo I'!K32</f>
        <v>0</v>
      </c>
      <c r="N44" s="358">
        <f t="shared" si="81"/>
        <v>-40</v>
      </c>
      <c r="O44" s="445">
        <f>'Pque N Mundo I'!M32</f>
        <v>0</v>
      </c>
      <c r="P44" s="358">
        <f t="shared" si="82"/>
        <v>-40</v>
      </c>
      <c r="Q44" s="445">
        <f>'Pque N Mundo I'!O32</f>
        <v>0</v>
      </c>
      <c r="R44" s="358">
        <f t="shared" si="83"/>
        <v>-40</v>
      </c>
      <c r="S44" s="294">
        <f t="shared" si="84"/>
        <v>0</v>
      </c>
      <c r="T44" s="371">
        <f t="shared" si="85"/>
        <v>-120</v>
      </c>
    </row>
    <row r="45" spans="1:20" ht="15.75" hidden="1" thickBot="1" x14ac:dyDescent="0.3">
      <c r="A45" s="396" t="s">
        <v>7</v>
      </c>
      <c r="B45" s="397">
        <f t="shared" ref="B45:T45" si="86">SUM(B40:B44)</f>
        <v>120</v>
      </c>
      <c r="C45" s="426">
        <f t="shared" si="86"/>
        <v>11</v>
      </c>
      <c r="D45" s="427">
        <f t="shared" si="86"/>
        <v>320</v>
      </c>
      <c r="E45" s="449">
        <f t="shared" si="86"/>
        <v>10.5</v>
      </c>
      <c r="F45" s="399">
        <f t="shared" si="86"/>
        <v>-10</v>
      </c>
      <c r="G45" s="449">
        <f t="shared" si="86"/>
        <v>0</v>
      </c>
      <c r="H45" s="399">
        <f t="shared" si="86"/>
        <v>-320</v>
      </c>
      <c r="I45" s="449">
        <f t="shared" si="86"/>
        <v>0</v>
      </c>
      <c r="J45" s="399">
        <f t="shared" si="86"/>
        <v>-320</v>
      </c>
      <c r="K45" s="400">
        <f t="shared" ref="K45:L45" si="87">SUM(K40:K44)</f>
        <v>10.5</v>
      </c>
      <c r="L45" s="401">
        <f t="shared" si="87"/>
        <v>-650</v>
      </c>
      <c r="M45" s="449">
        <f t="shared" si="86"/>
        <v>0</v>
      </c>
      <c r="N45" s="399">
        <f t="shared" si="86"/>
        <v>-320</v>
      </c>
      <c r="O45" s="449">
        <f t="shared" si="86"/>
        <v>0</v>
      </c>
      <c r="P45" s="399">
        <f t="shared" si="86"/>
        <v>-320</v>
      </c>
      <c r="Q45" s="449">
        <f t="shared" si="86"/>
        <v>0</v>
      </c>
      <c r="R45" s="399">
        <f t="shared" si="86"/>
        <v>-320</v>
      </c>
      <c r="S45" s="400">
        <f t="shared" si="86"/>
        <v>0</v>
      </c>
      <c r="T45" s="401">
        <f t="shared" si="86"/>
        <v>-960</v>
      </c>
    </row>
    <row r="46" spans="1:20" hidden="1" x14ac:dyDescent="0.25"/>
    <row r="47" spans="1:20" ht="15.75" hidden="1" x14ac:dyDescent="0.25">
      <c r="A47" s="1290" t="s">
        <v>242</v>
      </c>
      <c r="B47" s="1291"/>
      <c r="C47" s="1291"/>
      <c r="D47" s="1291"/>
      <c r="E47" s="1291"/>
      <c r="F47" s="1291"/>
      <c r="G47" s="1291"/>
      <c r="H47" s="1291"/>
      <c r="I47" s="1291"/>
      <c r="J47" s="1291"/>
      <c r="K47" s="1291"/>
      <c r="L47" s="1291"/>
      <c r="M47" s="1291"/>
      <c r="N47" s="1291"/>
      <c r="O47" s="1291"/>
      <c r="P47" s="1291"/>
      <c r="Q47" s="1291"/>
      <c r="R47" s="1291"/>
      <c r="S47" s="1291"/>
      <c r="T47" s="1291"/>
    </row>
    <row r="48" spans="1:20" ht="36.75" hidden="1" thickBot="1" x14ac:dyDescent="0.3">
      <c r="A48" s="110" t="s">
        <v>14</v>
      </c>
      <c r="B48" s="315" t="s">
        <v>231</v>
      </c>
      <c r="C48" s="132" t="s">
        <v>173</v>
      </c>
      <c r="D48" s="343" t="s">
        <v>232</v>
      </c>
      <c r="E48" s="444" t="s">
        <v>2</v>
      </c>
      <c r="F48" s="385" t="s">
        <v>234</v>
      </c>
      <c r="G48" s="444" t="s">
        <v>3</v>
      </c>
      <c r="H48" s="385" t="s">
        <v>235</v>
      </c>
      <c r="I48" s="444" t="s">
        <v>4</v>
      </c>
      <c r="J48" s="385" t="s">
        <v>236</v>
      </c>
      <c r="K48" s="292" t="s">
        <v>206</v>
      </c>
      <c r="L48" s="383" t="s">
        <v>233</v>
      </c>
      <c r="M48" s="444" t="s">
        <v>5</v>
      </c>
      <c r="N48" s="385" t="s">
        <v>237</v>
      </c>
      <c r="O48" s="463" t="s">
        <v>203</v>
      </c>
      <c r="P48" s="385" t="s">
        <v>238</v>
      </c>
      <c r="Q48" s="463" t="s">
        <v>204</v>
      </c>
      <c r="R48" s="385" t="s">
        <v>239</v>
      </c>
      <c r="S48" s="292" t="s">
        <v>206</v>
      </c>
      <c r="T48" s="383" t="s">
        <v>233</v>
      </c>
    </row>
    <row r="49" spans="1:20" ht="15.75" hidden="1" thickTop="1" x14ac:dyDescent="0.25">
      <c r="A49" s="113" t="s">
        <v>17</v>
      </c>
      <c r="B49" s="317">
        <v>40</v>
      </c>
      <c r="C49" s="107">
        <f>'Pque N Mundo II'!B23</f>
        <v>4</v>
      </c>
      <c r="D49" s="338">
        <f t="shared" ref="D49:D52" si="88">C49*B49</f>
        <v>160</v>
      </c>
      <c r="E49" s="445">
        <f>'Pque N Mundo II'!C23</f>
        <v>4</v>
      </c>
      <c r="F49" s="358">
        <f t="shared" ref="F49:F52" si="89">(E49*$B49)-$D49</f>
        <v>0</v>
      </c>
      <c r="G49" s="445">
        <f>'Pque N Mundo II'!E23</f>
        <v>0</v>
      </c>
      <c r="H49" s="358">
        <f t="shared" ref="H49:H52" si="90">(G49*$B49)-$D49</f>
        <v>-160</v>
      </c>
      <c r="I49" s="445">
        <f>'Pque N Mundo II'!G23</f>
        <v>0</v>
      </c>
      <c r="J49" s="358">
        <f t="shared" ref="J49:J52" si="91">(I49*$B49)-$D49</f>
        <v>-160</v>
      </c>
      <c r="K49" s="294">
        <f t="shared" ref="K49:K52" si="92">SUM(E49,G49,I49)</f>
        <v>4</v>
      </c>
      <c r="L49" s="371">
        <f t="shared" ref="L49:L52" si="93">(K49*$B49)-$D49*3</f>
        <v>-320</v>
      </c>
      <c r="M49" s="445">
        <f>'Pque N Mundo II'!K23</f>
        <v>0</v>
      </c>
      <c r="N49" s="358">
        <f t="shared" ref="N49:N52" si="94">(M49*$B49)-$D49</f>
        <v>-160</v>
      </c>
      <c r="O49" s="445">
        <f>'Pque N Mundo II'!M23</f>
        <v>0</v>
      </c>
      <c r="P49" s="358">
        <f t="shared" ref="P49:P52" si="95">(O49*$B49)-$D49</f>
        <v>-160</v>
      </c>
      <c r="Q49" s="445">
        <f>'Pque N Mundo II'!O23</f>
        <v>0</v>
      </c>
      <c r="R49" s="358">
        <f t="shared" ref="R49:R52" si="96">(Q49*$B49)-$D49</f>
        <v>-160</v>
      </c>
      <c r="S49" s="294">
        <f t="shared" ref="S49:S52" si="97">SUM(M49,O49,Q49)</f>
        <v>0</v>
      </c>
      <c r="T49" s="371">
        <f t="shared" ref="T49:T52" si="98">(S49*$B49)-$D49*3</f>
        <v>-480</v>
      </c>
    </row>
    <row r="50" spans="1:20" hidden="1" x14ac:dyDescent="0.25">
      <c r="A50" s="113" t="s">
        <v>20</v>
      </c>
      <c r="B50" s="317">
        <v>20</v>
      </c>
      <c r="C50" s="107">
        <f>'Pque N Mundo II'!B27</f>
        <v>2</v>
      </c>
      <c r="D50" s="338">
        <f t="shared" si="88"/>
        <v>40</v>
      </c>
      <c r="E50" s="445">
        <f>'Pque N Mundo II'!C27</f>
        <v>2</v>
      </c>
      <c r="F50" s="358">
        <f t="shared" si="89"/>
        <v>0</v>
      </c>
      <c r="G50" s="445">
        <f>'Pque N Mundo II'!E27</f>
        <v>0</v>
      </c>
      <c r="H50" s="358">
        <f t="shared" si="90"/>
        <v>-40</v>
      </c>
      <c r="I50" s="445">
        <f>'Pque N Mundo II'!G27</f>
        <v>0</v>
      </c>
      <c r="J50" s="358">
        <f t="shared" si="91"/>
        <v>-40</v>
      </c>
      <c r="K50" s="294">
        <f t="shared" si="92"/>
        <v>2</v>
      </c>
      <c r="L50" s="371">
        <f t="shared" si="93"/>
        <v>-80</v>
      </c>
      <c r="M50" s="445">
        <f>'Pque N Mundo II'!K27</f>
        <v>0</v>
      </c>
      <c r="N50" s="358">
        <f t="shared" si="94"/>
        <v>-40</v>
      </c>
      <c r="O50" s="445">
        <f>'Pque N Mundo II'!M27</f>
        <v>0</v>
      </c>
      <c r="P50" s="358">
        <f t="shared" si="95"/>
        <v>-40</v>
      </c>
      <c r="Q50" s="445">
        <f>'Pque N Mundo II'!O27</f>
        <v>0</v>
      </c>
      <c r="R50" s="358">
        <f t="shared" si="96"/>
        <v>-40</v>
      </c>
      <c r="S50" s="294">
        <f t="shared" si="97"/>
        <v>0</v>
      </c>
      <c r="T50" s="371">
        <f t="shared" si="98"/>
        <v>-120</v>
      </c>
    </row>
    <row r="51" spans="1:20" hidden="1" x14ac:dyDescent="0.25">
      <c r="A51" s="113" t="s">
        <v>43</v>
      </c>
      <c r="B51" s="317">
        <v>20</v>
      </c>
      <c r="C51" s="107">
        <f>'Pque N Mundo II'!B28</f>
        <v>2</v>
      </c>
      <c r="D51" s="338">
        <f t="shared" si="88"/>
        <v>40</v>
      </c>
      <c r="E51" s="445">
        <f>'Pque N Mundo II'!C28</f>
        <v>1.9</v>
      </c>
      <c r="F51" s="358">
        <f t="shared" si="89"/>
        <v>-2</v>
      </c>
      <c r="G51" s="445">
        <f>'Pque N Mundo II'!E28</f>
        <v>0</v>
      </c>
      <c r="H51" s="358">
        <f t="shared" si="90"/>
        <v>-40</v>
      </c>
      <c r="I51" s="445">
        <f>'Pque N Mundo II'!G28</f>
        <v>0</v>
      </c>
      <c r="J51" s="358">
        <f t="shared" si="91"/>
        <v>-40</v>
      </c>
      <c r="K51" s="294">
        <f t="shared" si="92"/>
        <v>1.9</v>
      </c>
      <c r="L51" s="371">
        <f t="shared" si="93"/>
        <v>-82</v>
      </c>
      <c r="M51" s="445">
        <f>'Pque N Mundo II'!K28</f>
        <v>0</v>
      </c>
      <c r="N51" s="358">
        <f t="shared" si="94"/>
        <v>-40</v>
      </c>
      <c r="O51" s="445">
        <f>'Pque N Mundo II'!M28</f>
        <v>0</v>
      </c>
      <c r="P51" s="358">
        <f t="shared" si="95"/>
        <v>-40</v>
      </c>
      <c r="Q51" s="445">
        <f>'Pque N Mundo II'!O28</f>
        <v>0</v>
      </c>
      <c r="R51" s="358">
        <f t="shared" si="96"/>
        <v>-40</v>
      </c>
      <c r="S51" s="294">
        <f t="shared" si="97"/>
        <v>0</v>
      </c>
      <c r="T51" s="371">
        <f t="shared" si="98"/>
        <v>-120</v>
      </c>
    </row>
    <row r="52" spans="1:20" ht="15.75" hidden="1" thickBot="1" x14ac:dyDescent="0.3">
      <c r="A52" s="113" t="s">
        <v>23</v>
      </c>
      <c r="B52" s="317">
        <v>20</v>
      </c>
      <c r="C52" s="107">
        <f>'Pque N Mundo II'!B29</f>
        <v>2</v>
      </c>
      <c r="D52" s="338">
        <f t="shared" si="88"/>
        <v>40</v>
      </c>
      <c r="E52" s="445">
        <f>'Pque N Mundo II'!C29</f>
        <v>2</v>
      </c>
      <c r="F52" s="358">
        <f t="shared" si="89"/>
        <v>0</v>
      </c>
      <c r="G52" s="445">
        <f>'Pque N Mundo II'!E29</f>
        <v>0</v>
      </c>
      <c r="H52" s="358">
        <f t="shared" si="90"/>
        <v>-40</v>
      </c>
      <c r="I52" s="445">
        <f>'Pque N Mundo II'!G29</f>
        <v>0</v>
      </c>
      <c r="J52" s="358">
        <f t="shared" si="91"/>
        <v>-40</v>
      </c>
      <c r="K52" s="294">
        <f t="shared" si="92"/>
        <v>2</v>
      </c>
      <c r="L52" s="371">
        <f t="shared" si="93"/>
        <v>-80</v>
      </c>
      <c r="M52" s="445">
        <f>'Pque N Mundo II'!K29</f>
        <v>0</v>
      </c>
      <c r="N52" s="358">
        <f t="shared" si="94"/>
        <v>-40</v>
      </c>
      <c r="O52" s="445">
        <f>'Pque N Mundo II'!M29</f>
        <v>0</v>
      </c>
      <c r="P52" s="358">
        <f t="shared" si="95"/>
        <v>-40</v>
      </c>
      <c r="Q52" s="445">
        <f>'Pque N Mundo II'!O29</f>
        <v>0</v>
      </c>
      <c r="R52" s="358">
        <f t="shared" si="96"/>
        <v>-40</v>
      </c>
      <c r="S52" s="294">
        <f t="shared" si="97"/>
        <v>0</v>
      </c>
      <c r="T52" s="371">
        <f t="shared" si="98"/>
        <v>-120</v>
      </c>
    </row>
    <row r="53" spans="1:20" ht="15.75" hidden="1" thickBot="1" x14ac:dyDescent="0.3">
      <c r="A53" s="388" t="s">
        <v>7</v>
      </c>
      <c r="B53" s="389">
        <f t="shared" ref="B53:T53" si="99">SUM(B49:B52)</f>
        <v>100</v>
      </c>
      <c r="C53" s="390">
        <f t="shared" si="99"/>
        <v>10</v>
      </c>
      <c r="D53" s="391">
        <f t="shared" si="99"/>
        <v>280</v>
      </c>
      <c r="E53" s="450">
        <f t="shared" si="99"/>
        <v>9.9</v>
      </c>
      <c r="F53" s="393">
        <f t="shared" si="99"/>
        <v>-2</v>
      </c>
      <c r="G53" s="450">
        <f t="shared" si="99"/>
        <v>0</v>
      </c>
      <c r="H53" s="393">
        <f t="shared" si="99"/>
        <v>-280</v>
      </c>
      <c r="I53" s="450">
        <f t="shared" si="99"/>
        <v>0</v>
      </c>
      <c r="J53" s="393">
        <f t="shared" si="99"/>
        <v>-280</v>
      </c>
      <c r="K53" s="394">
        <f t="shared" ref="K53:L53" si="100">SUM(K49:K52)</f>
        <v>9.9</v>
      </c>
      <c r="L53" s="373">
        <f t="shared" si="100"/>
        <v>-562</v>
      </c>
      <c r="M53" s="450">
        <f t="shared" si="99"/>
        <v>0</v>
      </c>
      <c r="N53" s="393">
        <f t="shared" si="99"/>
        <v>-280</v>
      </c>
      <c r="O53" s="450">
        <f t="shared" si="99"/>
        <v>0</v>
      </c>
      <c r="P53" s="393">
        <f t="shared" si="99"/>
        <v>-280</v>
      </c>
      <c r="Q53" s="450">
        <f t="shared" si="99"/>
        <v>0</v>
      </c>
      <c r="R53" s="393">
        <f t="shared" si="99"/>
        <v>-280</v>
      </c>
      <c r="S53" s="394">
        <f t="shared" si="99"/>
        <v>0</v>
      </c>
      <c r="T53" s="373">
        <f t="shared" si="99"/>
        <v>-840</v>
      </c>
    </row>
    <row r="54" spans="1:20" hidden="1" x14ac:dyDescent="0.25"/>
    <row r="55" spans="1:20" ht="15.75" hidden="1" x14ac:dyDescent="0.25">
      <c r="A55" s="1290" t="s">
        <v>243</v>
      </c>
      <c r="B55" s="1291"/>
      <c r="C55" s="1291"/>
      <c r="D55" s="1291"/>
      <c r="E55" s="1291"/>
      <c r="F55" s="1291"/>
      <c r="G55" s="1291"/>
      <c r="H55" s="1291"/>
      <c r="I55" s="1291"/>
      <c r="J55" s="1291"/>
      <c r="K55" s="1291"/>
      <c r="L55" s="1291"/>
      <c r="M55" s="1291"/>
      <c r="N55" s="1291"/>
      <c r="O55" s="1291"/>
      <c r="P55" s="1291"/>
      <c r="Q55" s="1291"/>
      <c r="R55" s="1291"/>
      <c r="S55" s="1291"/>
      <c r="T55" s="1291"/>
    </row>
    <row r="56" spans="1:20" ht="36.75" hidden="1" thickBot="1" x14ac:dyDescent="0.3">
      <c r="A56" s="14" t="s">
        <v>14</v>
      </c>
      <c r="B56" s="315" t="s">
        <v>231</v>
      </c>
      <c r="C56" s="132" t="s">
        <v>173</v>
      </c>
      <c r="D56" s="343" t="s">
        <v>232</v>
      </c>
      <c r="E56" s="444" t="s">
        <v>2</v>
      </c>
      <c r="F56" s="385" t="s">
        <v>234</v>
      </c>
      <c r="G56" s="444" t="s">
        <v>3</v>
      </c>
      <c r="H56" s="385" t="s">
        <v>235</v>
      </c>
      <c r="I56" s="444" t="s">
        <v>4</v>
      </c>
      <c r="J56" s="385" t="s">
        <v>236</v>
      </c>
      <c r="K56" s="292" t="s">
        <v>206</v>
      </c>
      <c r="L56" s="383" t="s">
        <v>233</v>
      </c>
      <c r="M56" s="444" t="s">
        <v>5</v>
      </c>
      <c r="N56" s="385" t="s">
        <v>237</v>
      </c>
      <c r="O56" s="463" t="s">
        <v>203</v>
      </c>
      <c r="P56" s="385" t="s">
        <v>238</v>
      </c>
      <c r="Q56" s="463" t="s">
        <v>204</v>
      </c>
      <c r="R56" s="385" t="s">
        <v>239</v>
      </c>
      <c r="S56" s="292" t="s">
        <v>206</v>
      </c>
      <c r="T56" s="383" t="s">
        <v>233</v>
      </c>
    </row>
    <row r="57" spans="1:20" ht="16.5" hidden="1" thickTop="1" thickBot="1" x14ac:dyDescent="0.3">
      <c r="A57" s="2" t="s">
        <v>37</v>
      </c>
      <c r="B57" s="317">
        <v>20</v>
      </c>
      <c r="C57" s="5">
        <f>'Pque N Mundo II'!B41</f>
        <v>1</v>
      </c>
      <c r="D57" s="338">
        <f t="shared" ref="D57" si="101">C57*B57</f>
        <v>20</v>
      </c>
      <c r="E57" s="451">
        <f>'Pque N Mundo II'!C41</f>
        <v>1</v>
      </c>
      <c r="F57" s="362">
        <f t="shared" ref="F57" si="102">(E57*$B57)-$D57</f>
        <v>0</v>
      </c>
      <c r="G57" s="445">
        <f>'Pque N Mundo II'!E41</f>
        <v>1</v>
      </c>
      <c r="H57" s="362">
        <f t="shared" ref="H57" si="103">(G57*$B57)-$D57</f>
        <v>0</v>
      </c>
      <c r="I57" s="445">
        <f>'Pque N Mundo II'!G41</f>
        <v>1</v>
      </c>
      <c r="J57" s="362">
        <f t="shared" ref="J57" si="104">(I57*$B57)-$D57</f>
        <v>0</v>
      </c>
      <c r="K57" s="297">
        <f t="shared" ref="K57" si="105">SUM(E57,G57,I57)</f>
        <v>3</v>
      </c>
      <c r="L57" s="375">
        <f t="shared" ref="L57" si="106">(K57*$B57)-$D57*3</f>
        <v>0</v>
      </c>
      <c r="M57" s="451">
        <f>'Pque N Mundo II'!K41</f>
        <v>1</v>
      </c>
      <c r="N57" s="362">
        <f t="shared" ref="N57" si="107">(M57*$B57)-$D57</f>
        <v>0</v>
      </c>
      <c r="O57" s="451">
        <f>'Pque N Mundo II'!M41</f>
        <v>1</v>
      </c>
      <c r="P57" s="362">
        <f t="shared" ref="P57" si="108">(O57*$B57)-$D57</f>
        <v>0</v>
      </c>
      <c r="Q57" s="451">
        <f>'Pque N Mundo II'!O41</f>
        <v>1</v>
      </c>
      <c r="R57" s="362">
        <f t="shared" ref="R57" si="109">(Q57*$B57)-$D57</f>
        <v>0</v>
      </c>
      <c r="S57" s="297">
        <f t="shared" ref="S57" si="110">SUM(M57,O57,Q57)</f>
        <v>3</v>
      </c>
      <c r="T57" s="375">
        <f t="shared" ref="T57" si="111">(S57*$B57)-$D57*3</f>
        <v>0</v>
      </c>
    </row>
    <row r="58" spans="1:20" ht="15.75" hidden="1" thickBot="1" x14ac:dyDescent="0.3">
      <c r="A58" s="6" t="s">
        <v>7</v>
      </c>
      <c r="B58" s="334">
        <f t="shared" ref="B58:T58" si="112">SUM(B57:B57)</f>
        <v>20</v>
      </c>
      <c r="C58" s="7">
        <f t="shared" si="112"/>
        <v>1</v>
      </c>
      <c r="D58" s="341">
        <f t="shared" si="112"/>
        <v>20</v>
      </c>
      <c r="E58" s="452">
        <f t="shared" si="112"/>
        <v>1</v>
      </c>
      <c r="F58" s="360">
        <f t="shared" si="112"/>
        <v>0</v>
      </c>
      <c r="G58" s="450">
        <f t="shared" si="112"/>
        <v>1</v>
      </c>
      <c r="H58" s="393">
        <f t="shared" si="112"/>
        <v>0</v>
      </c>
      <c r="I58" s="450">
        <f t="shared" si="112"/>
        <v>1</v>
      </c>
      <c r="J58" s="393">
        <f t="shared" si="112"/>
        <v>0</v>
      </c>
      <c r="K58" s="103">
        <f t="shared" ref="K58:L58" si="113">SUM(K57:K57)</f>
        <v>3</v>
      </c>
      <c r="L58" s="373">
        <f t="shared" si="113"/>
        <v>0</v>
      </c>
      <c r="M58" s="452">
        <f t="shared" si="112"/>
        <v>1</v>
      </c>
      <c r="N58" s="360">
        <f t="shared" si="112"/>
        <v>0</v>
      </c>
      <c r="O58" s="452">
        <f t="shared" si="112"/>
        <v>1</v>
      </c>
      <c r="P58" s="360">
        <f t="shared" si="112"/>
        <v>0</v>
      </c>
      <c r="Q58" s="452">
        <f t="shared" si="112"/>
        <v>1</v>
      </c>
      <c r="R58" s="360">
        <f t="shared" si="112"/>
        <v>0</v>
      </c>
      <c r="S58" s="103">
        <f t="shared" si="112"/>
        <v>3</v>
      </c>
      <c r="T58" s="373">
        <f t="shared" si="112"/>
        <v>0</v>
      </c>
    </row>
    <row r="59" spans="1:20" hidden="1" x14ac:dyDescent="0.25"/>
    <row r="60" spans="1:20" ht="15.75" hidden="1" x14ac:dyDescent="0.25">
      <c r="A60" s="1290" t="s">
        <v>244</v>
      </c>
      <c r="B60" s="1291"/>
      <c r="C60" s="1291"/>
      <c r="D60" s="1291"/>
      <c r="E60" s="1291"/>
      <c r="F60" s="1291"/>
      <c r="G60" s="1291"/>
      <c r="H60" s="1291"/>
      <c r="I60" s="1291"/>
      <c r="J60" s="1291"/>
      <c r="K60" s="1291"/>
      <c r="L60" s="1291"/>
      <c r="M60" s="1291"/>
      <c r="N60" s="1291"/>
      <c r="O60" s="1291"/>
      <c r="P60" s="1291"/>
      <c r="Q60" s="1291"/>
      <c r="R60" s="1291"/>
      <c r="S60" s="1291"/>
      <c r="T60" s="1291"/>
    </row>
    <row r="61" spans="1:20" ht="36.75" hidden="1" thickBot="1" x14ac:dyDescent="0.3">
      <c r="A61" s="110" t="s">
        <v>14</v>
      </c>
      <c r="B61" s="315" t="s">
        <v>231</v>
      </c>
      <c r="C61" s="132" t="s">
        <v>173</v>
      </c>
      <c r="D61" s="343" t="s">
        <v>232</v>
      </c>
      <c r="E61" s="444" t="s">
        <v>2</v>
      </c>
      <c r="F61" s="385" t="s">
        <v>234</v>
      </c>
      <c r="G61" s="444" t="s">
        <v>3</v>
      </c>
      <c r="H61" s="385" t="s">
        <v>235</v>
      </c>
      <c r="I61" s="444" t="s">
        <v>4</v>
      </c>
      <c r="J61" s="385" t="s">
        <v>236</v>
      </c>
      <c r="K61" s="292" t="s">
        <v>206</v>
      </c>
      <c r="L61" s="383" t="s">
        <v>233</v>
      </c>
      <c r="M61" s="444" t="s">
        <v>5</v>
      </c>
      <c r="N61" s="385" t="s">
        <v>237</v>
      </c>
      <c r="O61" s="463" t="s">
        <v>203</v>
      </c>
      <c r="P61" s="385" t="s">
        <v>238</v>
      </c>
      <c r="Q61" s="463" t="s">
        <v>204</v>
      </c>
      <c r="R61" s="385" t="s">
        <v>239</v>
      </c>
      <c r="S61" s="292" t="s">
        <v>206</v>
      </c>
      <c r="T61" s="383" t="s">
        <v>233</v>
      </c>
    </row>
    <row r="62" spans="1:20" ht="15.75" hidden="1" thickTop="1" x14ac:dyDescent="0.25">
      <c r="A62" s="113" t="s">
        <v>20</v>
      </c>
      <c r="B62" s="317">
        <v>20</v>
      </c>
      <c r="C62" s="114">
        <f>'AMA_UBS J Brasil'!$B$28</f>
        <v>6</v>
      </c>
      <c r="D62" s="345">
        <f t="shared" ref="D62:D65" si="114">C62*B62</f>
        <v>120</v>
      </c>
      <c r="E62" s="445">
        <f>'AMA_UBS J Brasil'!$C$28</f>
        <v>7</v>
      </c>
      <c r="F62" s="358">
        <f t="shared" ref="F62:F65" si="115">(E62*$B62)-$D62</f>
        <v>20</v>
      </c>
      <c r="G62" s="445">
        <f>'AMA_UBS J Brasil'!$E$28</f>
        <v>0</v>
      </c>
      <c r="H62" s="358">
        <f t="shared" ref="H62:H65" si="116">(G62*$B62)-$D62</f>
        <v>-120</v>
      </c>
      <c r="I62" s="445">
        <f>'AMA_UBS J Brasil'!$G$28</f>
        <v>0</v>
      </c>
      <c r="J62" s="358">
        <f t="shared" ref="J62:J65" si="117">(I62*$B62)-$D62</f>
        <v>-120</v>
      </c>
      <c r="K62" s="294">
        <f t="shared" ref="K62:K65" si="118">SUM(E62,G62,I62)</f>
        <v>7</v>
      </c>
      <c r="L62" s="371">
        <f t="shared" ref="L62:L65" si="119">(K62*$B62)-$D62*3</f>
        <v>-220</v>
      </c>
      <c r="M62" s="445">
        <f>'AMA_UBS J Brasil'!$K$28</f>
        <v>0</v>
      </c>
      <c r="N62" s="358">
        <f t="shared" ref="N62:N65" si="120">(M62*$B62)-$D62</f>
        <v>-120</v>
      </c>
      <c r="O62" s="445">
        <f>'AMA_UBS J Brasil'!$M$28</f>
        <v>0</v>
      </c>
      <c r="P62" s="358">
        <f t="shared" ref="P62:P65" si="121">(O62*$B62)-$D62</f>
        <v>-120</v>
      </c>
      <c r="Q62" s="445">
        <f>'AMA_UBS J Brasil'!$O$28</f>
        <v>0</v>
      </c>
      <c r="R62" s="358">
        <f t="shared" ref="R62:R65" si="122">(Q62*$B62)-$D62</f>
        <v>-120</v>
      </c>
      <c r="S62" s="294">
        <f t="shared" ref="S62:S65" si="123">SUM(M62,O62,Q62)</f>
        <v>0</v>
      </c>
      <c r="T62" s="371">
        <f t="shared" ref="T62:T65" si="124">(S62*$B62)-$D62*3</f>
        <v>-360</v>
      </c>
    </row>
    <row r="63" spans="1:20" hidden="1" x14ac:dyDescent="0.25">
      <c r="A63" s="113" t="s">
        <v>43</v>
      </c>
      <c r="B63" s="317">
        <v>20</v>
      </c>
      <c r="C63" s="114">
        <f>'AMA_UBS J Brasil'!B30</f>
        <v>6</v>
      </c>
      <c r="D63" s="345">
        <f t="shared" si="114"/>
        <v>120</v>
      </c>
      <c r="E63" s="445">
        <f>'AMA_UBS J Brasil'!C30</f>
        <v>3</v>
      </c>
      <c r="F63" s="358">
        <f t="shared" si="115"/>
        <v>-60</v>
      </c>
      <c r="G63" s="445">
        <f>'AMA_UBS J Brasil'!E30</f>
        <v>0</v>
      </c>
      <c r="H63" s="358">
        <f t="shared" si="116"/>
        <v>-120</v>
      </c>
      <c r="I63" s="445">
        <f>'AMA_UBS J Brasil'!G30</f>
        <v>0</v>
      </c>
      <c r="J63" s="358">
        <f>(I63*$B63)-$D63</f>
        <v>-120</v>
      </c>
      <c r="K63" s="294">
        <f t="shared" si="118"/>
        <v>3</v>
      </c>
      <c r="L63" s="371">
        <f t="shared" si="119"/>
        <v>-300</v>
      </c>
      <c r="M63" s="445">
        <f>'AMA_UBS J Brasil'!K30</f>
        <v>0</v>
      </c>
      <c r="N63" s="358">
        <f>(M63*$B63)-$D63</f>
        <v>-120</v>
      </c>
      <c r="O63" s="445">
        <f>'AMA_UBS J Brasil'!M30</f>
        <v>0</v>
      </c>
      <c r="P63" s="358">
        <f>(O63*$B63)-$D63</f>
        <v>-120</v>
      </c>
      <c r="Q63" s="445">
        <f>'AMA_UBS J Brasil'!O30</f>
        <v>0</v>
      </c>
      <c r="R63" s="358">
        <f t="shared" si="122"/>
        <v>-120</v>
      </c>
      <c r="S63" s="294">
        <f t="shared" si="123"/>
        <v>0</v>
      </c>
      <c r="T63" s="371">
        <f t="shared" si="124"/>
        <v>-360</v>
      </c>
    </row>
    <row r="64" spans="1:20" hidden="1" x14ac:dyDescent="0.25">
      <c r="A64" s="113" t="s">
        <v>22</v>
      </c>
      <c r="B64" s="317">
        <v>20</v>
      </c>
      <c r="C64" s="114">
        <f>'AMA_UBS J Brasil'!B31</f>
        <v>1</v>
      </c>
      <c r="D64" s="345">
        <f t="shared" si="114"/>
        <v>20</v>
      </c>
      <c r="E64" s="445">
        <f>'AMA_UBS J Brasil'!C31</f>
        <v>1</v>
      </c>
      <c r="F64" s="358">
        <f t="shared" si="115"/>
        <v>0</v>
      </c>
      <c r="G64" s="445">
        <f>'AMA_UBS J Brasil'!E31</f>
        <v>0</v>
      </c>
      <c r="H64" s="358">
        <f t="shared" si="116"/>
        <v>-20</v>
      </c>
      <c r="I64" s="445">
        <f>'AMA_UBS J Brasil'!G31</f>
        <v>0</v>
      </c>
      <c r="J64" s="358">
        <f t="shared" si="117"/>
        <v>-20</v>
      </c>
      <c r="K64" s="294">
        <f t="shared" si="118"/>
        <v>1</v>
      </c>
      <c r="L64" s="371">
        <f t="shared" si="119"/>
        <v>-40</v>
      </c>
      <c r="M64" s="445">
        <f>'AMA_UBS J Brasil'!K31</f>
        <v>0</v>
      </c>
      <c r="N64" s="358">
        <f t="shared" si="120"/>
        <v>-20</v>
      </c>
      <c r="O64" s="445">
        <f>'AMA_UBS J Brasil'!M31</f>
        <v>0</v>
      </c>
      <c r="P64" s="358">
        <f t="shared" si="121"/>
        <v>-20</v>
      </c>
      <c r="Q64" s="445">
        <f>'AMA_UBS J Brasil'!O31</f>
        <v>0</v>
      </c>
      <c r="R64" s="358">
        <f t="shared" si="122"/>
        <v>-20</v>
      </c>
      <c r="S64" s="294">
        <f t="shared" si="123"/>
        <v>0</v>
      </c>
      <c r="T64" s="371">
        <f t="shared" si="124"/>
        <v>-60</v>
      </c>
    </row>
    <row r="65" spans="1:20" ht="15.75" hidden="1" thickBot="1" x14ac:dyDescent="0.3">
      <c r="A65" s="113" t="s">
        <v>23</v>
      </c>
      <c r="B65" s="317">
        <v>20</v>
      </c>
      <c r="C65" s="114">
        <f>'AMA_UBS J Brasil'!B32</f>
        <v>4</v>
      </c>
      <c r="D65" s="345">
        <f t="shared" si="114"/>
        <v>80</v>
      </c>
      <c r="E65" s="445">
        <f>'AMA_UBS J Brasil'!C32</f>
        <v>3</v>
      </c>
      <c r="F65" s="358">
        <f t="shared" si="115"/>
        <v>-20</v>
      </c>
      <c r="G65" s="445">
        <f>'AMA_UBS J Brasil'!E32</f>
        <v>0</v>
      </c>
      <c r="H65" s="358">
        <f t="shared" si="116"/>
        <v>-80</v>
      </c>
      <c r="I65" s="445">
        <f>'AMA_UBS J Brasil'!G32</f>
        <v>0</v>
      </c>
      <c r="J65" s="358">
        <f t="shared" si="117"/>
        <v>-80</v>
      </c>
      <c r="K65" s="294">
        <f t="shared" si="118"/>
        <v>3</v>
      </c>
      <c r="L65" s="371">
        <f t="shared" si="119"/>
        <v>-180</v>
      </c>
      <c r="M65" s="445">
        <f>'AMA_UBS J Brasil'!K32</f>
        <v>0</v>
      </c>
      <c r="N65" s="358">
        <f t="shared" si="120"/>
        <v>-80</v>
      </c>
      <c r="O65" s="445">
        <f>'AMA_UBS J Brasil'!M32</f>
        <v>0</v>
      </c>
      <c r="P65" s="358">
        <f t="shared" si="121"/>
        <v>-80</v>
      </c>
      <c r="Q65" s="445">
        <f>'AMA_UBS J Brasil'!O32</f>
        <v>0</v>
      </c>
      <c r="R65" s="358">
        <f t="shared" si="122"/>
        <v>-80</v>
      </c>
      <c r="S65" s="294">
        <f t="shared" si="123"/>
        <v>0</v>
      </c>
      <c r="T65" s="371">
        <f t="shared" si="124"/>
        <v>-240</v>
      </c>
    </row>
    <row r="66" spans="1:20" ht="15.75" hidden="1" thickBot="1" x14ac:dyDescent="0.3">
      <c r="A66" s="396" t="s">
        <v>7</v>
      </c>
      <c r="B66" s="397">
        <f t="shared" ref="B66:T66" si="125">SUM(B62:B65)</f>
        <v>80</v>
      </c>
      <c r="C66" s="421">
        <f t="shared" si="125"/>
        <v>17</v>
      </c>
      <c r="D66" s="422">
        <f t="shared" si="125"/>
        <v>340</v>
      </c>
      <c r="E66" s="449">
        <f t="shared" si="125"/>
        <v>14</v>
      </c>
      <c r="F66" s="399">
        <f t="shared" si="125"/>
        <v>-60</v>
      </c>
      <c r="G66" s="449">
        <f t="shared" si="125"/>
        <v>0</v>
      </c>
      <c r="H66" s="399">
        <f t="shared" si="125"/>
        <v>-340</v>
      </c>
      <c r="I66" s="449">
        <f t="shared" si="125"/>
        <v>0</v>
      </c>
      <c r="J66" s="399">
        <f t="shared" si="125"/>
        <v>-340</v>
      </c>
      <c r="K66" s="400">
        <f t="shared" ref="K66:L66" si="126">SUM(K62:K65)</f>
        <v>14</v>
      </c>
      <c r="L66" s="401">
        <f t="shared" si="126"/>
        <v>-740</v>
      </c>
      <c r="M66" s="449">
        <f t="shared" si="125"/>
        <v>0</v>
      </c>
      <c r="N66" s="399">
        <f t="shared" si="125"/>
        <v>-340</v>
      </c>
      <c r="O66" s="449">
        <f t="shared" si="125"/>
        <v>0</v>
      </c>
      <c r="P66" s="399">
        <f t="shared" si="125"/>
        <v>-340</v>
      </c>
      <c r="Q66" s="449">
        <f t="shared" si="125"/>
        <v>0</v>
      </c>
      <c r="R66" s="399">
        <f t="shared" si="125"/>
        <v>-340</v>
      </c>
      <c r="S66" s="400">
        <f t="shared" si="125"/>
        <v>0</v>
      </c>
      <c r="T66" s="401">
        <f t="shared" si="125"/>
        <v>-1020</v>
      </c>
    </row>
    <row r="67" spans="1:20" hidden="1" x14ac:dyDescent="0.25"/>
    <row r="68" spans="1:20" ht="15.75" hidden="1" x14ac:dyDescent="0.25">
      <c r="A68" s="1290" t="s">
        <v>245</v>
      </c>
      <c r="B68" s="1291"/>
      <c r="C68" s="1291"/>
      <c r="D68" s="1291"/>
      <c r="E68" s="1291"/>
      <c r="F68" s="1291"/>
      <c r="G68" s="1291"/>
      <c r="H68" s="1291"/>
      <c r="I68" s="1291"/>
      <c r="J68" s="1291"/>
      <c r="K68" s="1291"/>
      <c r="L68" s="1291"/>
      <c r="M68" s="1291"/>
      <c r="N68" s="1291"/>
      <c r="O68" s="1291"/>
      <c r="P68" s="1291"/>
      <c r="Q68" s="1291"/>
      <c r="R68" s="1291"/>
      <c r="S68" s="1291"/>
      <c r="T68" s="1291"/>
    </row>
    <row r="69" spans="1:20" ht="36.75" hidden="1" thickBot="1" x14ac:dyDescent="0.3">
      <c r="A69" s="110" t="s">
        <v>14</v>
      </c>
      <c r="B69" s="315" t="s">
        <v>231</v>
      </c>
      <c r="C69" s="132" t="s">
        <v>173</v>
      </c>
      <c r="D69" s="343" t="s">
        <v>232</v>
      </c>
      <c r="E69" s="444" t="s">
        <v>2</v>
      </c>
      <c r="F69" s="385" t="s">
        <v>234</v>
      </c>
      <c r="G69" s="444" t="s">
        <v>3</v>
      </c>
      <c r="H69" s="385" t="s">
        <v>235</v>
      </c>
      <c r="I69" s="444" t="s">
        <v>4</v>
      </c>
      <c r="J69" s="385" t="s">
        <v>236</v>
      </c>
      <c r="K69" s="292" t="s">
        <v>206</v>
      </c>
      <c r="L69" s="383" t="s">
        <v>233</v>
      </c>
      <c r="M69" s="444" t="s">
        <v>5</v>
      </c>
      <c r="N69" s="385" t="s">
        <v>237</v>
      </c>
      <c r="O69" s="463" t="s">
        <v>203</v>
      </c>
      <c r="P69" s="385" t="s">
        <v>238</v>
      </c>
      <c r="Q69" s="463" t="s">
        <v>204</v>
      </c>
      <c r="R69" s="385" t="s">
        <v>239</v>
      </c>
      <c r="S69" s="292" t="s">
        <v>206</v>
      </c>
      <c r="T69" s="383" t="s">
        <v>233</v>
      </c>
    </row>
    <row r="70" spans="1:20" ht="15.75" hidden="1" thickTop="1" x14ac:dyDescent="0.25">
      <c r="A70" s="113" t="s">
        <v>20</v>
      </c>
      <c r="B70" s="317">
        <v>20</v>
      </c>
      <c r="C70" s="114">
        <f>'AMA_UBS V Guilherme'!$B$21</f>
        <v>8</v>
      </c>
      <c r="D70" s="345">
        <f t="shared" ref="D70:D74" si="127">C70*B70</f>
        <v>160</v>
      </c>
      <c r="E70" s="445">
        <f>'AMA_UBS V Guilherme'!$C$21</f>
        <v>2</v>
      </c>
      <c r="F70" s="358">
        <f t="shared" ref="F70:F74" si="128">(E70*$B70)-$D70</f>
        <v>-120</v>
      </c>
      <c r="G70" s="445">
        <f>'AMA_UBS V Guilherme'!$E$21</f>
        <v>0</v>
      </c>
      <c r="H70" s="358">
        <f t="shared" ref="H70:H74" si="129">(G70*$B70)-$D70</f>
        <v>-160</v>
      </c>
      <c r="I70" s="445">
        <f>'AMA_UBS V Guilherme'!$G$21</f>
        <v>0</v>
      </c>
      <c r="J70" s="358">
        <f t="shared" ref="J70:J74" si="130">(I70*$B70)-$D70</f>
        <v>-160</v>
      </c>
      <c r="K70" s="294">
        <f t="shared" ref="K70:K74" si="131">SUM(E70,G70,I70)</f>
        <v>2</v>
      </c>
      <c r="L70" s="371">
        <f t="shared" ref="L70:L74" si="132">(K70*$B70)-$D70*3</f>
        <v>-440</v>
      </c>
      <c r="M70" s="445">
        <f>'AMA_UBS V Guilherme'!$K$21</f>
        <v>0</v>
      </c>
      <c r="N70" s="358">
        <f t="shared" ref="N70:N74" si="133">(M70*$B70)-$D70</f>
        <v>-160</v>
      </c>
      <c r="O70" s="445">
        <f>'AMA_UBS V Guilherme'!$M$21</f>
        <v>0</v>
      </c>
      <c r="P70" s="358">
        <f t="shared" ref="P70:P74" si="134">(O70*$B70)-$D70</f>
        <v>-160</v>
      </c>
      <c r="Q70" s="445">
        <f>'AMA_UBS V Guilherme'!$O$21</f>
        <v>0</v>
      </c>
      <c r="R70" s="358">
        <f t="shared" ref="R70:R74" si="135">(Q70*$B70)-$D70</f>
        <v>-160</v>
      </c>
      <c r="S70" s="294">
        <f t="shared" ref="S70:S74" si="136">SUM(M70,O70,Q70)</f>
        <v>0</v>
      </c>
      <c r="T70" s="371">
        <f t="shared" ref="T70:T74" si="137">(S70*$B70)-$D70*3</f>
        <v>-480</v>
      </c>
    </row>
    <row r="71" spans="1:20" hidden="1" x14ac:dyDescent="0.25">
      <c r="A71" s="113" t="s">
        <v>43</v>
      </c>
      <c r="B71" s="317">
        <v>20</v>
      </c>
      <c r="C71" s="114">
        <f>'AMA_UBS V Guilherme'!B23</f>
        <v>3</v>
      </c>
      <c r="D71" s="345">
        <f t="shared" si="127"/>
        <v>60</v>
      </c>
      <c r="E71" s="445">
        <f>'AMA_UBS V Guilherme'!C23</f>
        <v>2</v>
      </c>
      <c r="F71" s="358">
        <f t="shared" si="128"/>
        <v>-20</v>
      </c>
      <c r="G71" s="445">
        <f>'AMA_UBS V Guilherme'!E23</f>
        <v>0</v>
      </c>
      <c r="H71" s="358">
        <f t="shared" si="129"/>
        <v>-60</v>
      </c>
      <c r="I71" s="445">
        <f>'AMA_UBS V Guilherme'!G23</f>
        <v>0</v>
      </c>
      <c r="J71" s="358">
        <f t="shared" si="130"/>
        <v>-60</v>
      </c>
      <c r="K71" s="294">
        <f t="shared" si="131"/>
        <v>2</v>
      </c>
      <c r="L71" s="371">
        <f t="shared" si="132"/>
        <v>-140</v>
      </c>
      <c r="M71" s="445">
        <f>'AMA_UBS V Guilherme'!K23</f>
        <v>0</v>
      </c>
      <c r="N71" s="358">
        <f t="shared" si="133"/>
        <v>-60</v>
      </c>
      <c r="O71" s="445">
        <f>'AMA_UBS V Guilherme'!M23</f>
        <v>0</v>
      </c>
      <c r="P71" s="358">
        <f t="shared" si="134"/>
        <v>-60</v>
      </c>
      <c r="Q71" s="445">
        <f>'AMA_UBS V Guilherme'!O23</f>
        <v>0</v>
      </c>
      <c r="R71" s="358">
        <f t="shared" si="135"/>
        <v>-60</v>
      </c>
      <c r="S71" s="294">
        <f t="shared" si="136"/>
        <v>0</v>
      </c>
      <c r="T71" s="371">
        <f t="shared" si="137"/>
        <v>-180</v>
      </c>
    </row>
    <row r="72" spans="1:20" hidden="1" x14ac:dyDescent="0.25">
      <c r="A72" s="113" t="s">
        <v>22</v>
      </c>
      <c r="B72" s="317">
        <v>20</v>
      </c>
      <c r="C72" s="114">
        <f>'AMA_UBS V Guilherme'!B24</f>
        <v>1</v>
      </c>
      <c r="D72" s="345">
        <f t="shared" si="127"/>
        <v>20</v>
      </c>
      <c r="E72" s="445">
        <f>'AMA_UBS V Guilherme'!C24</f>
        <v>2.8</v>
      </c>
      <c r="F72" s="358">
        <f t="shared" si="128"/>
        <v>36</v>
      </c>
      <c r="G72" s="445">
        <f>'AMA_UBS V Guilherme'!E24</f>
        <v>0</v>
      </c>
      <c r="H72" s="358">
        <f t="shared" si="129"/>
        <v>-20</v>
      </c>
      <c r="I72" s="445">
        <f>'AMA_UBS V Guilherme'!G24</f>
        <v>0</v>
      </c>
      <c r="J72" s="358">
        <f t="shared" si="130"/>
        <v>-20</v>
      </c>
      <c r="K72" s="294">
        <f t="shared" si="131"/>
        <v>2.8</v>
      </c>
      <c r="L72" s="371">
        <f t="shared" si="132"/>
        <v>-4</v>
      </c>
      <c r="M72" s="445">
        <f>'AMA_UBS V Guilherme'!K24</f>
        <v>0</v>
      </c>
      <c r="N72" s="358">
        <f t="shared" si="133"/>
        <v>-20</v>
      </c>
      <c r="O72" s="445">
        <f>'AMA_UBS V Guilherme'!M24</f>
        <v>0</v>
      </c>
      <c r="P72" s="358">
        <f t="shared" si="134"/>
        <v>-20</v>
      </c>
      <c r="Q72" s="445">
        <f>'AMA_UBS V Guilherme'!O24</f>
        <v>0</v>
      </c>
      <c r="R72" s="358">
        <f t="shared" si="135"/>
        <v>-20</v>
      </c>
      <c r="S72" s="294">
        <f t="shared" si="136"/>
        <v>0</v>
      </c>
      <c r="T72" s="371">
        <f t="shared" si="137"/>
        <v>-60</v>
      </c>
    </row>
    <row r="73" spans="1:20" hidden="1" x14ac:dyDescent="0.25">
      <c r="A73" s="113" t="s">
        <v>23</v>
      </c>
      <c r="B73" s="317">
        <v>20</v>
      </c>
      <c r="C73" s="114">
        <f>'AMA_UBS V Guilherme'!B25</f>
        <v>5</v>
      </c>
      <c r="D73" s="345">
        <f t="shared" si="127"/>
        <v>100</v>
      </c>
      <c r="E73" s="445">
        <f>'AMA_UBS V Guilherme'!C25</f>
        <v>2.7</v>
      </c>
      <c r="F73" s="358">
        <f t="shared" si="128"/>
        <v>-46</v>
      </c>
      <c r="G73" s="445">
        <f>'AMA_UBS V Guilherme'!E25</f>
        <v>0</v>
      </c>
      <c r="H73" s="358">
        <f t="shared" si="129"/>
        <v>-100</v>
      </c>
      <c r="I73" s="445">
        <f>'AMA_UBS V Guilherme'!G25</f>
        <v>0</v>
      </c>
      <c r="J73" s="358">
        <f t="shared" si="130"/>
        <v>-100</v>
      </c>
      <c r="K73" s="294">
        <f t="shared" si="131"/>
        <v>2.7</v>
      </c>
      <c r="L73" s="371">
        <f t="shared" si="132"/>
        <v>-246</v>
      </c>
      <c r="M73" s="445">
        <f>'AMA_UBS V Guilherme'!K25</f>
        <v>0</v>
      </c>
      <c r="N73" s="358">
        <f t="shared" si="133"/>
        <v>-100</v>
      </c>
      <c r="O73" s="445">
        <f>'AMA_UBS V Guilherme'!M25</f>
        <v>0</v>
      </c>
      <c r="P73" s="358">
        <f t="shared" si="134"/>
        <v>-100</v>
      </c>
      <c r="Q73" s="445">
        <f>'AMA_UBS V Guilherme'!O25</f>
        <v>0</v>
      </c>
      <c r="R73" s="358">
        <f t="shared" si="135"/>
        <v>-100</v>
      </c>
      <c r="S73" s="294">
        <f t="shared" si="136"/>
        <v>0</v>
      </c>
      <c r="T73" s="371">
        <f t="shared" si="137"/>
        <v>-300</v>
      </c>
    </row>
    <row r="74" spans="1:20" ht="15.75" hidden="1" thickBot="1" x14ac:dyDescent="0.3">
      <c r="A74" s="95" t="s">
        <v>178</v>
      </c>
      <c r="B74" s="320">
        <v>40</v>
      </c>
      <c r="C74" s="93">
        <f>'AMA_UBS V Guilherme'!$B$28</f>
        <v>1</v>
      </c>
      <c r="D74" s="339">
        <f t="shared" si="127"/>
        <v>40</v>
      </c>
      <c r="E74" s="445">
        <f>'AMA_UBS V Guilherme'!$C$28</f>
        <v>1</v>
      </c>
      <c r="F74" s="358">
        <f t="shared" si="128"/>
        <v>0</v>
      </c>
      <c r="G74" s="445">
        <f>'AMA_UBS V Guilherme'!$E$28</f>
        <v>0</v>
      </c>
      <c r="H74" s="358">
        <f t="shared" si="129"/>
        <v>-40</v>
      </c>
      <c r="I74" s="445">
        <f>'AMA_UBS V Guilherme'!$G$28</f>
        <v>0</v>
      </c>
      <c r="J74" s="358">
        <f t="shared" si="130"/>
        <v>-40</v>
      </c>
      <c r="K74" s="294">
        <f t="shared" si="131"/>
        <v>1</v>
      </c>
      <c r="L74" s="371">
        <f t="shared" si="132"/>
        <v>-80</v>
      </c>
      <c r="M74" s="445">
        <f>'AMA_UBS V Guilherme'!$K$28</f>
        <v>0</v>
      </c>
      <c r="N74" s="358">
        <f t="shared" si="133"/>
        <v>-40</v>
      </c>
      <c r="O74" s="445">
        <f>'AMA_UBS V Guilherme'!$M$28</f>
        <v>0</v>
      </c>
      <c r="P74" s="358">
        <f t="shared" si="134"/>
        <v>-40</v>
      </c>
      <c r="Q74" s="445">
        <f>'AMA_UBS V Guilherme'!$O$28</f>
        <v>0</v>
      </c>
      <c r="R74" s="358">
        <f t="shared" si="135"/>
        <v>-40</v>
      </c>
      <c r="S74" s="294">
        <f t="shared" si="136"/>
        <v>0</v>
      </c>
      <c r="T74" s="371">
        <f t="shared" si="137"/>
        <v>-120</v>
      </c>
    </row>
    <row r="75" spans="1:20" ht="15.75" hidden="1" thickBot="1" x14ac:dyDescent="0.3">
      <c r="A75" s="402" t="s">
        <v>7</v>
      </c>
      <c r="B75" s="403">
        <f t="shared" ref="B75:T75" si="138">SUM(B70:B74)</f>
        <v>120</v>
      </c>
      <c r="C75" s="404">
        <f t="shared" si="138"/>
        <v>18</v>
      </c>
      <c r="D75" s="405">
        <f t="shared" si="138"/>
        <v>380</v>
      </c>
      <c r="E75" s="453">
        <f t="shared" si="138"/>
        <v>10.5</v>
      </c>
      <c r="F75" s="407">
        <f t="shared" si="138"/>
        <v>-150</v>
      </c>
      <c r="G75" s="453">
        <f t="shared" si="138"/>
        <v>0</v>
      </c>
      <c r="H75" s="407">
        <f t="shared" si="138"/>
        <v>-380</v>
      </c>
      <c r="I75" s="453">
        <f t="shared" si="138"/>
        <v>0</v>
      </c>
      <c r="J75" s="407">
        <f t="shared" si="138"/>
        <v>-380</v>
      </c>
      <c r="K75" s="408">
        <f t="shared" ref="K75:L75" si="139">SUM(K70:K74)</f>
        <v>10.5</v>
      </c>
      <c r="L75" s="409">
        <f t="shared" si="139"/>
        <v>-910</v>
      </c>
      <c r="M75" s="453">
        <f t="shared" si="138"/>
        <v>0</v>
      </c>
      <c r="N75" s="407">
        <f t="shared" si="138"/>
        <v>-380</v>
      </c>
      <c r="O75" s="453">
        <f t="shared" si="138"/>
        <v>0</v>
      </c>
      <c r="P75" s="407">
        <f t="shared" si="138"/>
        <v>-380</v>
      </c>
      <c r="Q75" s="453">
        <f t="shared" si="138"/>
        <v>0</v>
      </c>
      <c r="R75" s="407">
        <f t="shared" si="138"/>
        <v>-380</v>
      </c>
      <c r="S75" s="408">
        <f t="shared" si="138"/>
        <v>0</v>
      </c>
      <c r="T75" s="409">
        <f t="shared" si="138"/>
        <v>-1140</v>
      </c>
    </row>
    <row r="76" spans="1:20" hidden="1" x14ac:dyDescent="0.25"/>
    <row r="77" spans="1:20" ht="15.75" hidden="1" x14ac:dyDescent="0.25">
      <c r="A77" s="1290" t="s">
        <v>246</v>
      </c>
      <c r="B77" s="1291"/>
      <c r="C77" s="1291"/>
      <c r="D77" s="1291"/>
      <c r="E77" s="1291"/>
      <c r="F77" s="1291"/>
      <c r="G77" s="1291"/>
      <c r="H77" s="1291"/>
      <c r="I77" s="1291"/>
      <c r="J77" s="1291"/>
      <c r="K77" s="1291"/>
      <c r="L77" s="1291"/>
      <c r="M77" s="1291"/>
      <c r="N77" s="1291"/>
      <c r="O77" s="1291"/>
      <c r="P77" s="1291"/>
      <c r="Q77" s="1291"/>
      <c r="R77" s="1291"/>
      <c r="S77" s="1291"/>
      <c r="T77" s="1291"/>
    </row>
    <row r="78" spans="1:20" ht="36.75" hidden="1" thickBot="1" x14ac:dyDescent="0.3">
      <c r="A78" s="110" t="s">
        <v>14</v>
      </c>
      <c r="B78" s="315" t="s">
        <v>231</v>
      </c>
      <c r="C78" s="132" t="s">
        <v>173</v>
      </c>
      <c r="D78" s="343" t="s">
        <v>232</v>
      </c>
      <c r="E78" s="444" t="s">
        <v>2</v>
      </c>
      <c r="F78" s="385" t="s">
        <v>234</v>
      </c>
      <c r="G78" s="444" t="s">
        <v>3</v>
      </c>
      <c r="H78" s="385" t="s">
        <v>235</v>
      </c>
      <c r="I78" s="444" t="s">
        <v>4</v>
      </c>
      <c r="J78" s="385" t="s">
        <v>236</v>
      </c>
      <c r="K78" s="292" t="s">
        <v>206</v>
      </c>
      <c r="L78" s="383" t="s">
        <v>233</v>
      </c>
      <c r="M78" s="444" t="s">
        <v>5</v>
      </c>
      <c r="N78" s="385" t="s">
        <v>237</v>
      </c>
      <c r="O78" s="463" t="s">
        <v>203</v>
      </c>
      <c r="P78" s="385" t="s">
        <v>238</v>
      </c>
      <c r="Q78" s="463" t="s">
        <v>204</v>
      </c>
      <c r="R78" s="385" t="s">
        <v>239</v>
      </c>
      <c r="S78" s="292" t="s">
        <v>206</v>
      </c>
      <c r="T78" s="383" t="s">
        <v>233</v>
      </c>
    </row>
    <row r="79" spans="1:20" ht="15.75" hidden="1" thickTop="1" x14ac:dyDescent="0.25">
      <c r="A79" s="113" t="s">
        <v>20</v>
      </c>
      <c r="B79" s="317">
        <v>20</v>
      </c>
      <c r="C79" s="114">
        <f>'AMA_UBS V Medeiros'!B23</f>
        <v>4</v>
      </c>
      <c r="D79" s="345">
        <f t="shared" ref="D79:D82" si="140">C79*B79</f>
        <v>80</v>
      </c>
      <c r="E79" s="445">
        <f>'AMA_UBS V Medeiros'!C23</f>
        <v>3.5</v>
      </c>
      <c r="F79" s="358">
        <f t="shared" ref="F79:F82" si="141">(E79*$B79)-$D79</f>
        <v>-10</v>
      </c>
      <c r="G79" s="445">
        <f>'AMA_UBS V Medeiros'!E23</f>
        <v>0</v>
      </c>
      <c r="H79" s="358">
        <f t="shared" ref="H79:H82" si="142">(G79*$B79)-$D79</f>
        <v>-80</v>
      </c>
      <c r="I79" s="445">
        <f>'AMA_UBS V Medeiros'!G23</f>
        <v>0</v>
      </c>
      <c r="J79" s="358">
        <f t="shared" ref="J79:J82" si="143">(I79*$B79)-$D79</f>
        <v>-80</v>
      </c>
      <c r="K79" s="294">
        <f>SUM(E79,G79,I79)</f>
        <v>3.5</v>
      </c>
      <c r="L79" s="371">
        <f>(K79*$B79)-$D79*3</f>
        <v>-170</v>
      </c>
      <c r="M79" s="445">
        <f>'AMA_UBS V Medeiros'!K23</f>
        <v>0</v>
      </c>
      <c r="N79" s="358">
        <f t="shared" ref="N79:N82" si="144">(M79*$B79)-$D79</f>
        <v>-80</v>
      </c>
      <c r="O79" s="445">
        <f>'AMA_UBS V Medeiros'!M23</f>
        <v>0</v>
      </c>
      <c r="P79" s="358">
        <f t="shared" ref="P79:P82" si="145">(O79*$B79)-$D79</f>
        <v>-80</v>
      </c>
      <c r="Q79" s="445">
        <f>'AMA_UBS V Medeiros'!O23</f>
        <v>0</v>
      </c>
      <c r="R79" s="358">
        <f t="shared" ref="R79:R82" si="146">(Q79*$B79)-$D79</f>
        <v>-80</v>
      </c>
      <c r="S79" s="294">
        <f t="shared" ref="S79:S82" si="147">SUM(M79,O79,Q79)</f>
        <v>0</v>
      </c>
      <c r="T79" s="371">
        <f t="shared" ref="T79:T82" si="148">(S79*$B79)-$D79*3</f>
        <v>-240</v>
      </c>
    </row>
    <row r="80" spans="1:20" hidden="1" x14ac:dyDescent="0.25">
      <c r="A80" s="113" t="s">
        <v>21</v>
      </c>
      <c r="B80" s="317">
        <v>20</v>
      </c>
      <c r="C80" s="114">
        <f>'AMA_UBS V Medeiros'!B25</f>
        <v>2</v>
      </c>
      <c r="D80" s="345">
        <f t="shared" si="140"/>
        <v>40</v>
      </c>
      <c r="E80" s="445">
        <f>'AMA_UBS V Medeiros'!C25</f>
        <v>2</v>
      </c>
      <c r="F80" s="358">
        <f t="shared" si="141"/>
        <v>0</v>
      </c>
      <c r="G80" s="445">
        <f>'AMA_UBS V Medeiros'!E25</f>
        <v>0</v>
      </c>
      <c r="H80" s="358">
        <f t="shared" si="142"/>
        <v>-40</v>
      </c>
      <c r="I80" s="445">
        <f>'AMA_UBS V Medeiros'!G25</f>
        <v>0</v>
      </c>
      <c r="J80" s="358">
        <f t="shared" si="143"/>
        <v>-40</v>
      </c>
      <c r="K80" s="294">
        <f>SUM(E80,G80,I80)</f>
        <v>2</v>
      </c>
      <c r="L80" s="371">
        <f>(K80*$B80)-$D80*3</f>
        <v>-80</v>
      </c>
      <c r="M80" s="445">
        <f>'AMA_UBS V Medeiros'!K25</f>
        <v>0</v>
      </c>
      <c r="N80" s="358">
        <f t="shared" si="144"/>
        <v>-40</v>
      </c>
      <c r="O80" s="445">
        <f>'AMA_UBS V Medeiros'!M25</f>
        <v>0</v>
      </c>
      <c r="P80" s="358">
        <f t="shared" si="145"/>
        <v>-40</v>
      </c>
      <c r="Q80" s="445">
        <f>'AMA_UBS V Medeiros'!O25</f>
        <v>0</v>
      </c>
      <c r="R80" s="358">
        <f t="shared" si="146"/>
        <v>-40</v>
      </c>
      <c r="S80" s="294">
        <f t="shared" si="147"/>
        <v>0</v>
      </c>
      <c r="T80" s="371">
        <f t="shared" si="148"/>
        <v>-120</v>
      </c>
    </row>
    <row r="81" spans="1:20" hidden="1" x14ac:dyDescent="0.25">
      <c r="A81" s="113" t="s">
        <v>22</v>
      </c>
      <c r="B81" s="317">
        <v>20</v>
      </c>
      <c r="C81" s="107">
        <f>'AMA_UBS V Medeiros'!B26</f>
        <v>2</v>
      </c>
      <c r="D81" s="338">
        <f t="shared" si="140"/>
        <v>40</v>
      </c>
      <c r="E81" s="445">
        <f>'AMA_UBS V Medeiros'!C26</f>
        <v>1.75</v>
      </c>
      <c r="F81" s="358">
        <f t="shared" si="141"/>
        <v>-5</v>
      </c>
      <c r="G81" s="445">
        <f>'AMA_UBS V Medeiros'!E26</f>
        <v>0</v>
      </c>
      <c r="H81" s="358">
        <f t="shared" si="142"/>
        <v>-40</v>
      </c>
      <c r="I81" s="445">
        <f>'AMA_UBS V Medeiros'!G26</f>
        <v>0</v>
      </c>
      <c r="J81" s="358">
        <f t="shared" si="143"/>
        <v>-40</v>
      </c>
      <c r="K81" s="294">
        <f>SUM(E81,G81,I81)</f>
        <v>1.75</v>
      </c>
      <c r="L81" s="371">
        <f>(K81*$B81)-$D81*3</f>
        <v>-85</v>
      </c>
      <c r="M81" s="445">
        <f>'AMA_UBS V Medeiros'!K26</f>
        <v>0</v>
      </c>
      <c r="N81" s="358">
        <f t="shared" si="144"/>
        <v>-40</v>
      </c>
      <c r="O81" s="445">
        <f>'AMA_UBS V Medeiros'!M26</f>
        <v>0</v>
      </c>
      <c r="P81" s="358">
        <f t="shared" si="145"/>
        <v>-40</v>
      </c>
      <c r="Q81" s="445">
        <f>'AMA_UBS V Medeiros'!O26</f>
        <v>0</v>
      </c>
      <c r="R81" s="358">
        <f t="shared" si="146"/>
        <v>-40</v>
      </c>
      <c r="S81" s="294">
        <f t="shared" si="147"/>
        <v>0</v>
      </c>
      <c r="T81" s="371">
        <f t="shared" si="148"/>
        <v>-120</v>
      </c>
    </row>
    <row r="82" spans="1:20" ht="15.75" hidden="1" thickBot="1" x14ac:dyDescent="0.3">
      <c r="A82" s="113" t="s">
        <v>23</v>
      </c>
      <c r="B82" s="317">
        <v>20</v>
      </c>
      <c r="C82" s="114">
        <f>'AMA_UBS V Medeiros'!B27</f>
        <v>3</v>
      </c>
      <c r="D82" s="345">
        <f t="shared" si="140"/>
        <v>60</v>
      </c>
      <c r="E82" s="445">
        <f>'AMA_UBS V Medeiros'!C27</f>
        <v>3</v>
      </c>
      <c r="F82" s="358">
        <f t="shared" si="141"/>
        <v>0</v>
      </c>
      <c r="G82" s="445">
        <f>'AMA_UBS V Medeiros'!E27</f>
        <v>0</v>
      </c>
      <c r="H82" s="358">
        <f t="shared" si="142"/>
        <v>-60</v>
      </c>
      <c r="I82" s="445">
        <f>'AMA_UBS V Medeiros'!G27</f>
        <v>0</v>
      </c>
      <c r="J82" s="358">
        <f t="shared" si="143"/>
        <v>-60</v>
      </c>
      <c r="K82" s="294">
        <f>SUM(E82,G82,I82)</f>
        <v>3</v>
      </c>
      <c r="L82" s="371">
        <f>(K82*$B82)-$D82*3</f>
        <v>-120</v>
      </c>
      <c r="M82" s="445">
        <f>'AMA_UBS V Medeiros'!K27</f>
        <v>0</v>
      </c>
      <c r="N82" s="358">
        <f t="shared" si="144"/>
        <v>-60</v>
      </c>
      <c r="O82" s="445">
        <f>'AMA_UBS V Medeiros'!M27</f>
        <v>0</v>
      </c>
      <c r="P82" s="358">
        <f t="shared" si="145"/>
        <v>-60</v>
      </c>
      <c r="Q82" s="445">
        <f>'AMA_UBS V Medeiros'!O27</f>
        <v>0</v>
      </c>
      <c r="R82" s="358">
        <f t="shared" si="146"/>
        <v>-60</v>
      </c>
      <c r="S82" s="294">
        <f t="shared" si="147"/>
        <v>0</v>
      </c>
      <c r="T82" s="371">
        <f t="shared" si="148"/>
        <v>-180</v>
      </c>
    </row>
    <row r="83" spans="1:20" ht="15.75" hidden="1" thickBot="1" x14ac:dyDescent="0.3">
      <c r="A83" s="410" t="s">
        <v>7</v>
      </c>
      <c r="B83" s="403">
        <f t="shared" ref="B83:T83" si="149">SUM(B79:B82)</f>
        <v>80</v>
      </c>
      <c r="C83" s="404">
        <f t="shared" si="149"/>
        <v>11</v>
      </c>
      <c r="D83" s="405">
        <f t="shared" si="149"/>
        <v>220</v>
      </c>
      <c r="E83" s="453">
        <f t="shared" si="149"/>
        <v>10.25</v>
      </c>
      <c r="F83" s="407">
        <f t="shared" si="149"/>
        <v>-15</v>
      </c>
      <c r="G83" s="453">
        <f t="shared" si="149"/>
        <v>0</v>
      </c>
      <c r="H83" s="407">
        <f t="shared" si="149"/>
        <v>-220</v>
      </c>
      <c r="I83" s="453">
        <f t="shared" si="149"/>
        <v>0</v>
      </c>
      <c r="J83" s="407">
        <f t="shared" si="149"/>
        <v>-220</v>
      </c>
      <c r="K83" s="408">
        <f t="shared" ref="K83:L83" si="150">SUM(K79:K82)</f>
        <v>10.25</v>
      </c>
      <c r="L83" s="409">
        <f t="shared" si="150"/>
        <v>-455</v>
      </c>
      <c r="M83" s="453">
        <f t="shared" si="149"/>
        <v>0</v>
      </c>
      <c r="N83" s="407">
        <f t="shared" si="149"/>
        <v>-220</v>
      </c>
      <c r="O83" s="453">
        <f t="shared" si="149"/>
        <v>0</v>
      </c>
      <c r="P83" s="407">
        <f t="shared" si="149"/>
        <v>-220</v>
      </c>
      <c r="Q83" s="453">
        <f t="shared" si="149"/>
        <v>0</v>
      </c>
      <c r="R83" s="407">
        <f t="shared" si="149"/>
        <v>-220</v>
      </c>
      <c r="S83" s="408">
        <f t="shared" si="149"/>
        <v>0</v>
      </c>
      <c r="T83" s="409">
        <f t="shared" si="149"/>
        <v>-660</v>
      </c>
    </row>
    <row r="84" spans="1:20" hidden="1" x14ac:dyDescent="0.25"/>
    <row r="85" spans="1:20" ht="15.75" hidden="1" x14ac:dyDescent="0.25">
      <c r="A85" s="1290" t="s">
        <v>247</v>
      </c>
      <c r="B85" s="1291"/>
      <c r="C85" s="1291"/>
      <c r="D85" s="1291"/>
      <c r="E85" s="1291"/>
      <c r="F85" s="1291"/>
      <c r="G85" s="1291"/>
      <c r="H85" s="1291"/>
      <c r="I85" s="1291"/>
      <c r="J85" s="1291"/>
      <c r="K85" s="1291"/>
      <c r="L85" s="1291"/>
      <c r="M85" s="1291"/>
      <c r="N85" s="1291"/>
      <c r="O85" s="1291"/>
      <c r="P85" s="1291"/>
      <c r="Q85" s="1291"/>
      <c r="R85" s="1291"/>
      <c r="S85" s="1291"/>
      <c r="T85" s="1291"/>
    </row>
    <row r="86" spans="1:20" ht="36.75" hidden="1" thickBot="1" x14ac:dyDescent="0.3">
      <c r="A86" s="110" t="s">
        <v>14</v>
      </c>
      <c r="B86" s="315" t="s">
        <v>231</v>
      </c>
      <c r="C86" s="132" t="s">
        <v>173</v>
      </c>
      <c r="D86" s="343" t="s">
        <v>232</v>
      </c>
      <c r="E86" s="444" t="s">
        <v>2</v>
      </c>
      <c r="F86" s="385" t="s">
        <v>234</v>
      </c>
      <c r="G86" s="444" t="s">
        <v>3</v>
      </c>
      <c r="H86" s="385" t="s">
        <v>235</v>
      </c>
      <c r="I86" s="444" t="s">
        <v>4</v>
      </c>
      <c r="J86" s="385" t="s">
        <v>236</v>
      </c>
      <c r="K86" s="292" t="s">
        <v>206</v>
      </c>
      <c r="L86" s="383" t="s">
        <v>233</v>
      </c>
      <c r="M86" s="444" t="s">
        <v>5</v>
      </c>
      <c r="N86" s="385" t="s">
        <v>237</v>
      </c>
      <c r="O86" s="463" t="s">
        <v>203</v>
      </c>
      <c r="P86" s="385" t="s">
        <v>238</v>
      </c>
      <c r="Q86" s="463" t="s">
        <v>204</v>
      </c>
      <c r="R86" s="385" t="s">
        <v>239</v>
      </c>
      <c r="S86" s="292" t="s">
        <v>206</v>
      </c>
      <c r="T86" s="383" t="s">
        <v>233</v>
      </c>
    </row>
    <row r="87" spans="1:20" ht="15.75" hidden="1" thickTop="1" x14ac:dyDescent="0.25">
      <c r="A87" s="113" t="s">
        <v>20</v>
      </c>
      <c r="B87" s="317">
        <v>20</v>
      </c>
      <c r="C87" s="107">
        <f>'UBS Izolina Mazzei'!B34</f>
        <v>3</v>
      </c>
      <c r="D87" s="338">
        <f t="shared" ref="D87:D90" si="151">C87*B87</f>
        <v>60</v>
      </c>
      <c r="E87" s="445">
        <f>'UBS Izolina Mazzei'!C34</f>
        <v>3</v>
      </c>
      <c r="F87" s="358">
        <f t="shared" ref="F87:F90" si="152">(E87*$B87)-$D87</f>
        <v>0</v>
      </c>
      <c r="G87" s="445">
        <f>'UBS Izolina Mazzei'!E34</f>
        <v>0</v>
      </c>
      <c r="H87" s="358">
        <f t="shared" ref="H87:H90" si="153">(G87*$B87)-$D87</f>
        <v>-60</v>
      </c>
      <c r="I87" s="445">
        <f>'UBS Izolina Mazzei'!G34</f>
        <v>0</v>
      </c>
      <c r="J87" s="358">
        <f t="shared" ref="J87:J90" si="154">(I87*$B87)-$D87</f>
        <v>-60</v>
      </c>
      <c r="K87" s="294">
        <f t="shared" ref="K87:K90" si="155">SUM(E87,G87,I87)</f>
        <v>3</v>
      </c>
      <c r="L87" s="371">
        <f t="shared" ref="L87:L90" si="156">(K87*$B87)-$D87*3</f>
        <v>-120</v>
      </c>
      <c r="M87" s="445">
        <f>'UBS Izolina Mazzei'!K34</f>
        <v>0</v>
      </c>
      <c r="N87" s="358">
        <f t="shared" ref="N87:N90" si="157">(M87*$B87)-$D87</f>
        <v>-60</v>
      </c>
      <c r="O87" s="445">
        <f>'UBS Izolina Mazzei'!M34</f>
        <v>0</v>
      </c>
      <c r="P87" s="358">
        <f t="shared" ref="P87:P90" si="158">(O87*$B87)-$D87</f>
        <v>-60</v>
      </c>
      <c r="Q87" s="445">
        <f>'UBS Izolina Mazzei'!O34</f>
        <v>0</v>
      </c>
      <c r="R87" s="358">
        <f t="shared" ref="R87:R90" si="159">(Q87*$B87)-$D87</f>
        <v>-60</v>
      </c>
      <c r="S87" s="294">
        <f t="shared" ref="S87:S90" si="160">SUM(M87,O87,Q87)</f>
        <v>0</v>
      </c>
      <c r="T87" s="371">
        <f t="shared" ref="T87:T90" si="161">(S87*$B87)-$D87*3</f>
        <v>-180</v>
      </c>
    </row>
    <row r="88" spans="1:20" hidden="1" x14ac:dyDescent="0.25">
      <c r="A88" s="113" t="s">
        <v>43</v>
      </c>
      <c r="B88" s="317">
        <v>20</v>
      </c>
      <c r="C88" s="107">
        <f>'UBS Izolina Mazzei'!B35</f>
        <v>2</v>
      </c>
      <c r="D88" s="338">
        <f t="shared" si="151"/>
        <v>40</v>
      </c>
      <c r="E88" s="445">
        <f>'UBS Izolina Mazzei'!C35</f>
        <v>2</v>
      </c>
      <c r="F88" s="358">
        <f t="shared" si="152"/>
        <v>0</v>
      </c>
      <c r="G88" s="445">
        <f>'UBS Izolina Mazzei'!E35</f>
        <v>0</v>
      </c>
      <c r="H88" s="358">
        <f t="shared" si="153"/>
        <v>-40</v>
      </c>
      <c r="I88" s="445">
        <f>'UBS Izolina Mazzei'!G35</f>
        <v>0</v>
      </c>
      <c r="J88" s="358">
        <f t="shared" si="154"/>
        <v>-40</v>
      </c>
      <c r="K88" s="294">
        <f t="shared" si="155"/>
        <v>2</v>
      </c>
      <c r="L88" s="371">
        <f t="shared" si="156"/>
        <v>-80</v>
      </c>
      <c r="M88" s="445">
        <f>'UBS Izolina Mazzei'!K35</f>
        <v>0</v>
      </c>
      <c r="N88" s="358">
        <f t="shared" si="157"/>
        <v>-40</v>
      </c>
      <c r="O88" s="445">
        <f>'UBS Izolina Mazzei'!M35</f>
        <v>0</v>
      </c>
      <c r="P88" s="358">
        <f t="shared" si="158"/>
        <v>-40</v>
      </c>
      <c r="Q88" s="445">
        <f>'UBS Izolina Mazzei'!O35</f>
        <v>0</v>
      </c>
      <c r="R88" s="358">
        <f t="shared" si="159"/>
        <v>-40</v>
      </c>
      <c r="S88" s="294">
        <f t="shared" si="160"/>
        <v>0</v>
      </c>
      <c r="T88" s="371">
        <f t="shared" si="161"/>
        <v>-120</v>
      </c>
    </row>
    <row r="89" spans="1:20" hidden="1" x14ac:dyDescent="0.25">
      <c r="A89" s="113" t="s">
        <v>193</v>
      </c>
      <c r="B89" s="317">
        <v>20</v>
      </c>
      <c r="C89" s="107">
        <f>'UBS Izolina Mazzei'!B36</f>
        <v>1</v>
      </c>
      <c r="D89" s="338">
        <f t="shared" si="151"/>
        <v>20</v>
      </c>
      <c r="E89" s="445">
        <f>'UBS Izolina Mazzei'!C36</f>
        <v>1</v>
      </c>
      <c r="F89" s="358">
        <f t="shared" si="152"/>
        <v>0</v>
      </c>
      <c r="G89" s="445">
        <f>'UBS Izolina Mazzei'!E36</f>
        <v>0</v>
      </c>
      <c r="H89" s="358">
        <f t="shared" si="153"/>
        <v>-20</v>
      </c>
      <c r="I89" s="445">
        <f>'UBS Izolina Mazzei'!G36</f>
        <v>0</v>
      </c>
      <c r="J89" s="358">
        <f t="shared" si="154"/>
        <v>-20</v>
      </c>
      <c r="K89" s="294">
        <f t="shared" si="155"/>
        <v>1</v>
      </c>
      <c r="L89" s="371">
        <f t="shared" si="156"/>
        <v>-40</v>
      </c>
      <c r="M89" s="445">
        <f>'UBS Izolina Mazzei'!K36</f>
        <v>0</v>
      </c>
      <c r="N89" s="358">
        <f t="shared" si="157"/>
        <v>-20</v>
      </c>
      <c r="O89" s="445">
        <f>'UBS Izolina Mazzei'!M36</f>
        <v>0</v>
      </c>
      <c r="P89" s="358">
        <f t="shared" si="158"/>
        <v>-20</v>
      </c>
      <c r="Q89" s="445">
        <f>'UBS Izolina Mazzei'!O36</f>
        <v>0</v>
      </c>
      <c r="R89" s="358">
        <f t="shared" si="159"/>
        <v>-20</v>
      </c>
      <c r="S89" s="294">
        <f t="shared" si="160"/>
        <v>0</v>
      </c>
      <c r="T89" s="371">
        <f t="shared" si="161"/>
        <v>-60</v>
      </c>
    </row>
    <row r="90" spans="1:20" ht="15.75" hidden="1" thickBot="1" x14ac:dyDescent="0.3">
      <c r="A90" s="113" t="s">
        <v>23</v>
      </c>
      <c r="B90" s="317">
        <v>20</v>
      </c>
      <c r="C90" s="107">
        <f>'UBS Izolina Mazzei'!B37</f>
        <v>2</v>
      </c>
      <c r="D90" s="338">
        <f t="shared" si="151"/>
        <v>40</v>
      </c>
      <c r="E90" s="445">
        <f>'UBS Izolina Mazzei'!C37</f>
        <v>2</v>
      </c>
      <c r="F90" s="358">
        <f t="shared" si="152"/>
        <v>0</v>
      </c>
      <c r="G90" s="445">
        <f>'UBS Izolina Mazzei'!E37</f>
        <v>0</v>
      </c>
      <c r="H90" s="358">
        <f t="shared" si="153"/>
        <v>-40</v>
      </c>
      <c r="I90" s="445">
        <f>'UBS Izolina Mazzei'!G37</f>
        <v>0</v>
      </c>
      <c r="J90" s="358">
        <f t="shared" si="154"/>
        <v>-40</v>
      </c>
      <c r="K90" s="294">
        <f t="shared" si="155"/>
        <v>2</v>
      </c>
      <c r="L90" s="371">
        <f t="shared" si="156"/>
        <v>-80</v>
      </c>
      <c r="M90" s="445">
        <f>'UBS Izolina Mazzei'!K37</f>
        <v>0</v>
      </c>
      <c r="N90" s="358">
        <f t="shared" si="157"/>
        <v>-40</v>
      </c>
      <c r="O90" s="445">
        <f>'UBS Izolina Mazzei'!M37</f>
        <v>0</v>
      </c>
      <c r="P90" s="358">
        <f t="shared" si="158"/>
        <v>-40</v>
      </c>
      <c r="Q90" s="445">
        <f>'UBS Izolina Mazzei'!O37</f>
        <v>0</v>
      </c>
      <c r="R90" s="358">
        <f t="shared" si="159"/>
        <v>-40</v>
      </c>
      <c r="S90" s="294">
        <f t="shared" si="160"/>
        <v>0</v>
      </c>
      <c r="T90" s="371">
        <f t="shared" si="161"/>
        <v>-120</v>
      </c>
    </row>
    <row r="91" spans="1:20" ht="15.75" hidden="1" thickBot="1" x14ac:dyDescent="0.3">
      <c r="A91" s="396" t="s">
        <v>7</v>
      </c>
      <c r="B91" s="397">
        <f t="shared" ref="B91:T91" si="162">SUM(B87:B90)</f>
        <v>80</v>
      </c>
      <c r="C91" s="426">
        <f t="shared" si="162"/>
        <v>8</v>
      </c>
      <c r="D91" s="427">
        <f t="shared" si="162"/>
        <v>160</v>
      </c>
      <c r="E91" s="449">
        <f t="shared" si="162"/>
        <v>8</v>
      </c>
      <c r="F91" s="399">
        <f t="shared" si="162"/>
        <v>0</v>
      </c>
      <c r="G91" s="449">
        <f t="shared" si="162"/>
        <v>0</v>
      </c>
      <c r="H91" s="399">
        <f t="shared" si="162"/>
        <v>-160</v>
      </c>
      <c r="I91" s="449">
        <f t="shared" si="162"/>
        <v>0</v>
      </c>
      <c r="J91" s="399">
        <f t="shared" si="162"/>
        <v>-160</v>
      </c>
      <c r="K91" s="400">
        <f t="shared" ref="K91:L91" si="163">SUM(K87:K90)</f>
        <v>8</v>
      </c>
      <c r="L91" s="401">
        <f t="shared" si="163"/>
        <v>-320</v>
      </c>
      <c r="M91" s="449">
        <f t="shared" si="162"/>
        <v>0</v>
      </c>
      <c r="N91" s="399">
        <f t="shared" si="162"/>
        <v>-160</v>
      </c>
      <c r="O91" s="449">
        <f t="shared" si="162"/>
        <v>0</v>
      </c>
      <c r="P91" s="399">
        <f t="shared" si="162"/>
        <v>-160</v>
      </c>
      <c r="Q91" s="449">
        <f t="shared" si="162"/>
        <v>0</v>
      </c>
      <c r="R91" s="399">
        <f t="shared" si="162"/>
        <v>-160</v>
      </c>
      <c r="S91" s="400">
        <f t="shared" si="162"/>
        <v>0</v>
      </c>
      <c r="T91" s="401">
        <f t="shared" si="162"/>
        <v>-480</v>
      </c>
    </row>
    <row r="92" spans="1:20" hidden="1" x14ac:dyDescent="0.25"/>
    <row r="93" spans="1:20" ht="15.75" hidden="1" x14ac:dyDescent="0.25">
      <c r="A93" s="1290" t="s">
        <v>248</v>
      </c>
      <c r="B93" s="1291"/>
      <c r="C93" s="1291"/>
      <c r="D93" s="1291"/>
      <c r="E93" s="1291"/>
      <c r="F93" s="1291"/>
      <c r="G93" s="1291"/>
      <c r="H93" s="1291"/>
      <c r="I93" s="1291"/>
      <c r="J93" s="1291"/>
      <c r="K93" s="1291"/>
      <c r="L93" s="1291"/>
      <c r="M93" s="1291"/>
      <c r="N93" s="1291"/>
      <c r="O93" s="1291"/>
      <c r="P93" s="1291"/>
      <c r="Q93" s="1291"/>
      <c r="R93" s="1291"/>
      <c r="S93" s="1291"/>
      <c r="T93" s="1291"/>
    </row>
    <row r="94" spans="1:20" ht="36.75" hidden="1" thickBot="1" x14ac:dyDescent="0.3">
      <c r="A94" s="110" t="s">
        <v>14</v>
      </c>
      <c r="B94" s="315" t="s">
        <v>231</v>
      </c>
      <c r="C94" s="132" t="s">
        <v>173</v>
      </c>
      <c r="D94" s="343" t="s">
        <v>232</v>
      </c>
      <c r="E94" s="444" t="s">
        <v>2</v>
      </c>
      <c r="F94" s="385" t="s">
        <v>234</v>
      </c>
      <c r="G94" s="444" t="s">
        <v>3</v>
      </c>
      <c r="H94" s="385" t="s">
        <v>235</v>
      </c>
      <c r="I94" s="444" t="s">
        <v>4</v>
      </c>
      <c r="J94" s="385" t="s">
        <v>236</v>
      </c>
      <c r="K94" s="292" t="s">
        <v>206</v>
      </c>
      <c r="L94" s="383" t="s">
        <v>233</v>
      </c>
      <c r="M94" s="444" t="s">
        <v>5</v>
      </c>
      <c r="N94" s="385" t="s">
        <v>237</v>
      </c>
      <c r="O94" s="463" t="s">
        <v>203</v>
      </c>
      <c r="P94" s="385" t="s">
        <v>238</v>
      </c>
      <c r="Q94" s="463" t="s">
        <v>204</v>
      </c>
      <c r="R94" s="385" t="s">
        <v>239</v>
      </c>
      <c r="S94" s="292" t="s">
        <v>206</v>
      </c>
      <c r="T94" s="383" t="s">
        <v>233</v>
      </c>
    </row>
    <row r="95" spans="1:20" ht="15.75" hidden="1" thickTop="1" x14ac:dyDescent="0.25">
      <c r="A95" s="113" t="s">
        <v>20</v>
      </c>
      <c r="B95" s="317">
        <v>20</v>
      </c>
      <c r="C95" s="107">
        <f>'UBS Jardim Japão'!B19</f>
        <v>3</v>
      </c>
      <c r="D95" s="338">
        <f t="shared" ref="D95:D97" si="164">C95*B95</f>
        <v>60</v>
      </c>
      <c r="E95" s="445">
        <f>'UBS Jardim Japão'!C19</f>
        <v>3</v>
      </c>
      <c r="F95" s="358">
        <f t="shared" ref="F95:F97" si="165">(E95*$B95)-$D95</f>
        <v>0</v>
      </c>
      <c r="G95" s="445">
        <f>'UBS Jardim Japão'!E19</f>
        <v>0</v>
      </c>
      <c r="H95" s="358">
        <f t="shared" ref="H95:H97" si="166">(G95*$B95)-$D95</f>
        <v>-60</v>
      </c>
      <c r="I95" s="445">
        <f>'UBS Jardim Japão'!G19</f>
        <v>0</v>
      </c>
      <c r="J95" s="358">
        <f t="shared" ref="J95:J97" si="167">(I95*$B95)-$D95</f>
        <v>-60</v>
      </c>
      <c r="K95" s="294">
        <f t="shared" ref="K95:K97" si="168">SUM(E95,G95,I95)</f>
        <v>3</v>
      </c>
      <c r="L95" s="371">
        <f t="shared" ref="L95:L97" si="169">(K95*$B95)-$D95*3</f>
        <v>-120</v>
      </c>
      <c r="M95" s="445">
        <f>'UBS Jardim Japão'!K19</f>
        <v>0</v>
      </c>
      <c r="N95" s="358">
        <f t="shared" ref="N95:N97" si="170">(M95*$B95)-$D95</f>
        <v>-60</v>
      </c>
      <c r="O95" s="445">
        <f>'UBS Jardim Japão'!M19</f>
        <v>0</v>
      </c>
      <c r="P95" s="358">
        <f t="shared" ref="P95:P97" si="171">(O95*$B95)-$D95</f>
        <v>-60</v>
      </c>
      <c r="Q95" s="445">
        <f>'UBS Jardim Japão'!O19</f>
        <v>0</v>
      </c>
      <c r="R95" s="358">
        <f t="shared" ref="R95:R97" si="172">(Q95*$B95)-$D95</f>
        <v>-60</v>
      </c>
      <c r="S95" s="294">
        <f t="shared" ref="S95:S97" si="173">SUM(M95,O95,Q95)</f>
        <v>0</v>
      </c>
      <c r="T95" s="371">
        <f t="shared" ref="T95:T97" si="174">(S95*$B95)-$D95*3</f>
        <v>-180</v>
      </c>
    </row>
    <row r="96" spans="1:20" hidden="1" x14ac:dyDescent="0.25">
      <c r="A96" s="113" t="s">
        <v>43</v>
      </c>
      <c r="B96" s="317">
        <v>20</v>
      </c>
      <c r="C96" s="107">
        <f>'UBS Jardim Japão'!B20</f>
        <v>3</v>
      </c>
      <c r="D96" s="338">
        <f t="shared" si="164"/>
        <v>60</v>
      </c>
      <c r="E96" s="445">
        <f>'UBS Jardim Japão'!C20</f>
        <v>2.5</v>
      </c>
      <c r="F96" s="358">
        <f t="shared" si="165"/>
        <v>-10</v>
      </c>
      <c r="G96" s="445">
        <f>'UBS Jardim Japão'!E20</f>
        <v>0</v>
      </c>
      <c r="H96" s="358">
        <f t="shared" si="166"/>
        <v>-60</v>
      </c>
      <c r="I96" s="445">
        <f>'UBS Jardim Japão'!G20</f>
        <v>0</v>
      </c>
      <c r="J96" s="358">
        <f t="shared" si="167"/>
        <v>-60</v>
      </c>
      <c r="K96" s="294">
        <f t="shared" si="168"/>
        <v>2.5</v>
      </c>
      <c r="L96" s="371">
        <f t="shared" si="169"/>
        <v>-130</v>
      </c>
      <c r="M96" s="445">
        <f>'UBS Jardim Japão'!K20</f>
        <v>0</v>
      </c>
      <c r="N96" s="358">
        <f t="shared" si="170"/>
        <v>-60</v>
      </c>
      <c r="O96" s="445">
        <f>'UBS Jardim Japão'!M20</f>
        <v>0</v>
      </c>
      <c r="P96" s="358">
        <f t="shared" si="171"/>
        <v>-60</v>
      </c>
      <c r="Q96" s="445">
        <f>'UBS Jardim Japão'!O20</f>
        <v>0</v>
      </c>
      <c r="R96" s="358">
        <f t="shared" si="172"/>
        <v>-60</v>
      </c>
      <c r="S96" s="294">
        <f t="shared" si="173"/>
        <v>0</v>
      </c>
      <c r="T96" s="371">
        <f t="shared" si="174"/>
        <v>-180</v>
      </c>
    </row>
    <row r="97" spans="1:20" ht="15.75" hidden="1" thickBot="1" x14ac:dyDescent="0.3">
      <c r="A97" s="113" t="s">
        <v>23</v>
      </c>
      <c r="B97" s="317">
        <v>20</v>
      </c>
      <c r="C97" s="107">
        <f>'UBS Jardim Japão'!B21</f>
        <v>3</v>
      </c>
      <c r="D97" s="338">
        <f t="shared" si="164"/>
        <v>60</v>
      </c>
      <c r="E97" s="445">
        <f>'UBS Jardim Japão'!C21</f>
        <v>3</v>
      </c>
      <c r="F97" s="358">
        <f t="shared" si="165"/>
        <v>0</v>
      </c>
      <c r="G97" s="445">
        <f>'UBS Jardim Japão'!E21</f>
        <v>0</v>
      </c>
      <c r="H97" s="358">
        <f t="shared" si="166"/>
        <v>-60</v>
      </c>
      <c r="I97" s="445">
        <f>'UBS Jardim Japão'!G21</f>
        <v>0</v>
      </c>
      <c r="J97" s="358">
        <f t="shared" si="167"/>
        <v>-60</v>
      </c>
      <c r="K97" s="294">
        <f t="shared" si="168"/>
        <v>3</v>
      </c>
      <c r="L97" s="371">
        <f t="shared" si="169"/>
        <v>-120</v>
      </c>
      <c r="M97" s="445">
        <f>'UBS Jardim Japão'!K21</f>
        <v>0</v>
      </c>
      <c r="N97" s="358">
        <f t="shared" si="170"/>
        <v>-60</v>
      </c>
      <c r="O97" s="445">
        <f>'UBS Jardim Japão'!M21</f>
        <v>0</v>
      </c>
      <c r="P97" s="358">
        <f t="shared" si="171"/>
        <v>-60</v>
      </c>
      <c r="Q97" s="445">
        <f>'UBS Jardim Japão'!O21</f>
        <v>0</v>
      </c>
      <c r="R97" s="358">
        <f t="shared" si="172"/>
        <v>-60</v>
      </c>
      <c r="S97" s="294">
        <f t="shared" si="173"/>
        <v>0</v>
      </c>
      <c r="T97" s="371">
        <f t="shared" si="174"/>
        <v>-180</v>
      </c>
    </row>
    <row r="98" spans="1:20" ht="15.75" hidden="1" thickBot="1" x14ac:dyDescent="0.3">
      <c r="A98" s="396" t="s">
        <v>7</v>
      </c>
      <c r="B98" s="397">
        <f t="shared" ref="B98:T98" si="175">SUM(B95:B97)</f>
        <v>60</v>
      </c>
      <c r="C98" s="426">
        <f t="shared" si="175"/>
        <v>9</v>
      </c>
      <c r="D98" s="427">
        <f t="shared" si="175"/>
        <v>180</v>
      </c>
      <c r="E98" s="449">
        <f t="shared" si="175"/>
        <v>8.5</v>
      </c>
      <c r="F98" s="399">
        <f t="shared" si="175"/>
        <v>-10</v>
      </c>
      <c r="G98" s="449">
        <f t="shared" si="175"/>
        <v>0</v>
      </c>
      <c r="H98" s="399">
        <f t="shared" si="175"/>
        <v>-180</v>
      </c>
      <c r="I98" s="449">
        <f t="shared" si="175"/>
        <v>0</v>
      </c>
      <c r="J98" s="399">
        <f t="shared" si="175"/>
        <v>-180</v>
      </c>
      <c r="K98" s="400">
        <f t="shared" ref="K98:L98" si="176">SUM(K95:K97)</f>
        <v>8.5</v>
      </c>
      <c r="L98" s="401">
        <f t="shared" si="176"/>
        <v>-370</v>
      </c>
      <c r="M98" s="449">
        <f t="shared" si="175"/>
        <v>0</v>
      </c>
      <c r="N98" s="399">
        <f t="shared" si="175"/>
        <v>-180</v>
      </c>
      <c r="O98" s="449">
        <f t="shared" si="175"/>
        <v>0</v>
      </c>
      <c r="P98" s="399">
        <f t="shared" si="175"/>
        <v>-180</v>
      </c>
      <c r="Q98" s="449">
        <f t="shared" si="175"/>
        <v>0</v>
      </c>
      <c r="R98" s="399">
        <f t="shared" si="175"/>
        <v>-180</v>
      </c>
      <c r="S98" s="400">
        <f t="shared" si="175"/>
        <v>0</v>
      </c>
      <c r="T98" s="401">
        <f t="shared" si="175"/>
        <v>-540</v>
      </c>
    </row>
    <row r="99" spans="1:20" hidden="1" x14ac:dyDescent="0.25"/>
    <row r="100" spans="1:20" ht="15.75" hidden="1" x14ac:dyDescent="0.25">
      <c r="A100" s="1290" t="s">
        <v>249</v>
      </c>
      <c r="B100" s="1291"/>
      <c r="C100" s="1291"/>
      <c r="D100" s="1291"/>
      <c r="E100" s="1291"/>
      <c r="F100" s="1291"/>
      <c r="G100" s="1291"/>
      <c r="H100" s="1291"/>
      <c r="I100" s="1291"/>
      <c r="J100" s="1291"/>
      <c r="K100" s="1291"/>
      <c r="L100" s="1291"/>
      <c r="M100" s="1291"/>
      <c r="N100" s="1291"/>
      <c r="O100" s="1291"/>
      <c r="P100" s="1291"/>
      <c r="Q100" s="1291"/>
      <c r="R100" s="1291"/>
      <c r="S100" s="1291"/>
      <c r="T100" s="1291"/>
    </row>
    <row r="101" spans="1:20" ht="36.75" hidden="1" thickBot="1" x14ac:dyDescent="0.3">
      <c r="A101" s="110" t="s">
        <v>14</v>
      </c>
      <c r="B101" s="315" t="s">
        <v>231</v>
      </c>
      <c r="C101" s="132" t="s">
        <v>173</v>
      </c>
      <c r="D101" s="343" t="s">
        <v>232</v>
      </c>
      <c r="E101" s="444" t="s">
        <v>2</v>
      </c>
      <c r="F101" s="385" t="s">
        <v>234</v>
      </c>
      <c r="G101" s="444" t="s">
        <v>3</v>
      </c>
      <c r="H101" s="385" t="s">
        <v>235</v>
      </c>
      <c r="I101" s="444" t="s">
        <v>4</v>
      </c>
      <c r="J101" s="385" t="s">
        <v>236</v>
      </c>
      <c r="K101" s="292" t="s">
        <v>206</v>
      </c>
      <c r="L101" s="383" t="s">
        <v>233</v>
      </c>
      <c r="M101" s="444" t="s">
        <v>5</v>
      </c>
      <c r="N101" s="385" t="s">
        <v>237</v>
      </c>
      <c r="O101" s="463" t="s">
        <v>203</v>
      </c>
      <c r="P101" s="385" t="s">
        <v>238</v>
      </c>
      <c r="Q101" s="463" t="s">
        <v>204</v>
      </c>
      <c r="R101" s="385" t="s">
        <v>239</v>
      </c>
      <c r="S101" s="292" t="s">
        <v>206</v>
      </c>
      <c r="T101" s="383" t="s">
        <v>233</v>
      </c>
    </row>
    <row r="102" spans="1:20" ht="16.5" hidden="1" thickTop="1" thickBot="1" x14ac:dyDescent="0.3">
      <c r="A102" s="9" t="s">
        <v>161</v>
      </c>
      <c r="B102" s="316">
        <v>20</v>
      </c>
      <c r="C102" s="114">
        <f>'EMAD na UBS JD JAPÃO'!B19</f>
        <v>1</v>
      </c>
      <c r="D102" s="345">
        <f t="shared" ref="D102" si="177">C102*B102</f>
        <v>20</v>
      </c>
      <c r="E102" s="445">
        <f>'EMAD na UBS JD JAPÃO'!C19</f>
        <v>2</v>
      </c>
      <c r="F102" s="358">
        <f t="shared" ref="F102" si="178">(E102*$B102)-$D102</f>
        <v>20</v>
      </c>
      <c r="G102" s="445">
        <f>'EMAD na UBS JD JAPÃO'!E19</f>
        <v>0</v>
      </c>
      <c r="H102" s="358">
        <f t="shared" ref="H102" si="179">(G102*$B102)-$D102</f>
        <v>-20</v>
      </c>
      <c r="I102" s="445">
        <f>'EMAD na UBS JD JAPÃO'!G19</f>
        <v>0</v>
      </c>
      <c r="J102" s="358">
        <f t="shared" ref="J102" si="180">(I102*$B102)-$D102</f>
        <v>-20</v>
      </c>
      <c r="K102" s="294">
        <f t="shared" ref="K102" si="181">SUM(E102,G102,I102)</f>
        <v>2</v>
      </c>
      <c r="L102" s="371">
        <f t="shared" ref="L102" si="182">(K102*$B102)-$D102*3</f>
        <v>-20</v>
      </c>
      <c r="M102" s="445">
        <f>'EMAD na UBS JD JAPÃO'!K19</f>
        <v>0</v>
      </c>
      <c r="N102" s="358">
        <f t="shared" ref="N102" si="183">(M102*$B102)-$D102</f>
        <v>-20</v>
      </c>
      <c r="O102" s="445">
        <f>'EMAD na UBS JD JAPÃO'!M19</f>
        <v>0</v>
      </c>
      <c r="P102" s="358">
        <f t="shared" ref="P102" si="184">(O102*$B102)-$D102</f>
        <v>-20</v>
      </c>
      <c r="Q102" s="445">
        <f>'EMAD na UBS JD JAPÃO'!O19</f>
        <v>0</v>
      </c>
      <c r="R102" s="358">
        <f t="shared" ref="R102" si="185">(Q102*$B102)-$D102</f>
        <v>-20</v>
      </c>
      <c r="S102" s="294">
        <f t="shared" ref="S102" si="186">SUM(M102,O102,Q102)</f>
        <v>0</v>
      </c>
      <c r="T102" s="371">
        <f t="shared" ref="T102" si="187">(S102*$B102)-$D102*3</f>
        <v>-60</v>
      </c>
    </row>
    <row r="103" spans="1:20" ht="15.75" hidden="1" thickBot="1" x14ac:dyDescent="0.3">
      <c r="A103" s="396" t="s">
        <v>7</v>
      </c>
      <c r="B103" s="397">
        <f t="shared" ref="B103:T103" si="188">SUM(B102:B102)</f>
        <v>20</v>
      </c>
      <c r="C103" s="426">
        <f t="shared" si="188"/>
        <v>1</v>
      </c>
      <c r="D103" s="427">
        <f t="shared" si="188"/>
        <v>20</v>
      </c>
      <c r="E103" s="449">
        <f t="shared" si="188"/>
        <v>2</v>
      </c>
      <c r="F103" s="399">
        <f t="shared" si="188"/>
        <v>20</v>
      </c>
      <c r="G103" s="449">
        <f t="shared" si="188"/>
        <v>0</v>
      </c>
      <c r="H103" s="399">
        <f t="shared" si="188"/>
        <v>-20</v>
      </c>
      <c r="I103" s="449">
        <f t="shared" si="188"/>
        <v>0</v>
      </c>
      <c r="J103" s="399">
        <f t="shared" si="188"/>
        <v>-20</v>
      </c>
      <c r="K103" s="400">
        <f t="shared" ref="K103:L103" si="189">SUM(K102:K102)</f>
        <v>2</v>
      </c>
      <c r="L103" s="401">
        <f t="shared" si="189"/>
        <v>-20</v>
      </c>
      <c r="M103" s="449">
        <f t="shared" si="188"/>
        <v>0</v>
      </c>
      <c r="N103" s="399">
        <f t="shared" si="188"/>
        <v>-20</v>
      </c>
      <c r="O103" s="449">
        <f t="shared" si="188"/>
        <v>0</v>
      </c>
      <c r="P103" s="399">
        <f t="shared" si="188"/>
        <v>-20</v>
      </c>
      <c r="Q103" s="449">
        <f t="shared" si="188"/>
        <v>0</v>
      </c>
      <c r="R103" s="399">
        <f t="shared" si="188"/>
        <v>-20</v>
      </c>
      <c r="S103" s="400">
        <f t="shared" si="188"/>
        <v>0</v>
      </c>
      <c r="T103" s="401">
        <f t="shared" si="188"/>
        <v>-60</v>
      </c>
    </row>
    <row r="104" spans="1:20" hidden="1" x14ac:dyDescent="0.25"/>
    <row r="105" spans="1:20" ht="15.75" hidden="1" x14ac:dyDescent="0.25">
      <c r="A105" s="1290" t="s">
        <v>250</v>
      </c>
      <c r="B105" s="1291"/>
      <c r="C105" s="1291"/>
      <c r="D105" s="1291"/>
      <c r="E105" s="1291"/>
      <c r="F105" s="1291"/>
      <c r="G105" s="1291"/>
      <c r="H105" s="1291"/>
      <c r="I105" s="1291"/>
      <c r="J105" s="1291"/>
      <c r="K105" s="1291"/>
      <c r="L105" s="1291"/>
      <c r="M105" s="1291"/>
      <c r="N105" s="1291"/>
      <c r="O105" s="1291"/>
      <c r="P105" s="1291"/>
      <c r="Q105" s="1291"/>
      <c r="R105" s="1291"/>
      <c r="S105" s="1291"/>
      <c r="T105" s="1291"/>
    </row>
    <row r="106" spans="1:20" ht="36.75" hidden="1" thickBot="1" x14ac:dyDescent="0.3">
      <c r="A106" s="110" t="s">
        <v>14</v>
      </c>
      <c r="B106" s="315" t="s">
        <v>231</v>
      </c>
      <c r="C106" s="132" t="s">
        <v>173</v>
      </c>
      <c r="D106" s="343" t="s">
        <v>232</v>
      </c>
      <c r="E106" s="444" t="s">
        <v>2</v>
      </c>
      <c r="F106" s="385" t="s">
        <v>234</v>
      </c>
      <c r="G106" s="444" t="s">
        <v>3</v>
      </c>
      <c r="H106" s="385" t="s">
        <v>235</v>
      </c>
      <c r="I106" s="444" t="s">
        <v>4</v>
      </c>
      <c r="J106" s="385" t="s">
        <v>236</v>
      </c>
      <c r="K106" s="292" t="s">
        <v>206</v>
      </c>
      <c r="L106" s="383" t="s">
        <v>233</v>
      </c>
      <c r="M106" s="444" t="s">
        <v>5</v>
      </c>
      <c r="N106" s="385" t="s">
        <v>237</v>
      </c>
      <c r="O106" s="463" t="s">
        <v>203</v>
      </c>
      <c r="P106" s="385" t="s">
        <v>238</v>
      </c>
      <c r="Q106" s="463" t="s">
        <v>204</v>
      </c>
      <c r="R106" s="385" t="s">
        <v>239</v>
      </c>
      <c r="S106" s="292" t="s">
        <v>206</v>
      </c>
      <c r="T106" s="383" t="s">
        <v>233</v>
      </c>
    </row>
    <row r="107" spans="1:20" ht="15.75" hidden="1" thickTop="1" x14ac:dyDescent="0.25">
      <c r="A107" s="113" t="s">
        <v>20</v>
      </c>
      <c r="B107" s="317">
        <v>20</v>
      </c>
      <c r="C107" s="107">
        <f>'UBS Vila Ede'!B19</f>
        <v>3</v>
      </c>
      <c r="D107" s="338">
        <f t="shared" ref="D107:D109" si="190">C107*B107</f>
        <v>60</v>
      </c>
      <c r="E107" s="445">
        <f>'UBS Vila Ede'!C19</f>
        <v>3</v>
      </c>
      <c r="F107" s="358">
        <f t="shared" ref="F107:F109" si="191">(E107*$B107)-$D107</f>
        <v>0</v>
      </c>
      <c r="G107" s="445">
        <f>'UBS Vila Ede'!E19</f>
        <v>0</v>
      </c>
      <c r="H107" s="358">
        <f t="shared" ref="H107:H109" si="192">(G107*$B107)-$D107</f>
        <v>-60</v>
      </c>
      <c r="I107" s="445">
        <f>'UBS Vila Ede'!G19</f>
        <v>0</v>
      </c>
      <c r="J107" s="358">
        <f t="shared" ref="J107:J109" si="193">(I107*$B107)-$D107</f>
        <v>-60</v>
      </c>
      <c r="K107" s="294">
        <f t="shared" ref="K107:K109" si="194">SUM(E107,G107,I107)</f>
        <v>3</v>
      </c>
      <c r="L107" s="371">
        <f t="shared" ref="L107:L109" si="195">(K107*$B107)-$D107*3</f>
        <v>-120</v>
      </c>
      <c r="M107" s="445">
        <f>'UBS Vila Ede'!K19</f>
        <v>0</v>
      </c>
      <c r="N107" s="358">
        <f t="shared" ref="N107:N109" si="196">(M107*$B107)-$D107</f>
        <v>-60</v>
      </c>
      <c r="O107" s="445">
        <f>'UBS Vila Ede'!M19</f>
        <v>0</v>
      </c>
      <c r="P107" s="358">
        <f t="shared" ref="P107:P109" si="197">(O107*$B107)-$D107</f>
        <v>-60</v>
      </c>
      <c r="Q107" s="445">
        <f>'UBS Vila Ede'!O19</f>
        <v>0</v>
      </c>
      <c r="R107" s="358">
        <f t="shared" ref="R107:R109" si="198">(Q107*$B107)-$D107</f>
        <v>-60</v>
      </c>
      <c r="S107" s="294">
        <f t="shared" ref="S107:S109" si="199">SUM(M107,O107,Q107)</f>
        <v>0</v>
      </c>
      <c r="T107" s="371">
        <f t="shared" ref="T107:T109" si="200">(S107*$B107)-$D107*3</f>
        <v>-180</v>
      </c>
    </row>
    <row r="108" spans="1:20" hidden="1" x14ac:dyDescent="0.25">
      <c r="A108" s="113" t="s">
        <v>43</v>
      </c>
      <c r="B108" s="317">
        <v>20</v>
      </c>
      <c r="C108" s="107">
        <f>'UBS Vila Ede'!B20</f>
        <v>2</v>
      </c>
      <c r="D108" s="338">
        <f t="shared" si="190"/>
        <v>40</v>
      </c>
      <c r="E108" s="445">
        <f>'UBS Vila Ede'!C20</f>
        <v>2</v>
      </c>
      <c r="F108" s="358">
        <f t="shared" si="191"/>
        <v>0</v>
      </c>
      <c r="G108" s="445">
        <f>'UBS Vila Ede'!E20</f>
        <v>0</v>
      </c>
      <c r="H108" s="358">
        <f t="shared" si="192"/>
        <v>-40</v>
      </c>
      <c r="I108" s="445">
        <f>'UBS Vila Ede'!G20</f>
        <v>0</v>
      </c>
      <c r="J108" s="358">
        <f t="shared" si="193"/>
        <v>-40</v>
      </c>
      <c r="K108" s="294">
        <f t="shared" si="194"/>
        <v>2</v>
      </c>
      <c r="L108" s="371">
        <f t="shared" si="195"/>
        <v>-80</v>
      </c>
      <c r="M108" s="445">
        <f>'UBS Vila Ede'!K20</f>
        <v>0</v>
      </c>
      <c r="N108" s="358">
        <f t="shared" si="196"/>
        <v>-40</v>
      </c>
      <c r="O108" s="445">
        <f>'UBS Vila Ede'!M20</f>
        <v>0</v>
      </c>
      <c r="P108" s="358">
        <f t="shared" si="197"/>
        <v>-40</v>
      </c>
      <c r="Q108" s="445">
        <f>'UBS Vila Ede'!O20</f>
        <v>0</v>
      </c>
      <c r="R108" s="358">
        <f t="shared" si="198"/>
        <v>-40</v>
      </c>
      <c r="S108" s="294">
        <f t="shared" si="199"/>
        <v>0</v>
      </c>
      <c r="T108" s="371">
        <f t="shared" si="200"/>
        <v>-120</v>
      </c>
    </row>
    <row r="109" spans="1:20" ht="15.75" hidden="1" thickBot="1" x14ac:dyDescent="0.3">
      <c r="A109" s="113" t="s">
        <v>23</v>
      </c>
      <c r="B109" s="317">
        <v>20</v>
      </c>
      <c r="C109" s="107">
        <f>'UBS Vila Ede'!B21</f>
        <v>2</v>
      </c>
      <c r="D109" s="338">
        <f t="shared" si="190"/>
        <v>40</v>
      </c>
      <c r="E109" s="445">
        <f>'UBS Vila Ede'!C21</f>
        <v>2</v>
      </c>
      <c r="F109" s="358">
        <f t="shared" si="191"/>
        <v>0</v>
      </c>
      <c r="G109" s="445">
        <f>'UBS Vila Ede'!E21</f>
        <v>0</v>
      </c>
      <c r="H109" s="358">
        <f t="shared" si="192"/>
        <v>-40</v>
      </c>
      <c r="I109" s="445">
        <f>'UBS Vila Ede'!G21</f>
        <v>0</v>
      </c>
      <c r="J109" s="358">
        <f t="shared" si="193"/>
        <v>-40</v>
      </c>
      <c r="K109" s="294">
        <f t="shared" si="194"/>
        <v>2</v>
      </c>
      <c r="L109" s="371">
        <f t="shared" si="195"/>
        <v>-80</v>
      </c>
      <c r="M109" s="445">
        <f>'UBS Vila Ede'!K21</f>
        <v>0</v>
      </c>
      <c r="N109" s="358">
        <f t="shared" si="196"/>
        <v>-40</v>
      </c>
      <c r="O109" s="445">
        <f>'UBS Vila Ede'!M21</f>
        <v>0</v>
      </c>
      <c r="P109" s="358">
        <f t="shared" si="197"/>
        <v>-40</v>
      </c>
      <c r="Q109" s="445">
        <f>'UBS Vila Ede'!O21</f>
        <v>0</v>
      </c>
      <c r="R109" s="358">
        <f t="shared" si="198"/>
        <v>-40</v>
      </c>
      <c r="S109" s="294">
        <f t="shared" si="199"/>
        <v>0</v>
      </c>
      <c r="T109" s="371">
        <f t="shared" si="200"/>
        <v>-120</v>
      </c>
    </row>
    <row r="110" spans="1:20" ht="15.75" hidden="1" thickBot="1" x14ac:dyDescent="0.3">
      <c r="A110" s="410" t="s">
        <v>7</v>
      </c>
      <c r="B110" s="403">
        <f t="shared" ref="B110:T110" si="201">SUM(B107:B109)</f>
        <v>60</v>
      </c>
      <c r="C110" s="404">
        <f t="shared" si="201"/>
        <v>7</v>
      </c>
      <c r="D110" s="405">
        <f t="shared" si="201"/>
        <v>140</v>
      </c>
      <c r="E110" s="453">
        <f t="shared" si="201"/>
        <v>7</v>
      </c>
      <c r="F110" s="407">
        <f t="shared" si="201"/>
        <v>0</v>
      </c>
      <c r="G110" s="453">
        <f t="shared" si="201"/>
        <v>0</v>
      </c>
      <c r="H110" s="407">
        <f t="shared" si="201"/>
        <v>-140</v>
      </c>
      <c r="I110" s="453">
        <f t="shared" si="201"/>
        <v>0</v>
      </c>
      <c r="J110" s="407">
        <f t="shared" si="201"/>
        <v>-140</v>
      </c>
      <c r="K110" s="408">
        <f t="shared" ref="K110:L110" si="202">SUM(K107:K109)</f>
        <v>7</v>
      </c>
      <c r="L110" s="409">
        <f t="shared" si="202"/>
        <v>-280</v>
      </c>
      <c r="M110" s="453">
        <f t="shared" si="201"/>
        <v>0</v>
      </c>
      <c r="N110" s="407">
        <f t="shared" si="201"/>
        <v>-140</v>
      </c>
      <c r="O110" s="453">
        <f t="shared" si="201"/>
        <v>0</v>
      </c>
      <c r="P110" s="407">
        <f t="shared" si="201"/>
        <v>-140</v>
      </c>
      <c r="Q110" s="453">
        <f t="shared" si="201"/>
        <v>0</v>
      </c>
      <c r="R110" s="407">
        <f t="shared" si="201"/>
        <v>-140</v>
      </c>
      <c r="S110" s="408">
        <f t="shared" si="201"/>
        <v>0</v>
      </c>
      <c r="T110" s="409">
        <f t="shared" si="201"/>
        <v>-420</v>
      </c>
    </row>
    <row r="111" spans="1:20" hidden="1" x14ac:dyDescent="0.25"/>
    <row r="112" spans="1:20" ht="15.75" hidden="1" x14ac:dyDescent="0.25">
      <c r="A112" s="1290" t="s">
        <v>251</v>
      </c>
      <c r="B112" s="1291"/>
      <c r="C112" s="1291"/>
      <c r="D112" s="1291"/>
      <c r="E112" s="1291"/>
      <c r="F112" s="1291"/>
      <c r="G112" s="1291"/>
      <c r="H112" s="1291"/>
      <c r="I112" s="1291"/>
      <c r="J112" s="1291"/>
      <c r="K112" s="1291"/>
      <c r="L112" s="1291"/>
      <c r="M112" s="1291"/>
      <c r="N112" s="1291"/>
      <c r="O112" s="1291"/>
      <c r="P112" s="1291"/>
      <c r="Q112" s="1291"/>
      <c r="R112" s="1291"/>
      <c r="S112" s="1291"/>
      <c r="T112" s="1291"/>
    </row>
    <row r="113" spans="1:20" ht="36.75" hidden="1" thickBot="1" x14ac:dyDescent="0.3">
      <c r="A113" s="110" t="s">
        <v>14</v>
      </c>
      <c r="B113" s="315" t="s">
        <v>231</v>
      </c>
      <c r="C113" s="132" t="s">
        <v>173</v>
      </c>
      <c r="D113" s="343" t="s">
        <v>232</v>
      </c>
      <c r="E113" s="444" t="s">
        <v>2</v>
      </c>
      <c r="F113" s="385" t="s">
        <v>234</v>
      </c>
      <c r="G113" s="444" t="s">
        <v>3</v>
      </c>
      <c r="H113" s="385" t="s">
        <v>235</v>
      </c>
      <c r="I113" s="444" t="s">
        <v>4</v>
      </c>
      <c r="J113" s="385" t="s">
        <v>236</v>
      </c>
      <c r="K113" s="292" t="s">
        <v>206</v>
      </c>
      <c r="L113" s="383" t="s">
        <v>233</v>
      </c>
      <c r="M113" s="444" t="s">
        <v>5</v>
      </c>
      <c r="N113" s="385" t="s">
        <v>237</v>
      </c>
      <c r="O113" s="463" t="s">
        <v>203</v>
      </c>
      <c r="P113" s="385" t="s">
        <v>238</v>
      </c>
      <c r="Q113" s="463" t="s">
        <v>204</v>
      </c>
      <c r="R113" s="385" t="s">
        <v>239</v>
      </c>
      <c r="S113" s="292" t="s">
        <v>206</v>
      </c>
      <c r="T113" s="383" t="s">
        <v>233</v>
      </c>
    </row>
    <row r="114" spans="1:20" ht="15.75" hidden="1" thickTop="1" x14ac:dyDescent="0.25">
      <c r="A114" s="113" t="s">
        <v>20</v>
      </c>
      <c r="B114" s="317">
        <v>20</v>
      </c>
      <c r="C114" s="107">
        <f>'UBS Vila Leonor'!B18</f>
        <v>2</v>
      </c>
      <c r="D114" s="338">
        <f t="shared" ref="D114:D116" si="203">C114*B114</f>
        <v>40</v>
      </c>
      <c r="E114" s="445">
        <f>'UBS Vila Leonor'!C18</f>
        <v>2</v>
      </c>
      <c r="F114" s="358">
        <f t="shared" ref="F114:F116" si="204">(E114*$B114)-$D114</f>
        <v>0</v>
      </c>
      <c r="G114" s="445">
        <f>'UBS Vila Leonor'!E18</f>
        <v>0</v>
      </c>
      <c r="H114" s="358">
        <f t="shared" ref="H114:H116" si="205">(G114*$B114)-$D114</f>
        <v>-40</v>
      </c>
      <c r="I114" s="445">
        <f>'UBS Vila Leonor'!G18</f>
        <v>0</v>
      </c>
      <c r="J114" s="358">
        <f t="shared" ref="J114:J116" si="206">(I114*$B114)-$D114</f>
        <v>-40</v>
      </c>
      <c r="K114" s="294">
        <f t="shared" ref="K114:K116" si="207">SUM(E114,G114,I114)</f>
        <v>2</v>
      </c>
      <c r="L114" s="371">
        <f t="shared" ref="L114:L116" si="208">(K114*$B114)-$D114*3</f>
        <v>-80</v>
      </c>
      <c r="M114" s="451">
        <f>'UBS Vila Leonor'!K18</f>
        <v>0</v>
      </c>
      <c r="N114" s="358">
        <f t="shared" ref="N114:N116" si="209">(M114*$B114)-$D114</f>
        <v>-40</v>
      </c>
      <c r="O114" s="445">
        <f>'UBS Vila Leonor'!M18</f>
        <v>0</v>
      </c>
      <c r="P114" s="358">
        <f t="shared" ref="P114:P116" si="210">(O114*$B114)-$D114</f>
        <v>-40</v>
      </c>
      <c r="Q114" s="445">
        <f>'UBS Vila Leonor'!O18</f>
        <v>0</v>
      </c>
      <c r="R114" s="358">
        <f t="shared" ref="R114:R116" si="211">(Q114*$B114)-$D114</f>
        <v>-40</v>
      </c>
      <c r="S114" s="294">
        <f t="shared" ref="S114:S116" si="212">SUM(M114,O114,Q114)</f>
        <v>0</v>
      </c>
      <c r="T114" s="371">
        <f t="shared" ref="T114:T116" si="213">(S114*$B114)-$D114*3</f>
        <v>-120</v>
      </c>
    </row>
    <row r="115" spans="1:20" hidden="1" x14ac:dyDescent="0.25">
      <c r="A115" s="113" t="s">
        <v>43</v>
      </c>
      <c r="B115" s="317">
        <v>20</v>
      </c>
      <c r="C115" s="107">
        <f>'UBS Vila Leonor'!B19</f>
        <v>2</v>
      </c>
      <c r="D115" s="338">
        <f t="shared" si="203"/>
        <v>40</v>
      </c>
      <c r="E115" s="445">
        <f>'UBS Vila Leonor'!C19</f>
        <v>1.9</v>
      </c>
      <c r="F115" s="358">
        <f t="shared" si="204"/>
        <v>-2</v>
      </c>
      <c r="G115" s="445">
        <f>'UBS Vila Leonor'!E19</f>
        <v>0</v>
      </c>
      <c r="H115" s="358">
        <f t="shared" si="205"/>
        <v>-40</v>
      </c>
      <c r="I115" s="445">
        <f>'UBS Vila Leonor'!G19</f>
        <v>0</v>
      </c>
      <c r="J115" s="358">
        <f t="shared" si="206"/>
        <v>-40</v>
      </c>
      <c r="K115" s="294">
        <f t="shared" si="207"/>
        <v>1.9</v>
      </c>
      <c r="L115" s="371">
        <f t="shared" si="208"/>
        <v>-82</v>
      </c>
      <c r="M115" s="451">
        <f>'UBS Vila Leonor'!K19</f>
        <v>0</v>
      </c>
      <c r="N115" s="358">
        <f t="shared" si="209"/>
        <v>-40</v>
      </c>
      <c r="O115" s="445">
        <f>'UBS Vila Leonor'!M19</f>
        <v>0</v>
      </c>
      <c r="P115" s="358">
        <f t="shared" si="210"/>
        <v>-40</v>
      </c>
      <c r="Q115" s="445">
        <f>'UBS Vila Leonor'!O19</f>
        <v>0</v>
      </c>
      <c r="R115" s="358">
        <f t="shared" si="211"/>
        <v>-40</v>
      </c>
      <c r="S115" s="294">
        <f t="shared" si="212"/>
        <v>0</v>
      </c>
      <c r="T115" s="371">
        <f t="shared" si="213"/>
        <v>-120</v>
      </c>
    </row>
    <row r="116" spans="1:20" ht="15.75" hidden="1" thickBot="1" x14ac:dyDescent="0.3">
      <c r="A116" s="113" t="s">
        <v>23</v>
      </c>
      <c r="B116" s="317">
        <v>20</v>
      </c>
      <c r="C116" s="107">
        <f>'UBS Vila Leonor'!B20</f>
        <v>2</v>
      </c>
      <c r="D116" s="338">
        <f t="shared" si="203"/>
        <v>40</v>
      </c>
      <c r="E116" s="445">
        <f>'UBS Vila Leonor'!C20</f>
        <v>2</v>
      </c>
      <c r="F116" s="358">
        <f t="shared" si="204"/>
        <v>0</v>
      </c>
      <c r="G116" s="445">
        <f>'UBS Vila Leonor'!E20</f>
        <v>0</v>
      </c>
      <c r="H116" s="358">
        <f t="shared" si="205"/>
        <v>-40</v>
      </c>
      <c r="I116" s="445">
        <f>'UBS Vila Leonor'!G20</f>
        <v>0</v>
      </c>
      <c r="J116" s="358">
        <f t="shared" si="206"/>
        <v>-40</v>
      </c>
      <c r="K116" s="294">
        <f t="shared" si="207"/>
        <v>2</v>
      </c>
      <c r="L116" s="371">
        <f t="shared" si="208"/>
        <v>-80</v>
      </c>
      <c r="M116" s="451">
        <f>'UBS Vila Leonor'!K20</f>
        <v>0</v>
      </c>
      <c r="N116" s="358">
        <f t="shared" si="209"/>
        <v>-40</v>
      </c>
      <c r="O116" s="445">
        <f>'UBS Vila Leonor'!M20</f>
        <v>0</v>
      </c>
      <c r="P116" s="358">
        <f t="shared" si="210"/>
        <v>-40</v>
      </c>
      <c r="Q116" s="445">
        <f>'UBS Vila Leonor'!O20</f>
        <v>0</v>
      </c>
      <c r="R116" s="358">
        <f t="shared" si="211"/>
        <v>-40</v>
      </c>
      <c r="S116" s="294">
        <f t="shared" si="212"/>
        <v>0</v>
      </c>
      <c r="T116" s="371">
        <f t="shared" si="213"/>
        <v>-120</v>
      </c>
    </row>
    <row r="117" spans="1:20" ht="15.75" hidden="1" thickBot="1" x14ac:dyDescent="0.3">
      <c r="A117" s="410" t="s">
        <v>7</v>
      </c>
      <c r="B117" s="403">
        <f t="shared" ref="B117:T117" si="214">SUM(B114:B116)</f>
        <v>60</v>
      </c>
      <c r="C117" s="404">
        <f t="shared" si="214"/>
        <v>6</v>
      </c>
      <c r="D117" s="405">
        <f t="shared" si="214"/>
        <v>120</v>
      </c>
      <c r="E117" s="453">
        <f t="shared" si="214"/>
        <v>5.9</v>
      </c>
      <c r="F117" s="407">
        <f t="shared" si="214"/>
        <v>-2</v>
      </c>
      <c r="G117" s="453">
        <f t="shared" si="214"/>
        <v>0</v>
      </c>
      <c r="H117" s="407">
        <f t="shared" si="214"/>
        <v>-120</v>
      </c>
      <c r="I117" s="453">
        <f t="shared" si="214"/>
        <v>0</v>
      </c>
      <c r="J117" s="407">
        <f t="shared" si="214"/>
        <v>-120</v>
      </c>
      <c r="K117" s="408">
        <f t="shared" ref="K117:L117" si="215">SUM(K114:K116)</f>
        <v>5.9</v>
      </c>
      <c r="L117" s="409">
        <f t="shared" si="215"/>
        <v>-242</v>
      </c>
      <c r="M117" s="453">
        <f t="shared" si="214"/>
        <v>0</v>
      </c>
      <c r="N117" s="407">
        <f t="shared" si="214"/>
        <v>-120</v>
      </c>
      <c r="O117" s="453">
        <f t="shared" si="214"/>
        <v>0</v>
      </c>
      <c r="P117" s="407">
        <f t="shared" si="214"/>
        <v>-120</v>
      </c>
      <c r="Q117" s="453">
        <f t="shared" si="214"/>
        <v>0</v>
      </c>
      <c r="R117" s="407">
        <f t="shared" si="214"/>
        <v>-120</v>
      </c>
      <c r="S117" s="408">
        <f t="shared" si="214"/>
        <v>0</v>
      </c>
      <c r="T117" s="409">
        <f t="shared" si="214"/>
        <v>-360</v>
      </c>
    </row>
    <row r="118" spans="1:20" hidden="1" x14ac:dyDescent="0.25"/>
    <row r="119" spans="1:20" ht="15.75" hidden="1" x14ac:dyDescent="0.25">
      <c r="A119" s="1290" t="s">
        <v>252</v>
      </c>
      <c r="B119" s="1291"/>
      <c r="C119" s="1291"/>
      <c r="D119" s="1291"/>
      <c r="E119" s="1291"/>
      <c r="F119" s="1291"/>
      <c r="G119" s="1291"/>
      <c r="H119" s="1291"/>
      <c r="I119" s="1291"/>
      <c r="J119" s="1291"/>
      <c r="K119" s="1291"/>
      <c r="L119" s="1291"/>
      <c r="M119" s="1291"/>
      <c r="N119" s="1291"/>
      <c r="O119" s="1291"/>
      <c r="P119" s="1291"/>
      <c r="Q119" s="1291"/>
      <c r="R119" s="1291"/>
      <c r="S119" s="1291"/>
      <c r="T119" s="1291"/>
    </row>
    <row r="120" spans="1:20" ht="36.75" hidden="1" thickBot="1" x14ac:dyDescent="0.3">
      <c r="A120" s="110" t="s">
        <v>14</v>
      </c>
      <c r="B120" s="315" t="s">
        <v>231</v>
      </c>
      <c r="C120" s="132" t="s">
        <v>173</v>
      </c>
      <c r="D120" s="343" t="s">
        <v>232</v>
      </c>
      <c r="E120" s="444" t="s">
        <v>2</v>
      </c>
      <c r="F120" s="385" t="s">
        <v>234</v>
      </c>
      <c r="G120" s="444" t="s">
        <v>3</v>
      </c>
      <c r="H120" s="385" t="s">
        <v>235</v>
      </c>
      <c r="I120" s="444" t="s">
        <v>4</v>
      </c>
      <c r="J120" s="385" t="s">
        <v>236</v>
      </c>
      <c r="K120" s="292" t="s">
        <v>206</v>
      </c>
      <c r="L120" s="383" t="s">
        <v>233</v>
      </c>
      <c r="M120" s="444" t="s">
        <v>5</v>
      </c>
      <c r="N120" s="385" t="s">
        <v>237</v>
      </c>
      <c r="O120" s="463" t="s">
        <v>203</v>
      </c>
      <c r="P120" s="385" t="s">
        <v>238</v>
      </c>
      <c r="Q120" s="463" t="s">
        <v>204</v>
      </c>
      <c r="R120" s="385" t="s">
        <v>239</v>
      </c>
      <c r="S120" s="292" t="s">
        <v>206</v>
      </c>
      <c r="T120" s="383" t="s">
        <v>233</v>
      </c>
    </row>
    <row r="121" spans="1:20" ht="15.75" hidden="1" thickTop="1" x14ac:dyDescent="0.25">
      <c r="A121" s="113" t="s">
        <v>20</v>
      </c>
      <c r="B121" s="317">
        <v>20</v>
      </c>
      <c r="C121" s="107">
        <f>'UBS Vila Sabrina'!B18</f>
        <v>3</v>
      </c>
      <c r="D121" s="338">
        <f t="shared" ref="D121:D123" si="216">C121*B121</f>
        <v>60</v>
      </c>
      <c r="E121" s="445">
        <f>'UBS Vila Sabrina'!C18</f>
        <v>2</v>
      </c>
      <c r="F121" s="358">
        <f t="shared" ref="F121:F123" si="217">(E121*$B121)-$D121</f>
        <v>-20</v>
      </c>
      <c r="G121" s="445">
        <f>'UBS Vila Sabrina'!E18</f>
        <v>0</v>
      </c>
      <c r="H121" s="358">
        <f t="shared" ref="H121:H123" si="218">(G121*$B121)-$D121</f>
        <v>-60</v>
      </c>
      <c r="I121" s="445">
        <f>'UBS Vila Sabrina'!G18</f>
        <v>0</v>
      </c>
      <c r="J121" s="358">
        <f t="shared" ref="J121:J123" si="219">(I121*$B121)-$D121</f>
        <v>-60</v>
      </c>
      <c r="K121" s="294">
        <f t="shared" ref="K121:K123" si="220">SUM(E121,G121,I121)</f>
        <v>2</v>
      </c>
      <c r="L121" s="371">
        <f t="shared" ref="L121:L123" si="221">(K121*$B121)-$D121*3</f>
        <v>-140</v>
      </c>
      <c r="M121" s="445">
        <f>'UBS Vila Sabrina'!K18</f>
        <v>0</v>
      </c>
      <c r="N121" s="358">
        <f t="shared" ref="N121:N123" si="222">(M121*$B121)-$D121</f>
        <v>-60</v>
      </c>
      <c r="O121" s="445">
        <f>'UBS Vila Sabrina'!M18</f>
        <v>0</v>
      </c>
      <c r="P121" s="358">
        <f t="shared" ref="P121:P123" si="223">(O121*$B121)-$D121</f>
        <v>-60</v>
      </c>
      <c r="Q121" s="445">
        <f>'UBS Vila Sabrina'!O18</f>
        <v>0</v>
      </c>
      <c r="R121" s="358">
        <f t="shared" ref="R121:R123" si="224">(Q121*$B121)-$D121</f>
        <v>-60</v>
      </c>
      <c r="S121" s="294">
        <f t="shared" ref="S121:S123" si="225">SUM(M121,O121,Q121)</f>
        <v>0</v>
      </c>
      <c r="T121" s="371">
        <f t="shared" ref="T121:T123" si="226">(S121*$B121)-$D121*3</f>
        <v>-180</v>
      </c>
    </row>
    <row r="122" spans="1:20" hidden="1" x14ac:dyDescent="0.25">
      <c r="A122" s="113" t="s">
        <v>43</v>
      </c>
      <c r="B122" s="317">
        <v>20</v>
      </c>
      <c r="C122" s="107">
        <f>'UBS Vila Sabrina'!B19</f>
        <v>2</v>
      </c>
      <c r="D122" s="338">
        <f t="shared" si="216"/>
        <v>40</v>
      </c>
      <c r="E122" s="445">
        <f>'UBS Vila Sabrina'!C19</f>
        <v>2</v>
      </c>
      <c r="F122" s="358">
        <f t="shared" si="217"/>
        <v>0</v>
      </c>
      <c r="G122" s="445">
        <f>'UBS Vila Sabrina'!E19</f>
        <v>0</v>
      </c>
      <c r="H122" s="358">
        <f t="shared" si="218"/>
        <v>-40</v>
      </c>
      <c r="I122" s="445">
        <f>'UBS Vila Sabrina'!G19</f>
        <v>0</v>
      </c>
      <c r="J122" s="358">
        <f t="shared" si="219"/>
        <v>-40</v>
      </c>
      <c r="K122" s="294">
        <f t="shared" si="220"/>
        <v>2</v>
      </c>
      <c r="L122" s="371">
        <f t="shared" si="221"/>
        <v>-80</v>
      </c>
      <c r="M122" s="445">
        <f>'UBS Vila Sabrina'!K19</f>
        <v>0</v>
      </c>
      <c r="N122" s="358">
        <f t="shared" si="222"/>
        <v>-40</v>
      </c>
      <c r="O122" s="445">
        <f>'UBS Vila Sabrina'!M19</f>
        <v>0</v>
      </c>
      <c r="P122" s="358">
        <f t="shared" si="223"/>
        <v>-40</v>
      </c>
      <c r="Q122" s="445">
        <f>'UBS Vila Sabrina'!O19</f>
        <v>0</v>
      </c>
      <c r="R122" s="358">
        <f t="shared" si="224"/>
        <v>-40</v>
      </c>
      <c r="S122" s="294">
        <f t="shared" si="225"/>
        <v>0</v>
      </c>
      <c r="T122" s="371">
        <f t="shared" si="226"/>
        <v>-120</v>
      </c>
    </row>
    <row r="123" spans="1:20" ht="15.75" hidden="1" thickBot="1" x14ac:dyDescent="0.3">
      <c r="A123" s="113" t="s">
        <v>23</v>
      </c>
      <c r="B123" s="317">
        <v>20</v>
      </c>
      <c r="C123" s="107">
        <f>'UBS Vila Sabrina'!B20</f>
        <v>2</v>
      </c>
      <c r="D123" s="338">
        <f t="shared" si="216"/>
        <v>40</v>
      </c>
      <c r="E123" s="445">
        <f>'UBS Vila Sabrina'!C20</f>
        <v>2</v>
      </c>
      <c r="F123" s="358">
        <f t="shared" si="217"/>
        <v>0</v>
      </c>
      <c r="G123" s="445">
        <f>'UBS Vila Sabrina'!E20</f>
        <v>0</v>
      </c>
      <c r="H123" s="358">
        <f t="shared" si="218"/>
        <v>-40</v>
      </c>
      <c r="I123" s="445">
        <f>'UBS Vila Sabrina'!G20</f>
        <v>0</v>
      </c>
      <c r="J123" s="358">
        <f t="shared" si="219"/>
        <v>-40</v>
      </c>
      <c r="K123" s="294">
        <f t="shared" si="220"/>
        <v>2</v>
      </c>
      <c r="L123" s="371">
        <f t="shared" si="221"/>
        <v>-80</v>
      </c>
      <c r="M123" s="445">
        <f>'UBS Vila Sabrina'!K20</f>
        <v>0</v>
      </c>
      <c r="N123" s="358">
        <f t="shared" si="222"/>
        <v>-40</v>
      </c>
      <c r="O123" s="445">
        <f>'UBS Vila Sabrina'!M20</f>
        <v>0</v>
      </c>
      <c r="P123" s="358">
        <f t="shared" si="223"/>
        <v>-40</v>
      </c>
      <c r="Q123" s="445">
        <f>'UBS Vila Sabrina'!O20</f>
        <v>0</v>
      </c>
      <c r="R123" s="358">
        <f t="shared" si="224"/>
        <v>-40</v>
      </c>
      <c r="S123" s="294">
        <f t="shared" si="225"/>
        <v>0</v>
      </c>
      <c r="T123" s="371">
        <f t="shared" si="226"/>
        <v>-120</v>
      </c>
    </row>
    <row r="124" spans="1:20" ht="15.75" hidden="1" thickBot="1" x14ac:dyDescent="0.3">
      <c r="A124" s="396" t="s">
        <v>7</v>
      </c>
      <c r="B124" s="397">
        <f t="shared" ref="B124:T124" si="227">SUM(B121:B123)</f>
        <v>60</v>
      </c>
      <c r="C124" s="426">
        <f t="shared" si="227"/>
        <v>7</v>
      </c>
      <c r="D124" s="427">
        <f t="shared" si="227"/>
        <v>140</v>
      </c>
      <c r="E124" s="449">
        <f t="shared" si="227"/>
        <v>6</v>
      </c>
      <c r="F124" s="399">
        <f t="shared" si="227"/>
        <v>-20</v>
      </c>
      <c r="G124" s="449">
        <f t="shared" si="227"/>
        <v>0</v>
      </c>
      <c r="H124" s="399">
        <f t="shared" si="227"/>
        <v>-140</v>
      </c>
      <c r="I124" s="449">
        <f t="shared" si="227"/>
        <v>0</v>
      </c>
      <c r="J124" s="399">
        <f t="shared" si="227"/>
        <v>-140</v>
      </c>
      <c r="K124" s="400">
        <f t="shared" ref="K124:L124" si="228">SUM(K121:K123)</f>
        <v>6</v>
      </c>
      <c r="L124" s="401">
        <f t="shared" si="228"/>
        <v>-300</v>
      </c>
      <c r="M124" s="449">
        <f t="shared" si="227"/>
        <v>0</v>
      </c>
      <c r="N124" s="399">
        <f t="shared" si="227"/>
        <v>-140</v>
      </c>
      <c r="O124" s="449">
        <f t="shared" si="227"/>
        <v>0</v>
      </c>
      <c r="P124" s="399">
        <f t="shared" si="227"/>
        <v>-140</v>
      </c>
      <c r="Q124" s="449">
        <f t="shared" si="227"/>
        <v>0</v>
      </c>
      <c r="R124" s="399">
        <f t="shared" si="227"/>
        <v>-140</v>
      </c>
      <c r="S124" s="400">
        <f t="shared" si="227"/>
        <v>0</v>
      </c>
      <c r="T124" s="401">
        <f t="shared" si="227"/>
        <v>-420</v>
      </c>
    </row>
    <row r="125" spans="1:20" hidden="1" x14ac:dyDescent="0.25"/>
    <row r="126" spans="1:20" ht="15.75" hidden="1" x14ac:dyDescent="0.25">
      <c r="A126" s="1290" t="s">
        <v>253</v>
      </c>
      <c r="B126" s="1291"/>
      <c r="C126" s="1291"/>
      <c r="D126" s="1291"/>
      <c r="E126" s="1291"/>
      <c r="F126" s="1291"/>
      <c r="G126" s="1291"/>
      <c r="H126" s="1291"/>
      <c r="I126" s="1291"/>
      <c r="J126" s="1291"/>
      <c r="K126" s="1291"/>
      <c r="L126" s="1291"/>
      <c r="M126" s="1291"/>
      <c r="N126" s="1291"/>
      <c r="O126" s="1291"/>
      <c r="P126" s="1291"/>
      <c r="Q126" s="1291"/>
      <c r="R126" s="1291"/>
      <c r="S126" s="1291"/>
      <c r="T126" s="1291"/>
    </row>
    <row r="127" spans="1:20" ht="36.75" hidden="1" thickBot="1" x14ac:dyDescent="0.3">
      <c r="A127" s="110" t="s">
        <v>14</v>
      </c>
      <c r="B127" s="315" t="s">
        <v>231</v>
      </c>
      <c r="C127" s="132" t="s">
        <v>173</v>
      </c>
      <c r="D127" s="343" t="s">
        <v>232</v>
      </c>
      <c r="E127" s="444" t="s">
        <v>2</v>
      </c>
      <c r="F127" s="385" t="s">
        <v>234</v>
      </c>
      <c r="G127" s="444" t="s">
        <v>3</v>
      </c>
      <c r="H127" s="385" t="s">
        <v>235</v>
      </c>
      <c r="I127" s="444" t="s">
        <v>4</v>
      </c>
      <c r="J127" s="385" t="s">
        <v>236</v>
      </c>
      <c r="K127" s="292" t="s">
        <v>206</v>
      </c>
      <c r="L127" s="383" t="s">
        <v>233</v>
      </c>
      <c r="M127" s="444" t="s">
        <v>5</v>
      </c>
      <c r="N127" s="385" t="s">
        <v>237</v>
      </c>
      <c r="O127" s="463" t="s">
        <v>203</v>
      </c>
      <c r="P127" s="385" t="s">
        <v>238</v>
      </c>
      <c r="Q127" s="463" t="s">
        <v>204</v>
      </c>
      <c r="R127" s="385" t="s">
        <v>239</v>
      </c>
      <c r="S127" s="292" t="s">
        <v>206</v>
      </c>
      <c r="T127" s="383" t="s">
        <v>233</v>
      </c>
    </row>
    <row r="128" spans="1:20" ht="15.75" hidden="1" thickTop="1" x14ac:dyDescent="0.25">
      <c r="A128" s="113" t="s">
        <v>20</v>
      </c>
      <c r="B128" s="317">
        <v>20</v>
      </c>
      <c r="C128" s="107">
        <f>'UBS Carandiru'!B21</f>
        <v>4</v>
      </c>
      <c r="D128" s="338">
        <f t="shared" ref="D128:D133" si="229">C128*B128</f>
        <v>80</v>
      </c>
      <c r="E128" s="445">
        <f>'UBS Carandiru'!C21</f>
        <v>3</v>
      </c>
      <c r="F128" s="358">
        <f t="shared" ref="F128:F133" si="230">(E128*$B128)-$D128</f>
        <v>-20</v>
      </c>
      <c r="G128" s="445">
        <f>'UBS Carandiru'!E21</f>
        <v>0</v>
      </c>
      <c r="H128" s="358">
        <f t="shared" ref="H128:H133" si="231">(G128*$B128)-$D128</f>
        <v>-80</v>
      </c>
      <c r="I128" s="445">
        <f>'UBS Carandiru'!G21</f>
        <v>0</v>
      </c>
      <c r="J128" s="358">
        <f t="shared" ref="J128:J133" si="232">(I128*$B128)-$D128</f>
        <v>-80</v>
      </c>
      <c r="K128" s="294">
        <f t="shared" ref="K128:K133" si="233">SUM(E128,G128,I128)</f>
        <v>3</v>
      </c>
      <c r="L128" s="371">
        <f t="shared" ref="L128:L133" si="234">(K128*$B128)-$D128*3</f>
        <v>-180</v>
      </c>
      <c r="M128" s="445">
        <f>'UBS Carandiru'!K21</f>
        <v>0</v>
      </c>
      <c r="N128" s="358">
        <f t="shared" ref="N128:N133" si="235">(M128*$B128)-$D128</f>
        <v>-80</v>
      </c>
      <c r="O128" s="445">
        <f>'UBS Carandiru'!M21</f>
        <v>0</v>
      </c>
      <c r="P128" s="358">
        <f t="shared" ref="P128:P133" si="236">(O128*$B128)-$D128</f>
        <v>-80</v>
      </c>
      <c r="Q128" s="445">
        <f>'UBS Carandiru'!O21</f>
        <v>0</v>
      </c>
      <c r="R128" s="358">
        <f t="shared" ref="R128:R133" si="237">(Q128*$B128)-$D128</f>
        <v>-80</v>
      </c>
      <c r="S128" s="294">
        <f t="shared" ref="S128:S133" si="238">SUM(M128,O128,Q128)</f>
        <v>0</v>
      </c>
      <c r="T128" s="371">
        <f t="shared" ref="T128:T133" si="239">(S128*$B128)-$D128*3</f>
        <v>-240</v>
      </c>
    </row>
    <row r="129" spans="1:20" hidden="1" x14ac:dyDescent="0.25">
      <c r="A129" s="113" t="s">
        <v>43</v>
      </c>
      <c r="B129" s="317">
        <v>20</v>
      </c>
      <c r="C129" s="107">
        <f>'UBS Carandiru'!B22</f>
        <v>3</v>
      </c>
      <c r="D129" s="338">
        <f t="shared" si="229"/>
        <v>60</v>
      </c>
      <c r="E129" s="445">
        <f>'UBS Carandiru'!C22</f>
        <v>2.5</v>
      </c>
      <c r="F129" s="358">
        <f t="shared" si="230"/>
        <v>-10</v>
      </c>
      <c r="G129" s="445">
        <f>'UBS Carandiru'!E22</f>
        <v>0</v>
      </c>
      <c r="H129" s="358">
        <f t="shared" si="231"/>
        <v>-60</v>
      </c>
      <c r="I129" s="445">
        <f>'UBS Carandiru'!G22</f>
        <v>0</v>
      </c>
      <c r="J129" s="358">
        <f t="shared" si="232"/>
        <v>-60</v>
      </c>
      <c r="K129" s="294">
        <f t="shared" si="233"/>
        <v>2.5</v>
      </c>
      <c r="L129" s="371">
        <f t="shared" si="234"/>
        <v>-130</v>
      </c>
      <c r="M129" s="445">
        <f>'UBS Carandiru'!K22</f>
        <v>0</v>
      </c>
      <c r="N129" s="358">
        <f t="shared" si="235"/>
        <v>-60</v>
      </c>
      <c r="O129" s="445">
        <f>'UBS Carandiru'!M22</f>
        <v>0</v>
      </c>
      <c r="P129" s="358">
        <f t="shared" si="236"/>
        <v>-60</v>
      </c>
      <c r="Q129" s="445">
        <f>'UBS Carandiru'!O22</f>
        <v>0</v>
      </c>
      <c r="R129" s="358">
        <f t="shared" si="237"/>
        <v>-60</v>
      </c>
      <c r="S129" s="294">
        <f t="shared" si="238"/>
        <v>0</v>
      </c>
      <c r="T129" s="371">
        <f t="shared" si="239"/>
        <v>-180</v>
      </c>
    </row>
    <row r="130" spans="1:20" hidden="1" x14ac:dyDescent="0.25">
      <c r="A130" s="113" t="s">
        <v>22</v>
      </c>
      <c r="B130" s="317">
        <v>20</v>
      </c>
      <c r="C130" s="107">
        <f>'UBS Carandiru'!B23</f>
        <v>1</v>
      </c>
      <c r="D130" s="338">
        <f t="shared" si="229"/>
        <v>20</v>
      </c>
      <c r="E130" s="445">
        <f>'UBS Carandiru'!C23</f>
        <v>0.5</v>
      </c>
      <c r="F130" s="358">
        <f t="shared" si="230"/>
        <v>-10</v>
      </c>
      <c r="G130" s="445">
        <f>'UBS Carandiru'!E23</f>
        <v>0</v>
      </c>
      <c r="H130" s="358">
        <f t="shared" si="231"/>
        <v>-20</v>
      </c>
      <c r="I130" s="445">
        <f>'UBS Carandiru'!G23</f>
        <v>0</v>
      </c>
      <c r="J130" s="358">
        <f t="shared" si="232"/>
        <v>-20</v>
      </c>
      <c r="K130" s="294">
        <f t="shared" si="233"/>
        <v>0.5</v>
      </c>
      <c r="L130" s="371">
        <f t="shared" si="234"/>
        <v>-50</v>
      </c>
      <c r="M130" s="445">
        <f>'UBS Carandiru'!K23</f>
        <v>0</v>
      </c>
      <c r="N130" s="358">
        <f t="shared" si="235"/>
        <v>-20</v>
      </c>
      <c r="O130" s="445">
        <f>'UBS Carandiru'!M23</f>
        <v>0</v>
      </c>
      <c r="P130" s="358">
        <f t="shared" si="236"/>
        <v>-20</v>
      </c>
      <c r="Q130" s="445">
        <f>'UBS Carandiru'!O23</f>
        <v>0</v>
      </c>
      <c r="R130" s="358">
        <f t="shared" si="237"/>
        <v>-20</v>
      </c>
      <c r="S130" s="294">
        <f t="shared" si="238"/>
        <v>0</v>
      </c>
      <c r="T130" s="371">
        <f t="shared" si="239"/>
        <v>-60</v>
      </c>
    </row>
    <row r="131" spans="1:20" hidden="1" x14ac:dyDescent="0.25">
      <c r="A131" s="113" t="s">
        <v>50</v>
      </c>
      <c r="B131" s="317">
        <v>20</v>
      </c>
      <c r="C131" s="107">
        <f>'UBS Carandiru'!B24</f>
        <v>1</v>
      </c>
      <c r="D131" s="338">
        <f t="shared" si="229"/>
        <v>20</v>
      </c>
      <c r="E131" s="445">
        <f>'UBS Carandiru'!C24</f>
        <v>0</v>
      </c>
      <c r="F131" s="358">
        <f t="shared" si="230"/>
        <v>-20</v>
      </c>
      <c r="G131" s="445">
        <f>'UBS Carandiru'!E24</f>
        <v>0</v>
      </c>
      <c r="H131" s="358">
        <f t="shared" si="231"/>
        <v>-20</v>
      </c>
      <c r="I131" s="445">
        <f>'UBS Carandiru'!G24</f>
        <v>0</v>
      </c>
      <c r="J131" s="358">
        <f t="shared" si="232"/>
        <v>-20</v>
      </c>
      <c r="K131" s="294">
        <f t="shared" si="233"/>
        <v>0</v>
      </c>
      <c r="L131" s="371">
        <f t="shared" si="234"/>
        <v>-60</v>
      </c>
      <c r="M131" s="445">
        <f>'UBS Carandiru'!K24</f>
        <v>0</v>
      </c>
      <c r="N131" s="358">
        <f t="shared" si="235"/>
        <v>-20</v>
      </c>
      <c r="O131" s="445">
        <f>'UBS Carandiru'!M24</f>
        <v>0</v>
      </c>
      <c r="P131" s="358">
        <f t="shared" si="236"/>
        <v>-20</v>
      </c>
      <c r="Q131" s="445">
        <f>'UBS Carandiru'!O24</f>
        <v>0</v>
      </c>
      <c r="R131" s="358">
        <f t="shared" si="237"/>
        <v>-20</v>
      </c>
      <c r="S131" s="294">
        <f t="shared" si="238"/>
        <v>0</v>
      </c>
      <c r="T131" s="371">
        <f t="shared" si="239"/>
        <v>-60</v>
      </c>
    </row>
    <row r="132" spans="1:20" hidden="1" x14ac:dyDescent="0.25">
      <c r="A132" s="113" t="s">
        <v>23</v>
      </c>
      <c r="B132" s="317">
        <v>20</v>
      </c>
      <c r="C132" s="107">
        <f>'UBS Carandiru'!B25</f>
        <v>2</v>
      </c>
      <c r="D132" s="338">
        <f t="shared" si="229"/>
        <v>40</v>
      </c>
      <c r="E132" s="445">
        <f>'UBS Carandiru'!C25</f>
        <v>1</v>
      </c>
      <c r="F132" s="358">
        <f t="shared" si="230"/>
        <v>-20</v>
      </c>
      <c r="G132" s="445">
        <f>'UBS Carandiru'!E25</f>
        <v>0</v>
      </c>
      <c r="H132" s="358">
        <f t="shared" si="231"/>
        <v>-40</v>
      </c>
      <c r="I132" s="445">
        <f>'UBS Carandiru'!G25</f>
        <v>0</v>
      </c>
      <c r="J132" s="358">
        <f t="shared" si="232"/>
        <v>-40</v>
      </c>
      <c r="K132" s="294">
        <f t="shared" si="233"/>
        <v>1</v>
      </c>
      <c r="L132" s="371">
        <f t="shared" si="234"/>
        <v>-100</v>
      </c>
      <c r="M132" s="445">
        <f>'UBS Carandiru'!K25</f>
        <v>0</v>
      </c>
      <c r="N132" s="358">
        <f t="shared" si="235"/>
        <v>-40</v>
      </c>
      <c r="O132" s="445">
        <f>'UBS Carandiru'!M25</f>
        <v>0</v>
      </c>
      <c r="P132" s="358">
        <f t="shared" si="236"/>
        <v>-40</v>
      </c>
      <c r="Q132" s="445">
        <f>'UBS Carandiru'!O25</f>
        <v>0</v>
      </c>
      <c r="R132" s="358">
        <f t="shared" si="237"/>
        <v>-40</v>
      </c>
      <c r="S132" s="294">
        <f t="shared" si="238"/>
        <v>0</v>
      </c>
      <c r="T132" s="371">
        <f t="shared" si="239"/>
        <v>-120</v>
      </c>
    </row>
    <row r="133" spans="1:20" ht="15.75" hidden="1" thickBot="1" x14ac:dyDescent="0.3">
      <c r="A133" s="113" t="s">
        <v>210</v>
      </c>
      <c r="B133" s="317">
        <v>10</v>
      </c>
      <c r="C133" s="107">
        <f>'UBS Carandiru'!B26</f>
        <v>1</v>
      </c>
      <c r="D133" s="338">
        <f t="shared" si="229"/>
        <v>10</v>
      </c>
      <c r="E133" s="445">
        <f>'UBS Carandiru'!C26</f>
        <v>1</v>
      </c>
      <c r="F133" s="358">
        <f t="shared" si="230"/>
        <v>0</v>
      </c>
      <c r="G133" s="445">
        <f>'UBS Carandiru'!E26</f>
        <v>0</v>
      </c>
      <c r="H133" s="358">
        <f t="shared" si="231"/>
        <v>-10</v>
      </c>
      <c r="I133" s="445">
        <f>'UBS Carandiru'!G26</f>
        <v>0</v>
      </c>
      <c r="J133" s="358">
        <f t="shared" si="232"/>
        <v>-10</v>
      </c>
      <c r="K133" s="294">
        <f t="shared" si="233"/>
        <v>1</v>
      </c>
      <c r="L133" s="371">
        <f t="shared" si="234"/>
        <v>-20</v>
      </c>
      <c r="M133" s="445">
        <f>'UBS Carandiru'!K26</f>
        <v>0</v>
      </c>
      <c r="N133" s="358">
        <f t="shared" si="235"/>
        <v>-10</v>
      </c>
      <c r="O133" s="445">
        <f>'UBS Carandiru'!M26</f>
        <v>0</v>
      </c>
      <c r="P133" s="358">
        <f t="shared" si="236"/>
        <v>-10</v>
      </c>
      <c r="Q133" s="445">
        <f>'UBS Carandiru'!O26</f>
        <v>0</v>
      </c>
      <c r="R133" s="358">
        <f t="shared" si="237"/>
        <v>-10</v>
      </c>
      <c r="S133" s="294">
        <f t="shared" si="238"/>
        <v>0</v>
      </c>
      <c r="T133" s="371">
        <f t="shared" si="239"/>
        <v>-30</v>
      </c>
    </row>
    <row r="134" spans="1:20" ht="15.75" hidden="1" thickBot="1" x14ac:dyDescent="0.3">
      <c r="A134" s="396" t="s">
        <v>7</v>
      </c>
      <c r="B134" s="397">
        <f t="shared" ref="B134:T134" si="240">SUM(B128:B133)</f>
        <v>110</v>
      </c>
      <c r="C134" s="426">
        <f t="shared" si="240"/>
        <v>12</v>
      </c>
      <c r="D134" s="427">
        <f t="shared" si="240"/>
        <v>230</v>
      </c>
      <c r="E134" s="449">
        <f t="shared" si="240"/>
        <v>8</v>
      </c>
      <c r="F134" s="399">
        <f t="shared" si="240"/>
        <v>-80</v>
      </c>
      <c r="G134" s="449">
        <f t="shared" si="240"/>
        <v>0</v>
      </c>
      <c r="H134" s="399">
        <f t="shared" si="240"/>
        <v>-230</v>
      </c>
      <c r="I134" s="449">
        <f t="shared" si="240"/>
        <v>0</v>
      </c>
      <c r="J134" s="399">
        <f t="shared" si="240"/>
        <v>-230</v>
      </c>
      <c r="K134" s="400">
        <f t="shared" ref="K134:L134" si="241">SUM(K128:K133)</f>
        <v>8</v>
      </c>
      <c r="L134" s="401">
        <f t="shared" si="241"/>
        <v>-540</v>
      </c>
      <c r="M134" s="449">
        <f t="shared" si="240"/>
        <v>0</v>
      </c>
      <c r="N134" s="399">
        <f t="shared" si="240"/>
        <v>-230</v>
      </c>
      <c r="O134" s="449">
        <f t="shared" si="240"/>
        <v>0</v>
      </c>
      <c r="P134" s="399">
        <f t="shared" si="240"/>
        <v>-230</v>
      </c>
      <c r="Q134" s="449">
        <f t="shared" si="240"/>
        <v>0</v>
      </c>
      <c r="R134" s="399">
        <f t="shared" si="240"/>
        <v>-230</v>
      </c>
      <c r="S134" s="400">
        <f t="shared" si="240"/>
        <v>0</v>
      </c>
      <c r="T134" s="401">
        <f t="shared" si="240"/>
        <v>-690</v>
      </c>
    </row>
    <row r="135" spans="1:20" hidden="1" x14ac:dyDescent="0.25"/>
    <row r="136" spans="1:20" ht="15.75" hidden="1" x14ac:dyDescent="0.25">
      <c r="A136" s="1290" t="s">
        <v>254</v>
      </c>
      <c r="B136" s="1291"/>
      <c r="C136" s="1291"/>
      <c r="D136" s="1291"/>
      <c r="E136" s="1291"/>
      <c r="F136" s="1291"/>
      <c r="G136" s="1291"/>
      <c r="H136" s="1291"/>
      <c r="I136" s="1291"/>
      <c r="J136" s="1291"/>
      <c r="K136" s="1291"/>
      <c r="L136" s="1291"/>
      <c r="M136" s="1291"/>
      <c r="N136" s="1291"/>
      <c r="O136" s="1291"/>
      <c r="P136" s="1291"/>
      <c r="Q136" s="1291"/>
      <c r="R136" s="1291"/>
      <c r="S136" s="1291"/>
      <c r="T136" s="1291"/>
    </row>
    <row r="137" spans="1:20" ht="36.75" hidden="1" thickBot="1" x14ac:dyDescent="0.3">
      <c r="A137" s="110" t="s">
        <v>14</v>
      </c>
      <c r="B137" s="315" t="s">
        <v>231</v>
      </c>
      <c r="C137" s="132" t="s">
        <v>173</v>
      </c>
      <c r="D137" s="343" t="s">
        <v>232</v>
      </c>
      <c r="E137" s="444" t="s">
        <v>2</v>
      </c>
      <c r="F137" s="385" t="s">
        <v>234</v>
      </c>
      <c r="G137" s="444" t="s">
        <v>3</v>
      </c>
      <c r="H137" s="385" t="s">
        <v>235</v>
      </c>
      <c r="I137" s="444" t="s">
        <v>4</v>
      </c>
      <c r="J137" s="385" t="s">
        <v>236</v>
      </c>
      <c r="K137" s="292" t="s">
        <v>206</v>
      </c>
      <c r="L137" s="383" t="s">
        <v>233</v>
      </c>
      <c r="M137" s="444" t="s">
        <v>5</v>
      </c>
      <c r="N137" s="385" t="s">
        <v>237</v>
      </c>
      <c r="O137" s="463" t="s">
        <v>203</v>
      </c>
      <c r="P137" s="385" t="s">
        <v>238</v>
      </c>
      <c r="Q137" s="463" t="s">
        <v>204</v>
      </c>
      <c r="R137" s="385" t="s">
        <v>239</v>
      </c>
      <c r="S137" s="292" t="s">
        <v>206</v>
      </c>
      <c r="T137" s="383" t="s">
        <v>233</v>
      </c>
    </row>
    <row r="138" spans="1:20" ht="15.75" hidden="1" thickTop="1" x14ac:dyDescent="0.25">
      <c r="A138" s="59" t="s">
        <v>146</v>
      </c>
      <c r="B138" s="62">
        <v>20</v>
      </c>
      <c r="C138" s="290">
        <f>'CER Carandiru'!B15</f>
        <v>1</v>
      </c>
      <c r="D138" s="348">
        <f t="shared" ref="D138:D140" si="242">C138*B138</f>
        <v>20</v>
      </c>
      <c r="E138" s="454">
        <f>'CER Carandiru'!C15</f>
        <v>0</v>
      </c>
      <c r="F138" s="364">
        <f t="shared" ref="F138:F140" si="243">(E138*$B138)-$D138</f>
        <v>-20</v>
      </c>
      <c r="G138" s="454">
        <f>'CER Carandiru'!E15</f>
        <v>0</v>
      </c>
      <c r="H138" s="364">
        <f t="shared" ref="H138:H140" si="244">(G138*$B138)-$D138</f>
        <v>-20</v>
      </c>
      <c r="I138" s="454">
        <f>'CER Carandiru'!G15</f>
        <v>0</v>
      </c>
      <c r="J138" s="364">
        <f t="shared" ref="J138:J140" si="245">(I138*$B138)-$D138</f>
        <v>-20</v>
      </c>
      <c r="K138" s="299">
        <f t="shared" ref="K138:K140" si="246">SUM(E138,G138,I138)</f>
        <v>0</v>
      </c>
      <c r="L138" s="377">
        <f t="shared" ref="L138:L140" si="247">(K138*$B138)-$D138*3</f>
        <v>-60</v>
      </c>
      <c r="M138" s="454">
        <f>'CER Carandiru'!K15</f>
        <v>0</v>
      </c>
      <c r="N138" s="364">
        <f t="shared" ref="N138:N140" si="248">(M138*$B138)-$D138</f>
        <v>-20</v>
      </c>
      <c r="O138" s="454">
        <f>'CER Carandiru'!M15</f>
        <v>0</v>
      </c>
      <c r="P138" s="364">
        <f t="shared" ref="P138:P140" si="249">(O138*$B138)-$D138</f>
        <v>-20</v>
      </c>
      <c r="Q138" s="454">
        <f>'CER Carandiru'!O15</f>
        <v>0</v>
      </c>
      <c r="R138" s="364">
        <f t="shared" ref="R138:R140" si="250">(Q138*$B138)-$D138</f>
        <v>-20</v>
      </c>
      <c r="S138" s="299">
        <f t="shared" ref="S138:S140" si="251">SUM(M138,O138,Q138)</f>
        <v>0</v>
      </c>
      <c r="T138" s="377">
        <f t="shared" ref="T138:T140" si="252">(S138*$B138)-$D138*3</f>
        <v>-60</v>
      </c>
    </row>
    <row r="139" spans="1:20" hidden="1" x14ac:dyDescent="0.25">
      <c r="A139" s="156" t="s">
        <v>153</v>
      </c>
      <c r="B139" s="157">
        <v>20</v>
      </c>
      <c r="C139" s="291">
        <f>'CER Carandiru'!B16</f>
        <v>1</v>
      </c>
      <c r="D139" s="349">
        <f t="shared" si="242"/>
        <v>20</v>
      </c>
      <c r="E139" s="455">
        <f>'CER Carandiru'!C16</f>
        <v>1.5</v>
      </c>
      <c r="F139" s="365">
        <f t="shared" si="243"/>
        <v>10</v>
      </c>
      <c r="G139" s="455">
        <f>'CER Carandiru'!E16</f>
        <v>0</v>
      </c>
      <c r="H139" s="365">
        <f t="shared" si="244"/>
        <v>-20</v>
      </c>
      <c r="I139" s="455">
        <f>'CER Carandiru'!G16</f>
        <v>0</v>
      </c>
      <c r="J139" s="365">
        <f t="shared" si="245"/>
        <v>-20</v>
      </c>
      <c r="K139" s="300">
        <f t="shared" si="246"/>
        <v>1.5</v>
      </c>
      <c r="L139" s="378">
        <f t="shared" si="247"/>
        <v>-30</v>
      </c>
      <c r="M139" s="455">
        <f>'CER Carandiru'!K16</f>
        <v>0</v>
      </c>
      <c r="N139" s="365">
        <f t="shared" si="248"/>
        <v>-20</v>
      </c>
      <c r="O139" s="455">
        <f>'CER Carandiru'!M16</f>
        <v>0</v>
      </c>
      <c r="P139" s="365">
        <f t="shared" si="249"/>
        <v>-20</v>
      </c>
      <c r="Q139" s="455">
        <f>'CER Carandiru'!O16</f>
        <v>0</v>
      </c>
      <c r="R139" s="365">
        <f t="shared" si="250"/>
        <v>-20</v>
      </c>
      <c r="S139" s="300">
        <f t="shared" si="251"/>
        <v>0</v>
      </c>
      <c r="T139" s="378">
        <f t="shared" si="252"/>
        <v>-60</v>
      </c>
    </row>
    <row r="140" spans="1:20" ht="15.75" hidden="1" thickBot="1" x14ac:dyDescent="0.3">
      <c r="A140" s="156" t="s">
        <v>154</v>
      </c>
      <c r="B140" s="157">
        <v>20</v>
      </c>
      <c r="C140" s="291">
        <f>'CER Carandiru'!B17</f>
        <v>1</v>
      </c>
      <c r="D140" s="349">
        <f t="shared" si="242"/>
        <v>20</v>
      </c>
      <c r="E140" s="455">
        <f>'CER Carandiru'!C17</f>
        <v>0.6</v>
      </c>
      <c r="F140" s="365">
        <f t="shared" si="243"/>
        <v>-8</v>
      </c>
      <c r="G140" s="455">
        <f>'CER Carandiru'!E17</f>
        <v>0</v>
      </c>
      <c r="H140" s="365">
        <f t="shared" si="244"/>
        <v>-20</v>
      </c>
      <c r="I140" s="455">
        <f>'CER Carandiru'!G17</f>
        <v>0</v>
      </c>
      <c r="J140" s="365">
        <f t="shared" si="245"/>
        <v>-20</v>
      </c>
      <c r="K140" s="300">
        <f t="shared" si="246"/>
        <v>0.6</v>
      </c>
      <c r="L140" s="378">
        <f t="shared" si="247"/>
        <v>-48</v>
      </c>
      <c r="M140" s="455">
        <f>'CER Carandiru'!K17</f>
        <v>0</v>
      </c>
      <c r="N140" s="365">
        <f t="shared" si="248"/>
        <v>-20</v>
      </c>
      <c r="O140" s="455">
        <f>'CER Carandiru'!M17</f>
        <v>0</v>
      </c>
      <c r="P140" s="365">
        <f t="shared" si="249"/>
        <v>-20</v>
      </c>
      <c r="Q140" s="455">
        <f>'CER Carandiru'!O17</f>
        <v>0</v>
      </c>
      <c r="R140" s="365">
        <f t="shared" si="250"/>
        <v>-20</v>
      </c>
      <c r="S140" s="300">
        <f t="shared" si="251"/>
        <v>0</v>
      </c>
      <c r="T140" s="378">
        <f t="shared" si="252"/>
        <v>-60</v>
      </c>
    </row>
    <row r="141" spans="1:20" ht="15.75" hidden="1" thickBot="1" x14ac:dyDescent="0.3">
      <c r="A141" s="396" t="s">
        <v>7</v>
      </c>
      <c r="B141" s="397">
        <f t="shared" ref="B141:T141" si="253">SUM(B138:B140)</f>
        <v>60</v>
      </c>
      <c r="C141" s="426">
        <f t="shared" si="253"/>
        <v>3</v>
      </c>
      <c r="D141" s="427">
        <f t="shared" si="253"/>
        <v>60</v>
      </c>
      <c r="E141" s="449">
        <f t="shared" si="253"/>
        <v>2.1</v>
      </c>
      <c r="F141" s="399">
        <f t="shared" si="253"/>
        <v>-18</v>
      </c>
      <c r="G141" s="449">
        <f t="shared" si="253"/>
        <v>0</v>
      </c>
      <c r="H141" s="399">
        <f t="shared" si="253"/>
        <v>-60</v>
      </c>
      <c r="I141" s="449">
        <f t="shared" si="253"/>
        <v>0</v>
      </c>
      <c r="J141" s="399">
        <f t="shared" si="253"/>
        <v>-60</v>
      </c>
      <c r="K141" s="400">
        <f t="shared" ref="K141:L141" si="254">SUM(K138:K140)</f>
        <v>2.1</v>
      </c>
      <c r="L141" s="401">
        <f t="shared" si="254"/>
        <v>-138</v>
      </c>
      <c r="M141" s="449">
        <f t="shared" si="253"/>
        <v>0</v>
      </c>
      <c r="N141" s="399">
        <f t="shared" si="253"/>
        <v>-60</v>
      </c>
      <c r="O141" s="449">
        <f t="shared" si="253"/>
        <v>0</v>
      </c>
      <c r="P141" s="399">
        <f t="shared" si="253"/>
        <v>-60</v>
      </c>
      <c r="Q141" s="449">
        <f t="shared" si="253"/>
        <v>0</v>
      </c>
      <c r="R141" s="399">
        <f t="shared" si="253"/>
        <v>-60</v>
      </c>
      <c r="S141" s="400">
        <f t="shared" si="253"/>
        <v>0</v>
      </c>
      <c r="T141" s="401">
        <f t="shared" si="253"/>
        <v>-180</v>
      </c>
    </row>
    <row r="142" spans="1:20" hidden="1" x14ac:dyDescent="0.25"/>
    <row r="143" spans="1:20" ht="15.75" hidden="1" x14ac:dyDescent="0.25">
      <c r="A143" s="1290" t="s">
        <v>255</v>
      </c>
      <c r="B143" s="1291"/>
      <c r="C143" s="1291"/>
      <c r="D143" s="1291"/>
      <c r="E143" s="1291"/>
      <c r="F143" s="1291"/>
      <c r="G143" s="1291"/>
      <c r="H143" s="1291"/>
      <c r="I143" s="1291"/>
      <c r="J143" s="1291"/>
      <c r="K143" s="1291"/>
      <c r="L143" s="1291"/>
      <c r="M143" s="1291"/>
      <c r="N143" s="1291"/>
      <c r="O143" s="1291"/>
      <c r="P143" s="1291"/>
      <c r="Q143" s="1291"/>
      <c r="R143" s="1291"/>
      <c r="S143" s="1291"/>
      <c r="T143" s="1291"/>
    </row>
    <row r="144" spans="1:20" ht="36.75" hidden="1" thickBot="1" x14ac:dyDescent="0.3">
      <c r="A144" s="110" t="s">
        <v>14</v>
      </c>
      <c r="B144" s="315" t="s">
        <v>231</v>
      </c>
      <c r="C144" s="132" t="s">
        <v>173</v>
      </c>
      <c r="D144" s="343" t="s">
        <v>232</v>
      </c>
      <c r="E144" s="444" t="s">
        <v>2</v>
      </c>
      <c r="F144" s="385" t="s">
        <v>234</v>
      </c>
      <c r="G144" s="444" t="s">
        <v>3</v>
      </c>
      <c r="H144" s="385" t="s">
        <v>235</v>
      </c>
      <c r="I144" s="444" t="s">
        <v>4</v>
      </c>
      <c r="J144" s="385" t="s">
        <v>236</v>
      </c>
      <c r="K144" s="292" t="s">
        <v>206</v>
      </c>
      <c r="L144" s="383" t="s">
        <v>233</v>
      </c>
      <c r="M144" s="444" t="s">
        <v>5</v>
      </c>
      <c r="N144" s="385" t="s">
        <v>237</v>
      </c>
      <c r="O144" s="463" t="s">
        <v>203</v>
      </c>
      <c r="P144" s="385" t="s">
        <v>238</v>
      </c>
      <c r="Q144" s="463" t="s">
        <v>204</v>
      </c>
      <c r="R144" s="385" t="s">
        <v>239</v>
      </c>
      <c r="S144" s="292" t="s">
        <v>206</v>
      </c>
      <c r="T144" s="383" t="s">
        <v>233</v>
      </c>
    </row>
    <row r="145" spans="1:20" ht="16.5" hidden="1" thickTop="1" thickBot="1" x14ac:dyDescent="0.3">
      <c r="A145" s="113" t="s">
        <v>92</v>
      </c>
      <c r="B145" s="316">
        <v>20</v>
      </c>
      <c r="C145" s="10">
        <f>'URSI CARANDIRU'!B19</f>
        <v>3</v>
      </c>
      <c r="D145" s="337">
        <f t="shared" ref="D145" si="255">C145*B145</f>
        <v>60</v>
      </c>
      <c r="E145" s="456">
        <f>'URSI CARANDIRU'!C19</f>
        <v>3</v>
      </c>
      <c r="F145" s="357">
        <f t="shared" ref="F145" si="256">(E145*$B145)-$D145</f>
        <v>0</v>
      </c>
      <c r="G145" s="456">
        <f>'URSI CARANDIRU'!E19</f>
        <v>0</v>
      </c>
      <c r="H145" s="357">
        <f t="shared" ref="H145" si="257">(G145*$B145)-$D145</f>
        <v>-60</v>
      </c>
      <c r="I145" s="456">
        <f>'URSI CARANDIRU'!G19</f>
        <v>0</v>
      </c>
      <c r="J145" s="357">
        <f t="shared" ref="J145" si="258">(I145*$B145)-$D145</f>
        <v>-60</v>
      </c>
      <c r="K145" s="282">
        <f t="shared" ref="K145" si="259">SUM(E145,G145,I145)</f>
        <v>3</v>
      </c>
      <c r="L145" s="370">
        <f t="shared" ref="L145" si="260">(K145*$B145)-$D145*3</f>
        <v>-120</v>
      </c>
      <c r="M145" s="456">
        <f>'URSI CARANDIRU'!K19</f>
        <v>0</v>
      </c>
      <c r="N145" s="357">
        <f t="shared" ref="N145" si="261">(M145*$B145)-$D145</f>
        <v>-60</v>
      </c>
      <c r="O145" s="456">
        <f>'URSI CARANDIRU'!M19</f>
        <v>0</v>
      </c>
      <c r="P145" s="357">
        <f t="shared" ref="P145" si="262">(O145*$B145)-$D145</f>
        <v>-60</v>
      </c>
      <c r="Q145" s="456">
        <f>'URSI CARANDIRU'!O19</f>
        <v>0</v>
      </c>
      <c r="R145" s="357">
        <f t="shared" ref="R145" si="263">(Q145*$B145)-$D145</f>
        <v>-60</v>
      </c>
      <c r="S145" s="282">
        <f t="shared" ref="S145" si="264">SUM(M145,O145,Q145)</f>
        <v>0</v>
      </c>
      <c r="T145" s="370">
        <f t="shared" ref="T145" si="265">(S145*$B145)-$D145*3</f>
        <v>-180</v>
      </c>
    </row>
    <row r="146" spans="1:20" ht="15.75" hidden="1" thickBot="1" x14ac:dyDescent="0.3">
      <c r="A146" s="396" t="s">
        <v>7</v>
      </c>
      <c r="B146" s="397">
        <f t="shared" ref="B146:T146" si="266">SUM(B145:B145)</f>
        <v>20</v>
      </c>
      <c r="C146" s="426">
        <f t="shared" si="266"/>
        <v>3</v>
      </c>
      <c r="D146" s="427">
        <f t="shared" si="266"/>
        <v>60</v>
      </c>
      <c r="E146" s="449">
        <f t="shared" si="266"/>
        <v>3</v>
      </c>
      <c r="F146" s="399">
        <f t="shared" si="266"/>
        <v>0</v>
      </c>
      <c r="G146" s="449">
        <f t="shared" si="266"/>
        <v>0</v>
      </c>
      <c r="H146" s="399">
        <f t="shared" si="266"/>
        <v>-60</v>
      </c>
      <c r="I146" s="449">
        <f t="shared" si="266"/>
        <v>0</v>
      </c>
      <c r="J146" s="399">
        <f t="shared" si="266"/>
        <v>-60</v>
      </c>
      <c r="K146" s="400">
        <f t="shared" ref="K146:L146" si="267">SUM(K145:K145)</f>
        <v>3</v>
      </c>
      <c r="L146" s="401">
        <f t="shared" si="267"/>
        <v>-120</v>
      </c>
      <c r="M146" s="449">
        <f t="shared" si="266"/>
        <v>0</v>
      </c>
      <c r="N146" s="399">
        <f t="shared" si="266"/>
        <v>-60</v>
      </c>
      <c r="O146" s="449">
        <f t="shared" si="266"/>
        <v>0</v>
      </c>
      <c r="P146" s="399">
        <f t="shared" si="266"/>
        <v>-60</v>
      </c>
      <c r="Q146" s="449">
        <f t="shared" si="266"/>
        <v>0</v>
      </c>
      <c r="R146" s="399">
        <f t="shared" si="266"/>
        <v>-60</v>
      </c>
      <c r="S146" s="400">
        <f t="shared" si="266"/>
        <v>0</v>
      </c>
      <c r="T146" s="401">
        <f t="shared" si="266"/>
        <v>-180</v>
      </c>
    </row>
    <row r="147" spans="1:20" hidden="1" x14ac:dyDescent="0.25"/>
    <row r="148" spans="1:20" ht="15.75" hidden="1" x14ac:dyDescent="0.25">
      <c r="A148" s="1290" t="s">
        <v>256</v>
      </c>
      <c r="B148" s="1291"/>
      <c r="C148" s="1291"/>
      <c r="D148" s="1291"/>
      <c r="E148" s="1291"/>
      <c r="F148" s="1291"/>
      <c r="G148" s="1291"/>
      <c r="H148" s="1291"/>
      <c r="I148" s="1291"/>
      <c r="J148" s="1291"/>
      <c r="K148" s="1291"/>
      <c r="L148" s="1291"/>
      <c r="M148" s="1291"/>
      <c r="N148" s="1291"/>
      <c r="O148" s="1291"/>
      <c r="P148" s="1291"/>
      <c r="Q148" s="1291"/>
      <c r="R148" s="1291"/>
      <c r="S148" s="1291"/>
      <c r="T148" s="1291"/>
    </row>
    <row r="149" spans="1:20" ht="36.75" hidden="1" thickBot="1" x14ac:dyDescent="0.3">
      <c r="A149" s="110" t="s">
        <v>14</v>
      </c>
      <c r="B149" s="315" t="s">
        <v>231</v>
      </c>
      <c r="C149" s="132" t="s">
        <v>173</v>
      </c>
      <c r="D149" s="343" t="s">
        <v>232</v>
      </c>
      <c r="E149" s="444" t="s">
        <v>2</v>
      </c>
      <c r="F149" s="385" t="s">
        <v>234</v>
      </c>
      <c r="G149" s="444" t="s">
        <v>3</v>
      </c>
      <c r="H149" s="385" t="s">
        <v>235</v>
      </c>
      <c r="I149" s="444" t="s">
        <v>4</v>
      </c>
      <c r="J149" s="385" t="s">
        <v>236</v>
      </c>
      <c r="K149" s="292" t="s">
        <v>206</v>
      </c>
      <c r="L149" s="383" t="s">
        <v>233</v>
      </c>
      <c r="M149" s="444" t="s">
        <v>5</v>
      </c>
      <c r="N149" s="385" t="s">
        <v>237</v>
      </c>
      <c r="O149" s="463" t="s">
        <v>203</v>
      </c>
      <c r="P149" s="385" t="s">
        <v>238</v>
      </c>
      <c r="Q149" s="463" t="s">
        <v>204</v>
      </c>
      <c r="R149" s="385" t="s">
        <v>239</v>
      </c>
      <c r="S149" s="292" t="s">
        <v>206</v>
      </c>
      <c r="T149" s="383" t="s">
        <v>233</v>
      </c>
    </row>
    <row r="150" spans="1:20" ht="15.75" hidden="1" thickTop="1" x14ac:dyDescent="0.25">
      <c r="A150" s="113" t="s">
        <v>20</v>
      </c>
      <c r="B150" s="317">
        <v>20</v>
      </c>
      <c r="C150" s="107">
        <f>'UBS Vila Maria P Gnecco'!B19</f>
        <v>3</v>
      </c>
      <c r="D150" s="338">
        <f t="shared" ref="D150:D152" si="268">C150*B150</f>
        <v>60</v>
      </c>
      <c r="E150" s="445">
        <f>'UBS Vila Maria P Gnecco'!C19</f>
        <v>3</v>
      </c>
      <c r="F150" s="358">
        <f t="shared" ref="F150:F152" si="269">(E150*$B150)-$D150</f>
        <v>0</v>
      </c>
      <c r="G150" s="445">
        <f>'UBS Vila Maria P Gnecco'!E19</f>
        <v>0</v>
      </c>
      <c r="H150" s="358">
        <f t="shared" ref="H150:H152" si="270">(G150*$B150)-$D150</f>
        <v>-60</v>
      </c>
      <c r="I150" s="445">
        <f>'UBS Vila Maria P Gnecco'!G19</f>
        <v>0</v>
      </c>
      <c r="J150" s="358">
        <f t="shared" ref="J150:J152" si="271">(I150*$B150)-$D150</f>
        <v>-60</v>
      </c>
      <c r="K150" s="294">
        <f t="shared" ref="K150:K152" si="272">SUM(E150,G150,I150)</f>
        <v>3</v>
      </c>
      <c r="L150" s="371">
        <f t="shared" ref="L150:L152" si="273">(K150*$B150)-$D150*3</f>
        <v>-120</v>
      </c>
      <c r="M150" s="445">
        <f>'UBS Vila Maria P Gnecco'!K19</f>
        <v>0</v>
      </c>
      <c r="N150" s="358">
        <f t="shared" ref="N150:N152" si="274">(M150*$B150)-$D150</f>
        <v>-60</v>
      </c>
      <c r="O150" s="445">
        <f>'UBS Vila Maria P Gnecco'!M19</f>
        <v>0</v>
      </c>
      <c r="P150" s="358">
        <f t="shared" ref="P150:P152" si="275">(O150*$B150)-$D150</f>
        <v>-60</v>
      </c>
      <c r="Q150" s="445">
        <f>'UBS Vila Maria P Gnecco'!O19</f>
        <v>0</v>
      </c>
      <c r="R150" s="358">
        <f t="shared" ref="R150:R152" si="276">(Q150*$B150)-$D150</f>
        <v>-60</v>
      </c>
      <c r="S150" s="294">
        <f t="shared" ref="S150:S152" si="277">SUM(M150,O150,Q150)</f>
        <v>0</v>
      </c>
      <c r="T150" s="371">
        <f t="shared" ref="T150:T152" si="278">(S150*$B150)-$D150*3</f>
        <v>-180</v>
      </c>
    </row>
    <row r="151" spans="1:20" hidden="1" x14ac:dyDescent="0.25">
      <c r="A151" s="113" t="s">
        <v>43</v>
      </c>
      <c r="B151" s="317">
        <v>20</v>
      </c>
      <c r="C151" s="107">
        <f>'UBS Vila Maria P Gnecco'!B20</f>
        <v>3</v>
      </c>
      <c r="D151" s="338">
        <f t="shared" si="268"/>
        <v>60</v>
      </c>
      <c r="E151" s="445">
        <f>'UBS Vila Maria P Gnecco'!C20</f>
        <v>3</v>
      </c>
      <c r="F151" s="358">
        <f t="shared" si="269"/>
        <v>0</v>
      </c>
      <c r="G151" s="445">
        <f>'UBS Vila Maria P Gnecco'!E20</f>
        <v>0</v>
      </c>
      <c r="H151" s="358">
        <f t="shared" si="270"/>
        <v>-60</v>
      </c>
      <c r="I151" s="445">
        <f>'UBS Vila Maria P Gnecco'!G20</f>
        <v>0</v>
      </c>
      <c r="J151" s="358">
        <f t="shared" si="271"/>
        <v>-60</v>
      </c>
      <c r="K151" s="294">
        <f t="shared" si="272"/>
        <v>3</v>
      </c>
      <c r="L151" s="371">
        <f t="shared" si="273"/>
        <v>-120</v>
      </c>
      <c r="M151" s="445">
        <f>'UBS Vila Maria P Gnecco'!K20</f>
        <v>0</v>
      </c>
      <c r="N151" s="358">
        <f t="shared" si="274"/>
        <v>-60</v>
      </c>
      <c r="O151" s="445">
        <f>'UBS Vila Maria P Gnecco'!M20</f>
        <v>0</v>
      </c>
      <c r="P151" s="358">
        <f t="shared" si="275"/>
        <v>-60</v>
      </c>
      <c r="Q151" s="445">
        <f>'UBS Vila Maria P Gnecco'!O20</f>
        <v>0</v>
      </c>
      <c r="R151" s="358">
        <f t="shared" si="276"/>
        <v>-60</v>
      </c>
      <c r="S151" s="294">
        <f t="shared" si="277"/>
        <v>0</v>
      </c>
      <c r="T151" s="371">
        <f t="shared" si="278"/>
        <v>-180</v>
      </c>
    </row>
    <row r="152" spans="1:20" ht="15.75" hidden="1" thickBot="1" x14ac:dyDescent="0.3">
      <c r="A152" s="113" t="s">
        <v>23</v>
      </c>
      <c r="B152" s="317">
        <v>20</v>
      </c>
      <c r="C152" s="107">
        <f>'UBS Vila Maria P Gnecco'!B21</f>
        <v>3</v>
      </c>
      <c r="D152" s="338">
        <f t="shared" si="268"/>
        <v>60</v>
      </c>
      <c r="E152" s="445">
        <f>'UBS Vila Maria P Gnecco'!C21</f>
        <v>3</v>
      </c>
      <c r="F152" s="358">
        <f t="shared" si="269"/>
        <v>0</v>
      </c>
      <c r="G152" s="445">
        <f>'UBS Vila Maria P Gnecco'!E21</f>
        <v>0</v>
      </c>
      <c r="H152" s="358">
        <f t="shared" si="270"/>
        <v>-60</v>
      </c>
      <c r="I152" s="445">
        <f>'UBS Vila Maria P Gnecco'!G21</f>
        <v>0</v>
      </c>
      <c r="J152" s="358">
        <f t="shared" si="271"/>
        <v>-60</v>
      </c>
      <c r="K152" s="294">
        <f t="shared" si="272"/>
        <v>3</v>
      </c>
      <c r="L152" s="371">
        <f t="shared" si="273"/>
        <v>-120</v>
      </c>
      <c r="M152" s="445">
        <f>'UBS Vila Maria P Gnecco'!K21</f>
        <v>0</v>
      </c>
      <c r="N152" s="358">
        <f t="shared" si="274"/>
        <v>-60</v>
      </c>
      <c r="O152" s="445">
        <f>'UBS Vila Maria P Gnecco'!M21</f>
        <v>0</v>
      </c>
      <c r="P152" s="358">
        <f t="shared" si="275"/>
        <v>-60</v>
      </c>
      <c r="Q152" s="445">
        <f>'UBS Vila Maria P Gnecco'!O21</f>
        <v>0</v>
      </c>
      <c r="R152" s="358">
        <f t="shared" si="276"/>
        <v>-60</v>
      </c>
      <c r="S152" s="294">
        <f t="shared" si="277"/>
        <v>0</v>
      </c>
      <c r="T152" s="371">
        <f t="shared" si="278"/>
        <v>-180</v>
      </c>
    </row>
    <row r="153" spans="1:20" ht="15.75" hidden="1" thickBot="1" x14ac:dyDescent="0.3">
      <c r="A153" s="410" t="s">
        <v>7</v>
      </c>
      <c r="B153" s="403">
        <f t="shared" ref="B153:T153" si="279">SUM(B150:B152)</f>
        <v>60</v>
      </c>
      <c r="C153" s="404">
        <f t="shared" si="279"/>
        <v>9</v>
      </c>
      <c r="D153" s="405">
        <f t="shared" si="279"/>
        <v>180</v>
      </c>
      <c r="E153" s="453">
        <f t="shared" si="279"/>
        <v>9</v>
      </c>
      <c r="F153" s="407">
        <f t="shared" si="279"/>
        <v>0</v>
      </c>
      <c r="G153" s="453">
        <f t="shared" si="279"/>
        <v>0</v>
      </c>
      <c r="H153" s="407">
        <f t="shared" si="279"/>
        <v>-180</v>
      </c>
      <c r="I153" s="453">
        <f t="shared" si="279"/>
        <v>0</v>
      </c>
      <c r="J153" s="407">
        <f t="shared" si="279"/>
        <v>-180</v>
      </c>
      <c r="K153" s="408">
        <f t="shared" ref="K153:L153" si="280">SUM(K150:K152)</f>
        <v>9</v>
      </c>
      <c r="L153" s="409">
        <f t="shared" si="280"/>
        <v>-360</v>
      </c>
      <c r="M153" s="453">
        <f t="shared" si="279"/>
        <v>0</v>
      </c>
      <c r="N153" s="407">
        <f t="shared" si="279"/>
        <v>-180</v>
      </c>
      <c r="O153" s="453">
        <f t="shared" si="279"/>
        <v>0</v>
      </c>
      <c r="P153" s="407">
        <f t="shared" si="279"/>
        <v>-180</v>
      </c>
      <c r="Q153" s="453">
        <f t="shared" si="279"/>
        <v>0</v>
      </c>
      <c r="R153" s="407">
        <f t="shared" si="279"/>
        <v>-180</v>
      </c>
      <c r="S153" s="408">
        <f t="shared" si="279"/>
        <v>0</v>
      </c>
      <c r="T153" s="409">
        <f t="shared" si="279"/>
        <v>-540</v>
      </c>
    </row>
    <row r="154" spans="1:20" hidden="1" x14ac:dyDescent="0.25"/>
    <row r="155" spans="1:20" ht="15.75" hidden="1" x14ac:dyDescent="0.25">
      <c r="A155" s="1290" t="s">
        <v>257</v>
      </c>
      <c r="B155" s="1291"/>
      <c r="C155" s="1291"/>
      <c r="D155" s="1291"/>
      <c r="E155" s="1291"/>
      <c r="F155" s="1291"/>
      <c r="G155" s="1291"/>
      <c r="H155" s="1291"/>
      <c r="I155" s="1291"/>
      <c r="J155" s="1291"/>
      <c r="K155" s="1291"/>
      <c r="L155" s="1291"/>
      <c r="M155" s="1291"/>
      <c r="N155" s="1291"/>
      <c r="O155" s="1291"/>
      <c r="P155" s="1291"/>
      <c r="Q155" s="1291"/>
      <c r="R155" s="1291"/>
      <c r="S155" s="1291"/>
      <c r="T155" s="1291"/>
    </row>
    <row r="156" spans="1:20" ht="36.75" hidden="1" thickBot="1" x14ac:dyDescent="0.3">
      <c r="A156" s="110" t="s">
        <v>14</v>
      </c>
      <c r="B156" s="315" t="s">
        <v>231</v>
      </c>
      <c r="C156" s="132" t="s">
        <v>173</v>
      </c>
      <c r="D156" s="343" t="s">
        <v>232</v>
      </c>
      <c r="E156" s="444" t="s">
        <v>2</v>
      </c>
      <c r="F156" s="385" t="s">
        <v>234</v>
      </c>
      <c r="G156" s="444" t="s">
        <v>3</v>
      </c>
      <c r="H156" s="385" t="s">
        <v>235</v>
      </c>
      <c r="I156" s="444" t="s">
        <v>4</v>
      </c>
      <c r="J156" s="385" t="s">
        <v>236</v>
      </c>
      <c r="K156" s="292" t="s">
        <v>206</v>
      </c>
      <c r="L156" s="383" t="s">
        <v>233</v>
      </c>
      <c r="M156" s="444" t="s">
        <v>5</v>
      </c>
      <c r="N156" s="385" t="s">
        <v>237</v>
      </c>
      <c r="O156" s="463" t="s">
        <v>203</v>
      </c>
      <c r="P156" s="385" t="s">
        <v>238</v>
      </c>
      <c r="Q156" s="463" t="s">
        <v>204</v>
      </c>
      <c r="R156" s="385" t="s">
        <v>239</v>
      </c>
      <c r="S156" s="292" t="s">
        <v>206</v>
      </c>
      <c r="T156" s="383" t="s">
        <v>233</v>
      </c>
    </row>
    <row r="157" spans="1:20" ht="15.75" hidden="1" thickTop="1" x14ac:dyDescent="0.25">
      <c r="A157" s="113" t="s">
        <v>20</v>
      </c>
      <c r="B157" s="317">
        <v>20</v>
      </c>
      <c r="C157" s="114">
        <f>'UBS Jardim Julieta'!B16</f>
        <v>3</v>
      </c>
      <c r="D157" s="345">
        <f t="shared" ref="D157:D159" si="281">C157*B157</f>
        <v>60</v>
      </c>
      <c r="E157" s="445">
        <f>'UBS Jardim Julieta'!C16</f>
        <v>3</v>
      </c>
      <c r="F157" s="358">
        <f t="shared" ref="F157:F159" si="282">(E157*$B157)-$D157</f>
        <v>0</v>
      </c>
      <c r="G157" s="445">
        <f>'UBS Jardim Julieta'!E16</f>
        <v>0</v>
      </c>
      <c r="H157" s="358">
        <f t="shared" ref="H157:H159" si="283">(G157*$B157)-$D157</f>
        <v>-60</v>
      </c>
      <c r="I157" s="445">
        <f>'UBS Jardim Julieta'!G16</f>
        <v>0</v>
      </c>
      <c r="J157" s="358">
        <f t="shared" ref="J157:J159" si="284">(I157*$B157)-$D157</f>
        <v>-60</v>
      </c>
      <c r="K157" s="294">
        <f t="shared" ref="K157:K159" si="285">SUM(E157,G157,I157)</f>
        <v>3</v>
      </c>
      <c r="L157" s="371">
        <f t="shared" ref="L157:L159" si="286">(K157*$B157)-$D157*3</f>
        <v>-120</v>
      </c>
      <c r="M157" s="445">
        <f>'UBS Jardim Julieta'!K16</f>
        <v>0</v>
      </c>
      <c r="N157" s="358">
        <f t="shared" ref="N157:N159" si="287">(M157*$B157)-$D157</f>
        <v>-60</v>
      </c>
      <c r="O157" s="445">
        <f>'UBS Jardim Julieta'!M16</f>
        <v>0</v>
      </c>
      <c r="P157" s="358">
        <f t="shared" ref="P157:P159" si="288">(O157*$B157)-$D157</f>
        <v>-60</v>
      </c>
      <c r="Q157" s="445">
        <f>'UBS Jardim Julieta'!O16</f>
        <v>0</v>
      </c>
      <c r="R157" s="358">
        <f t="shared" ref="R157:R159" si="289">(Q157*$B157)-$D157</f>
        <v>-60</v>
      </c>
      <c r="S157" s="294">
        <f t="shared" ref="S157:S159" si="290">SUM(M157,O157,Q157)</f>
        <v>0</v>
      </c>
      <c r="T157" s="371">
        <f t="shared" ref="T157:T159" si="291">(S157*$B157)-$D157*3</f>
        <v>-180</v>
      </c>
    </row>
    <row r="158" spans="1:20" hidden="1" x14ac:dyDescent="0.25">
      <c r="A158" s="113" t="s">
        <v>43</v>
      </c>
      <c r="B158" s="317">
        <v>20</v>
      </c>
      <c r="C158" s="114">
        <f>'UBS Jardim Julieta'!B17</f>
        <v>3</v>
      </c>
      <c r="D158" s="345">
        <f t="shared" si="281"/>
        <v>60</v>
      </c>
      <c r="E158" s="445">
        <f>'UBS Jardim Julieta'!C17</f>
        <v>1.5</v>
      </c>
      <c r="F158" s="358">
        <f t="shared" si="282"/>
        <v>-30</v>
      </c>
      <c r="G158" s="445">
        <f>'UBS Jardim Julieta'!E17</f>
        <v>0</v>
      </c>
      <c r="H158" s="358">
        <f t="shared" si="283"/>
        <v>-60</v>
      </c>
      <c r="I158" s="445">
        <f>'UBS Jardim Julieta'!G17</f>
        <v>0</v>
      </c>
      <c r="J158" s="358">
        <f t="shared" si="284"/>
        <v>-60</v>
      </c>
      <c r="K158" s="294">
        <f t="shared" si="285"/>
        <v>1.5</v>
      </c>
      <c r="L158" s="371">
        <f t="shared" si="286"/>
        <v>-150</v>
      </c>
      <c r="M158" s="445">
        <f>'UBS Jardim Julieta'!K17</f>
        <v>0</v>
      </c>
      <c r="N158" s="358">
        <f t="shared" si="287"/>
        <v>-60</v>
      </c>
      <c r="O158" s="445">
        <f>'UBS Jardim Julieta'!M17</f>
        <v>0</v>
      </c>
      <c r="P158" s="358">
        <f t="shared" si="288"/>
        <v>-60</v>
      </c>
      <c r="Q158" s="445">
        <f>'UBS Jardim Julieta'!O17</f>
        <v>0</v>
      </c>
      <c r="R158" s="358">
        <f t="shared" si="289"/>
        <v>-60</v>
      </c>
      <c r="S158" s="294">
        <f t="shared" si="290"/>
        <v>0</v>
      </c>
      <c r="T158" s="371">
        <f t="shared" si="291"/>
        <v>-180</v>
      </c>
    </row>
    <row r="159" spans="1:20" ht="15.75" hidden="1" thickBot="1" x14ac:dyDescent="0.3">
      <c r="A159" s="113" t="s">
        <v>23</v>
      </c>
      <c r="B159" s="317">
        <v>20</v>
      </c>
      <c r="C159" s="114">
        <f>'UBS Jardim Julieta'!B18</f>
        <v>3</v>
      </c>
      <c r="D159" s="345">
        <f t="shared" si="281"/>
        <v>60</v>
      </c>
      <c r="E159" s="445">
        <f>'UBS Jardim Julieta'!C18</f>
        <v>1.9</v>
      </c>
      <c r="F159" s="358">
        <f t="shared" si="282"/>
        <v>-22</v>
      </c>
      <c r="G159" s="445">
        <f>'UBS Jardim Julieta'!E18</f>
        <v>0</v>
      </c>
      <c r="H159" s="358">
        <f t="shared" si="283"/>
        <v>-60</v>
      </c>
      <c r="I159" s="445">
        <f>'UBS Jardim Julieta'!G18</f>
        <v>0</v>
      </c>
      <c r="J159" s="358">
        <f t="shared" si="284"/>
        <v>-60</v>
      </c>
      <c r="K159" s="294">
        <f t="shared" si="285"/>
        <v>1.9</v>
      </c>
      <c r="L159" s="371">
        <f t="shared" si="286"/>
        <v>-142</v>
      </c>
      <c r="M159" s="445">
        <f>'UBS Jardim Julieta'!K18</f>
        <v>0</v>
      </c>
      <c r="N159" s="358">
        <f t="shared" si="287"/>
        <v>-60</v>
      </c>
      <c r="O159" s="445">
        <f>'UBS Jardim Julieta'!M18</f>
        <v>0</v>
      </c>
      <c r="P159" s="358">
        <f t="shared" si="288"/>
        <v>-60</v>
      </c>
      <c r="Q159" s="445">
        <f>'UBS Jardim Julieta'!O18</f>
        <v>0</v>
      </c>
      <c r="R159" s="358">
        <f t="shared" si="289"/>
        <v>-60</v>
      </c>
      <c r="S159" s="294">
        <f t="shared" si="290"/>
        <v>0</v>
      </c>
      <c r="T159" s="371">
        <f t="shared" si="291"/>
        <v>-180</v>
      </c>
    </row>
    <row r="160" spans="1:20" ht="15.75" hidden="1" thickBot="1" x14ac:dyDescent="0.3">
      <c r="A160" s="396" t="s">
        <v>7</v>
      </c>
      <c r="B160" s="397">
        <f t="shared" ref="B160:T160" si="292">SUM(B157:B159)</f>
        <v>60</v>
      </c>
      <c r="C160" s="426">
        <f t="shared" si="292"/>
        <v>9</v>
      </c>
      <c r="D160" s="427">
        <f t="shared" si="292"/>
        <v>180</v>
      </c>
      <c r="E160" s="449">
        <f t="shared" si="292"/>
        <v>6.4</v>
      </c>
      <c r="F160" s="399">
        <f t="shared" si="292"/>
        <v>-52</v>
      </c>
      <c r="G160" s="449">
        <f t="shared" si="292"/>
        <v>0</v>
      </c>
      <c r="H160" s="399">
        <f t="shared" si="292"/>
        <v>-180</v>
      </c>
      <c r="I160" s="449">
        <f t="shared" si="292"/>
        <v>0</v>
      </c>
      <c r="J160" s="399">
        <f t="shared" si="292"/>
        <v>-180</v>
      </c>
      <c r="K160" s="400">
        <f t="shared" ref="K160:L160" si="293">SUM(K157:K159)</f>
        <v>6.4</v>
      </c>
      <c r="L160" s="401">
        <f t="shared" si="293"/>
        <v>-412</v>
      </c>
      <c r="M160" s="449">
        <f t="shared" si="292"/>
        <v>0</v>
      </c>
      <c r="N160" s="399">
        <f t="shared" si="292"/>
        <v>-180</v>
      </c>
      <c r="O160" s="449">
        <f t="shared" si="292"/>
        <v>0</v>
      </c>
      <c r="P160" s="399">
        <f t="shared" si="292"/>
        <v>-180</v>
      </c>
      <c r="Q160" s="449">
        <f t="shared" si="292"/>
        <v>0</v>
      </c>
      <c r="R160" s="399">
        <f t="shared" si="292"/>
        <v>-180</v>
      </c>
      <c r="S160" s="400">
        <f t="shared" si="292"/>
        <v>0</v>
      </c>
      <c r="T160" s="401">
        <f t="shared" si="292"/>
        <v>-540</v>
      </c>
    </row>
    <row r="161" spans="1:20" hidden="1" x14ac:dyDescent="0.25"/>
    <row r="162" spans="1:20" ht="15.75" hidden="1" x14ac:dyDescent="0.25">
      <c r="A162" s="1290" t="s">
        <v>258</v>
      </c>
      <c r="B162" s="1291"/>
      <c r="C162" s="1291"/>
      <c r="D162" s="1291"/>
      <c r="E162" s="1291"/>
      <c r="F162" s="1291"/>
      <c r="G162" s="1291"/>
      <c r="H162" s="1291"/>
      <c r="I162" s="1291"/>
      <c r="J162" s="1291"/>
      <c r="K162" s="1291"/>
      <c r="L162" s="1291"/>
      <c r="M162" s="1291"/>
      <c r="N162" s="1291"/>
      <c r="O162" s="1291"/>
      <c r="P162" s="1291"/>
      <c r="Q162" s="1291"/>
      <c r="R162" s="1291"/>
      <c r="S162" s="1291"/>
      <c r="T162" s="1291"/>
    </row>
    <row r="163" spans="1:20" ht="36.75" hidden="1" thickBot="1" x14ac:dyDescent="0.3">
      <c r="A163" s="110" t="s">
        <v>14</v>
      </c>
      <c r="B163" s="315" t="s">
        <v>231</v>
      </c>
      <c r="C163" s="132" t="s">
        <v>173</v>
      </c>
      <c r="D163" s="343" t="s">
        <v>232</v>
      </c>
      <c r="E163" s="444" t="s">
        <v>2</v>
      </c>
      <c r="F163" s="385" t="s">
        <v>234</v>
      </c>
      <c r="G163" s="444" t="s">
        <v>3</v>
      </c>
      <c r="H163" s="385" t="s">
        <v>235</v>
      </c>
      <c r="I163" s="444" t="s">
        <v>4</v>
      </c>
      <c r="J163" s="385" t="s">
        <v>236</v>
      </c>
      <c r="K163" s="292" t="s">
        <v>206</v>
      </c>
      <c r="L163" s="383" t="s">
        <v>233</v>
      </c>
      <c r="M163" s="444" t="s">
        <v>5</v>
      </c>
      <c r="N163" s="385" t="s">
        <v>237</v>
      </c>
      <c r="O163" s="463" t="s">
        <v>203</v>
      </c>
      <c r="P163" s="385" t="s">
        <v>238</v>
      </c>
      <c r="Q163" s="463" t="s">
        <v>204</v>
      </c>
      <c r="R163" s="385" t="s">
        <v>239</v>
      </c>
      <c r="S163" s="292" t="s">
        <v>206</v>
      </c>
      <c r="T163" s="383" t="s">
        <v>233</v>
      </c>
    </row>
    <row r="164" spans="1:20" ht="16.5" hidden="1" thickTop="1" thickBot="1" x14ac:dyDescent="0.3">
      <c r="A164" s="56" t="s">
        <v>127</v>
      </c>
      <c r="B164" s="326">
        <v>20</v>
      </c>
      <c r="C164" s="126">
        <f>'CAPS INF II VM-VG'!B13</f>
        <v>5</v>
      </c>
      <c r="D164" s="352">
        <f t="shared" ref="D164" si="294">C164*B164</f>
        <v>100</v>
      </c>
      <c r="E164" s="457">
        <f>'CAPS INF II VM-VG'!C13</f>
        <v>5</v>
      </c>
      <c r="F164" s="364">
        <f t="shared" ref="F164" si="295">(E164*$B164)-$D164</f>
        <v>0</v>
      </c>
      <c r="G164" s="457">
        <f>'CAPS INF II VM-VG'!E13</f>
        <v>0</v>
      </c>
      <c r="H164" s="364">
        <f t="shared" ref="H164" si="296">(G164*$B164)-$D164</f>
        <v>-100</v>
      </c>
      <c r="I164" s="457">
        <f>'CAPS INF II VM-VG'!G13</f>
        <v>0</v>
      </c>
      <c r="J164" s="364">
        <f t="shared" ref="J164" si="297">(I164*$B164)-$D164</f>
        <v>-100</v>
      </c>
      <c r="K164" s="303">
        <f t="shared" ref="K164" si="298">SUM(E164,G164,I164)</f>
        <v>5</v>
      </c>
      <c r="L164" s="377">
        <f t="shared" ref="L164" si="299">(K164*$B164)-$D164*3</f>
        <v>-200</v>
      </c>
      <c r="M164" s="457">
        <f>'CAPS INF II VM-VG'!K13</f>
        <v>0</v>
      </c>
      <c r="N164" s="364">
        <f t="shared" ref="N164" si="300">(M164*$B164)-$D164</f>
        <v>-100</v>
      </c>
      <c r="O164" s="457">
        <f>'CAPS INF II VM-VG'!M13</f>
        <v>0</v>
      </c>
      <c r="P164" s="364">
        <f t="shared" ref="P164" si="301">(O164*$B164)-$D164</f>
        <v>-100</v>
      </c>
      <c r="Q164" s="457">
        <f>'CAPS INF II VM-VG'!O13</f>
        <v>0</v>
      </c>
      <c r="R164" s="364">
        <f t="shared" ref="R164" si="302">(Q164*$B164)-$D164</f>
        <v>-100</v>
      </c>
      <c r="S164" s="303">
        <f t="shared" ref="S164" si="303">SUM(M164,O164,Q164)</f>
        <v>0</v>
      </c>
      <c r="T164" s="377">
        <f t="shared" ref="T164" si="304">(S164*$B164)-$D164*3</f>
        <v>-300</v>
      </c>
    </row>
    <row r="165" spans="1:20" ht="15.75" hidden="1" thickBot="1" x14ac:dyDescent="0.3">
      <c r="A165" s="396" t="s">
        <v>7</v>
      </c>
      <c r="B165" s="397">
        <f t="shared" ref="B165:T165" si="305">SUM(B164:B164)</f>
        <v>20</v>
      </c>
      <c r="C165" s="426">
        <f t="shared" si="305"/>
        <v>5</v>
      </c>
      <c r="D165" s="427">
        <f t="shared" si="305"/>
        <v>100</v>
      </c>
      <c r="E165" s="449">
        <f t="shared" si="305"/>
        <v>5</v>
      </c>
      <c r="F165" s="399">
        <f t="shared" si="305"/>
        <v>0</v>
      </c>
      <c r="G165" s="449">
        <f t="shared" si="305"/>
        <v>0</v>
      </c>
      <c r="H165" s="399">
        <f t="shared" si="305"/>
        <v>-100</v>
      </c>
      <c r="I165" s="449">
        <f t="shared" si="305"/>
        <v>0</v>
      </c>
      <c r="J165" s="399">
        <f t="shared" si="305"/>
        <v>-100</v>
      </c>
      <c r="K165" s="400">
        <f t="shared" ref="K165:L165" si="306">SUM(K164:K164)</f>
        <v>5</v>
      </c>
      <c r="L165" s="401">
        <f t="shared" si="306"/>
        <v>-200</v>
      </c>
      <c r="M165" s="449">
        <f t="shared" si="305"/>
        <v>0</v>
      </c>
      <c r="N165" s="399">
        <f t="shared" si="305"/>
        <v>-100</v>
      </c>
      <c r="O165" s="449">
        <f t="shared" si="305"/>
        <v>0</v>
      </c>
      <c r="P165" s="399">
        <f t="shared" si="305"/>
        <v>-100</v>
      </c>
      <c r="Q165" s="449">
        <f t="shared" si="305"/>
        <v>0</v>
      </c>
      <c r="R165" s="399">
        <f t="shared" si="305"/>
        <v>-100</v>
      </c>
      <c r="S165" s="400">
        <f t="shared" si="305"/>
        <v>0</v>
      </c>
      <c r="T165" s="401">
        <f t="shared" si="305"/>
        <v>-300</v>
      </c>
    </row>
    <row r="166" spans="1:20" hidden="1" x14ac:dyDescent="0.25"/>
    <row r="167" spans="1:20" ht="15.75" hidden="1" x14ac:dyDescent="0.25">
      <c r="A167" s="1290" t="s">
        <v>259</v>
      </c>
      <c r="B167" s="1291"/>
      <c r="C167" s="1291"/>
      <c r="D167" s="1291"/>
      <c r="E167" s="1291"/>
      <c r="F167" s="1291"/>
      <c r="G167" s="1291"/>
      <c r="H167" s="1291"/>
      <c r="I167" s="1291"/>
      <c r="J167" s="1291"/>
      <c r="K167" s="1291"/>
      <c r="L167" s="1291"/>
      <c r="M167" s="1291"/>
      <c r="N167" s="1291"/>
      <c r="O167" s="1291"/>
      <c r="P167" s="1291"/>
      <c r="Q167" s="1291"/>
      <c r="R167" s="1291"/>
      <c r="S167" s="1291"/>
      <c r="T167" s="1291"/>
    </row>
    <row r="168" spans="1:20" ht="36.75" hidden="1" thickBot="1" x14ac:dyDescent="0.3">
      <c r="A168" s="110" t="s">
        <v>14</v>
      </c>
      <c r="B168" s="315" t="s">
        <v>231</v>
      </c>
      <c r="C168" s="132" t="s">
        <v>173</v>
      </c>
      <c r="D168" s="343" t="s">
        <v>232</v>
      </c>
      <c r="E168" s="444" t="s">
        <v>2</v>
      </c>
      <c r="F168" s="385" t="s">
        <v>234</v>
      </c>
      <c r="G168" s="444" t="s">
        <v>3</v>
      </c>
      <c r="H168" s="385" t="s">
        <v>235</v>
      </c>
      <c r="I168" s="444" t="s">
        <v>4</v>
      </c>
      <c r="J168" s="385" t="s">
        <v>236</v>
      </c>
      <c r="K168" s="292" t="s">
        <v>206</v>
      </c>
      <c r="L168" s="383" t="s">
        <v>233</v>
      </c>
      <c r="M168" s="444" t="s">
        <v>5</v>
      </c>
      <c r="N168" s="385" t="s">
        <v>237</v>
      </c>
      <c r="O168" s="463" t="s">
        <v>203</v>
      </c>
      <c r="P168" s="385" t="s">
        <v>238</v>
      </c>
      <c r="Q168" s="463" t="s">
        <v>204</v>
      </c>
      <c r="R168" s="385" t="s">
        <v>239</v>
      </c>
      <c r="S168" s="292" t="s">
        <v>206</v>
      </c>
      <c r="T168" s="383" t="s">
        <v>233</v>
      </c>
    </row>
    <row r="169" spans="1:20" ht="15.75" hidden="1" thickTop="1" x14ac:dyDescent="0.25">
      <c r="A169" s="52" t="s">
        <v>116</v>
      </c>
      <c r="B169" s="329">
        <v>12</v>
      </c>
      <c r="C169" s="126">
        <f>'HORA CERTA'!B35</f>
        <v>4</v>
      </c>
      <c r="D169" s="352">
        <f t="shared" ref="D169:D180" si="307">C169*B169</f>
        <v>48</v>
      </c>
      <c r="E169" s="457">
        <f>'HORA CERTA'!C35</f>
        <v>4</v>
      </c>
      <c r="F169" s="364">
        <f t="shared" ref="F169:F180" si="308">(E169*$B169)-$D169</f>
        <v>0</v>
      </c>
      <c r="G169" s="457">
        <f>'HORA CERTA'!E35</f>
        <v>0</v>
      </c>
      <c r="H169" s="364">
        <f t="shared" ref="H169:H180" si="309">(G169*$B169)-$D169</f>
        <v>-48</v>
      </c>
      <c r="I169" s="457">
        <f>'HORA CERTA'!G35</f>
        <v>0</v>
      </c>
      <c r="J169" s="364">
        <f t="shared" ref="J169:J180" si="310">(I169*$B169)-$D169</f>
        <v>-48</v>
      </c>
      <c r="K169" s="303">
        <f t="shared" ref="K169:K180" si="311">SUM(E169,G169,I169)</f>
        <v>4</v>
      </c>
      <c r="L169" s="377">
        <f t="shared" ref="L169:L180" si="312">(K169*$B169)-$D169*3</f>
        <v>-96</v>
      </c>
      <c r="M169" s="457">
        <f>'HORA CERTA'!K35</f>
        <v>0</v>
      </c>
      <c r="N169" s="364">
        <f t="shared" ref="N169:N180" si="313">(M169*$B169)-$D169</f>
        <v>-48</v>
      </c>
      <c r="O169" s="457">
        <f>'HORA CERTA'!M35</f>
        <v>0</v>
      </c>
      <c r="P169" s="364">
        <f t="shared" ref="P169:P180" si="314">(O169*$B169)-$D169</f>
        <v>-48</v>
      </c>
      <c r="Q169" s="457">
        <f>'HORA CERTA'!O35</f>
        <v>0</v>
      </c>
      <c r="R169" s="364">
        <f t="shared" ref="R169:R180" si="315">(Q169*$B169)-$D169</f>
        <v>-48</v>
      </c>
      <c r="S169" s="303">
        <f t="shared" ref="S169:S180" si="316">SUM(M169,O169,Q169)</f>
        <v>0</v>
      </c>
      <c r="T169" s="377">
        <f t="shared" ref="T169:T180" si="317">(S169*$B169)-$D169*3</f>
        <v>-144</v>
      </c>
    </row>
    <row r="170" spans="1:20" hidden="1" x14ac:dyDescent="0.25">
      <c r="A170" s="172" t="s">
        <v>117</v>
      </c>
      <c r="B170" s="330">
        <v>12</v>
      </c>
      <c r="C170" s="245">
        <f>'HORA CERTA'!B36</f>
        <v>6</v>
      </c>
      <c r="D170" s="353">
        <f t="shared" si="307"/>
        <v>72</v>
      </c>
      <c r="E170" s="458">
        <f>'HORA CERTA'!C36</f>
        <v>6</v>
      </c>
      <c r="F170" s="412">
        <f t="shared" si="308"/>
        <v>0</v>
      </c>
      <c r="G170" s="458">
        <f>'HORA CERTA'!E36</f>
        <v>0</v>
      </c>
      <c r="H170" s="412">
        <f t="shared" si="309"/>
        <v>-72</v>
      </c>
      <c r="I170" s="458">
        <f>'HORA CERTA'!G36</f>
        <v>0</v>
      </c>
      <c r="J170" s="412">
        <f t="shared" si="310"/>
        <v>-72</v>
      </c>
      <c r="K170" s="305">
        <f t="shared" si="311"/>
        <v>6</v>
      </c>
      <c r="L170" s="381">
        <f t="shared" si="312"/>
        <v>-144</v>
      </c>
      <c r="M170" s="458">
        <f>'HORA CERTA'!K36</f>
        <v>0</v>
      </c>
      <c r="N170" s="412">
        <f t="shared" si="313"/>
        <v>-72</v>
      </c>
      <c r="O170" s="458">
        <f>'HORA CERTA'!M36</f>
        <v>0</v>
      </c>
      <c r="P170" s="412">
        <f t="shared" si="314"/>
        <v>-72</v>
      </c>
      <c r="Q170" s="458">
        <f>'HORA CERTA'!O36</f>
        <v>0</v>
      </c>
      <c r="R170" s="412">
        <f t="shared" si="315"/>
        <v>-72</v>
      </c>
      <c r="S170" s="305">
        <f t="shared" si="316"/>
        <v>0</v>
      </c>
      <c r="T170" s="381">
        <f t="shared" si="317"/>
        <v>-216</v>
      </c>
    </row>
    <row r="171" spans="1:20" hidden="1" x14ac:dyDescent="0.25">
      <c r="A171" s="172" t="s">
        <v>118</v>
      </c>
      <c r="B171" s="330">
        <v>12</v>
      </c>
      <c r="C171" s="245">
        <f>'HORA CERTA'!B37</f>
        <v>5</v>
      </c>
      <c r="D171" s="353">
        <f t="shared" si="307"/>
        <v>60</v>
      </c>
      <c r="E171" s="458">
        <f>'HORA CERTA'!C37</f>
        <v>4.5</v>
      </c>
      <c r="F171" s="412">
        <f t="shared" si="308"/>
        <v>-6</v>
      </c>
      <c r="G171" s="458">
        <f>'HORA CERTA'!E37</f>
        <v>0</v>
      </c>
      <c r="H171" s="412">
        <f t="shared" si="309"/>
        <v>-60</v>
      </c>
      <c r="I171" s="458">
        <f>'HORA CERTA'!G37</f>
        <v>0</v>
      </c>
      <c r="J171" s="412">
        <f t="shared" si="310"/>
        <v>-60</v>
      </c>
      <c r="K171" s="305">
        <f t="shared" si="311"/>
        <v>4.5</v>
      </c>
      <c r="L171" s="381">
        <f t="shared" si="312"/>
        <v>-126</v>
      </c>
      <c r="M171" s="458">
        <f>'HORA CERTA'!K37</f>
        <v>0</v>
      </c>
      <c r="N171" s="412">
        <f t="shared" si="313"/>
        <v>-60</v>
      </c>
      <c r="O171" s="458">
        <f>'HORA CERTA'!M37</f>
        <v>0</v>
      </c>
      <c r="P171" s="412">
        <f t="shared" si="314"/>
        <v>-60</v>
      </c>
      <c r="Q171" s="458">
        <f>'HORA CERTA'!O37</f>
        <v>0</v>
      </c>
      <c r="R171" s="412">
        <f t="shared" si="315"/>
        <v>-60</v>
      </c>
      <c r="S171" s="305">
        <f t="shared" si="316"/>
        <v>0</v>
      </c>
      <c r="T171" s="381">
        <f t="shared" si="317"/>
        <v>-180</v>
      </c>
    </row>
    <row r="172" spans="1:20" hidden="1" x14ac:dyDescent="0.25">
      <c r="A172" s="172" t="s">
        <v>119</v>
      </c>
      <c r="B172" s="330">
        <v>12</v>
      </c>
      <c r="C172" s="245">
        <f>'HORA CERTA'!B38</f>
        <v>6</v>
      </c>
      <c r="D172" s="353">
        <f t="shared" si="307"/>
        <v>72</v>
      </c>
      <c r="E172" s="458">
        <f>'HORA CERTA'!C38</f>
        <v>4</v>
      </c>
      <c r="F172" s="412">
        <f t="shared" si="308"/>
        <v>-24</v>
      </c>
      <c r="G172" s="458">
        <f>'HORA CERTA'!E38</f>
        <v>0</v>
      </c>
      <c r="H172" s="412">
        <f t="shared" si="309"/>
        <v>-72</v>
      </c>
      <c r="I172" s="458">
        <f>'HORA CERTA'!G38</f>
        <v>0</v>
      </c>
      <c r="J172" s="412">
        <f t="shared" si="310"/>
        <v>-72</v>
      </c>
      <c r="K172" s="305">
        <f t="shared" si="311"/>
        <v>4</v>
      </c>
      <c r="L172" s="381">
        <f t="shared" si="312"/>
        <v>-168</v>
      </c>
      <c r="M172" s="458">
        <f>'HORA CERTA'!K38</f>
        <v>0</v>
      </c>
      <c r="N172" s="412">
        <f t="shared" si="313"/>
        <v>-72</v>
      </c>
      <c r="O172" s="458">
        <f>'HORA CERTA'!M38</f>
        <v>0</v>
      </c>
      <c r="P172" s="412">
        <f t="shared" si="314"/>
        <v>-72</v>
      </c>
      <c r="Q172" s="458">
        <f>'HORA CERTA'!O38</f>
        <v>0</v>
      </c>
      <c r="R172" s="412">
        <f t="shared" si="315"/>
        <v>-72</v>
      </c>
      <c r="S172" s="305">
        <f t="shared" si="316"/>
        <v>0</v>
      </c>
      <c r="T172" s="381">
        <f t="shared" si="317"/>
        <v>-216</v>
      </c>
    </row>
    <row r="173" spans="1:20" hidden="1" x14ac:dyDescent="0.25">
      <c r="A173" s="172" t="s">
        <v>120</v>
      </c>
      <c r="B173" s="330">
        <v>12</v>
      </c>
      <c r="C173" s="245">
        <f>'HORA CERTA'!B39</f>
        <v>6</v>
      </c>
      <c r="D173" s="353">
        <f t="shared" si="307"/>
        <v>72</v>
      </c>
      <c r="E173" s="458">
        <f>'HORA CERTA'!C39</f>
        <v>5</v>
      </c>
      <c r="F173" s="412">
        <f t="shared" si="308"/>
        <v>-12</v>
      </c>
      <c r="G173" s="458">
        <f>'HORA CERTA'!E39</f>
        <v>0</v>
      </c>
      <c r="H173" s="412">
        <f t="shared" si="309"/>
        <v>-72</v>
      </c>
      <c r="I173" s="458">
        <f>'HORA CERTA'!G39</f>
        <v>0</v>
      </c>
      <c r="J173" s="412">
        <f t="shared" si="310"/>
        <v>-72</v>
      </c>
      <c r="K173" s="305">
        <f t="shared" si="311"/>
        <v>5</v>
      </c>
      <c r="L173" s="381">
        <f t="shared" si="312"/>
        <v>-156</v>
      </c>
      <c r="M173" s="458">
        <f>'HORA CERTA'!K39</f>
        <v>0</v>
      </c>
      <c r="N173" s="412">
        <f t="shared" si="313"/>
        <v>-72</v>
      </c>
      <c r="O173" s="458">
        <f>'HORA CERTA'!M39</f>
        <v>0</v>
      </c>
      <c r="P173" s="412">
        <f t="shared" si="314"/>
        <v>-72</v>
      </c>
      <c r="Q173" s="458">
        <f>'HORA CERTA'!O39</f>
        <v>0</v>
      </c>
      <c r="R173" s="412">
        <f t="shared" si="315"/>
        <v>-72</v>
      </c>
      <c r="S173" s="305">
        <f t="shared" si="316"/>
        <v>0</v>
      </c>
      <c r="T173" s="381">
        <f t="shared" si="317"/>
        <v>-216</v>
      </c>
    </row>
    <row r="174" spans="1:20" hidden="1" x14ac:dyDescent="0.25">
      <c r="A174" s="172" t="s">
        <v>192</v>
      </c>
      <c r="B174" s="330">
        <v>12</v>
      </c>
      <c r="C174" s="245">
        <f>'HORA CERTA'!B40</f>
        <v>4</v>
      </c>
      <c r="D174" s="353">
        <f t="shared" si="307"/>
        <v>48</v>
      </c>
      <c r="E174" s="458">
        <f>'HORA CERTA'!C40</f>
        <v>1</v>
      </c>
      <c r="F174" s="412">
        <f t="shared" si="308"/>
        <v>-36</v>
      </c>
      <c r="G174" s="458">
        <f>'HORA CERTA'!E40</f>
        <v>0</v>
      </c>
      <c r="H174" s="412">
        <f t="shared" si="309"/>
        <v>-48</v>
      </c>
      <c r="I174" s="458">
        <f>'HORA CERTA'!G40</f>
        <v>0</v>
      </c>
      <c r="J174" s="412">
        <f t="shared" si="310"/>
        <v>-48</v>
      </c>
      <c r="K174" s="305">
        <f t="shared" si="311"/>
        <v>1</v>
      </c>
      <c r="L174" s="381">
        <f t="shared" si="312"/>
        <v>-132</v>
      </c>
      <c r="M174" s="458">
        <f>'HORA CERTA'!K40</f>
        <v>0</v>
      </c>
      <c r="N174" s="412">
        <f t="shared" si="313"/>
        <v>-48</v>
      </c>
      <c r="O174" s="458">
        <f>'HORA CERTA'!M40</f>
        <v>0</v>
      </c>
      <c r="P174" s="412">
        <f t="shared" si="314"/>
        <v>-48</v>
      </c>
      <c r="Q174" s="458">
        <f>'HORA CERTA'!O40</f>
        <v>0</v>
      </c>
      <c r="R174" s="412">
        <f t="shared" si="315"/>
        <v>-48</v>
      </c>
      <c r="S174" s="305">
        <f t="shared" si="316"/>
        <v>0</v>
      </c>
      <c r="T174" s="381">
        <f t="shared" si="317"/>
        <v>-144</v>
      </c>
    </row>
    <row r="175" spans="1:20" hidden="1" x14ac:dyDescent="0.25">
      <c r="A175" s="172" t="s">
        <v>121</v>
      </c>
      <c r="B175" s="330">
        <v>12</v>
      </c>
      <c r="C175" s="245">
        <f>'HORA CERTA'!B41</f>
        <v>5</v>
      </c>
      <c r="D175" s="353">
        <f t="shared" si="307"/>
        <v>60</v>
      </c>
      <c r="E175" s="458">
        <f>'HORA CERTA'!C41</f>
        <v>4</v>
      </c>
      <c r="F175" s="412">
        <f t="shared" si="308"/>
        <v>-12</v>
      </c>
      <c r="G175" s="458">
        <f>'HORA CERTA'!E41</f>
        <v>0</v>
      </c>
      <c r="H175" s="412">
        <f t="shared" si="309"/>
        <v>-60</v>
      </c>
      <c r="I175" s="458">
        <f>'HORA CERTA'!G41</f>
        <v>0</v>
      </c>
      <c r="J175" s="412">
        <f t="shared" si="310"/>
        <v>-60</v>
      </c>
      <c r="K175" s="305">
        <f t="shared" si="311"/>
        <v>4</v>
      </c>
      <c r="L175" s="381">
        <f t="shared" si="312"/>
        <v>-132</v>
      </c>
      <c r="M175" s="458">
        <f>'HORA CERTA'!K41</f>
        <v>0</v>
      </c>
      <c r="N175" s="412">
        <f t="shared" si="313"/>
        <v>-60</v>
      </c>
      <c r="O175" s="458">
        <f>'HORA CERTA'!M41</f>
        <v>0</v>
      </c>
      <c r="P175" s="412">
        <f t="shared" si="314"/>
        <v>-60</v>
      </c>
      <c r="Q175" s="458">
        <f>'HORA CERTA'!O41</f>
        <v>0</v>
      </c>
      <c r="R175" s="412">
        <f t="shared" si="315"/>
        <v>-60</v>
      </c>
      <c r="S175" s="305">
        <f t="shared" si="316"/>
        <v>0</v>
      </c>
      <c r="T175" s="381">
        <f t="shared" si="317"/>
        <v>-180</v>
      </c>
    </row>
    <row r="176" spans="1:20" hidden="1" x14ac:dyDescent="0.25">
      <c r="A176" s="172" t="s">
        <v>122</v>
      </c>
      <c r="B176" s="330">
        <v>12</v>
      </c>
      <c r="C176" s="245">
        <f>'HORA CERTA'!B42</f>
        <v>3</v>
      </c>
      <c r="D176" s="353">
        <f t="shared" si="307"/>
        <v>36</v>
      </c>
      <c r="E176" s="459">
        <f>'HORA CERTA'!C42</f>
        <v>3</v>
      </c>
      <c r="F176" s="412">
        <f t="shared" si="308"/>
        <v>0</v>
      </c>
      <c r="G176" s="459">
        <f>'HORA CERTA'!E42</f>
        <v>0</v>
      </c>
      <c r="H176" s="412">
        <f t="shared" si="309"/>
        <v>-36</v>
      </c>
      <c r="I176" s="459">
        <f>'HORA CERTA'!G42</f>
        <v>0</v>
      </c>
      <c r="J176" s="412">
        <f t="shared" si="310"/>
        <v>-36</v>
      </c>
      <c r="K176" s="177">
        <f t="shared" si="311"/>
        <v>3</v>
      </c>
      <c r="L176" s="381">
        <f t="shared" si="312"/>
        <v>-72</v>
      </c>
      <c r="M176" s="459">
        <f>'HORA CERTA'!K42</f>
        <v>0</v>
      </c>
      <c r="N176" s="412">
        <f t="shared" si="313"/>
        <v>-36</v>
      </c>
      <c r="O176" s="459">
        <f>'HORA CERTA'!M42</f>
        <v>0</v>
      </c>
      <c r="P176" s="412">
        <f t="shared" si="314"/>
        <v>-36</v>
      </c>
      <c r="Q176" s="459">
        <f>'HORA CERTA'!O42</f>
        <v>0</v>
      </c>
      <c r="R176" s="412">
        <f t="shared" si="315"/>
        <v>-36</v>
      </c>
      <c r="S176" s="177">
        <f t="shared" si="316"/>
        <v>0</v>
      </c>
      <c r="T176" s="381">
        <f t="shared" si="317"/>
        <v>-108</v>
      </c>
    </row>
    <row r="177" spans="1:20" hidden="1" x14ac:dyDescent="0.25">
      <c r="A177" s="172" t="s">
        <v>123</v>
      </c>
      <c r="B177" s="330">
        <v>12</v>
      </c>
      <c r="C177" s="245">
        <f>'HORA CERTA'!B43</f>
        <v>2</v>
      </c>
      <c r="D177" s="353">
        <f t="shared" si="307"/>
        <v>24</v>
      </c>
      <c r="E177" s="459">
        <f>'HORA CERTA'!C43</f>
        <v>1</v>
      </c>
      <c r="F177" s="412">
        <f t="shared" si="308"/>
        <v>-12</v>
      </c>
      <c r="G177" s="459">
        <f>'HORA CERTA'!E43</f>
        <v>0</v>
      </c>
      <c r="H177" s="412">
        <f t="shared" si="309"/>
        <v>-24</v>
      </c>
      <c r="I177" s="459">
        <f>'HORA CERTA'!G43</f>
        <v>0</v>
      </c>
      <c r="J177" s="412">
        <f t="shared" si="310"/>
        <v>-24</v>
      </c>
      <c r="K177" s="177">
        <f t="shared" si="311"/>
        <v>1</v>
      </c>
      <c r="L177" s="381">
        <f t="shared" si="312"/>
        <v>-60</v>
      </c>
      <c r="M177" s="459">
        <f>'HORA CERTA'!K43</f>
        <v>0</v>
      </c>
      <c r="N177" s="412">
        <f t="shared" si="313"/>
        <v>-24</v>
      </c>
      <c r="O177" s="459">
        <f>'HORA CERTA'!M43</f>
        <v>0</v>
      </c>
      <c r="P177" s="412">
        <f t="shared" si="314"/>
        <v>-24</v>
      </c>
      <c r="Q177" s="459">
        <f>'HORA CERTA'!O43</f>
        <v>0</v>
      </c>
      <c r="R177" s="412">
        <f t="shared" si="315"/>
        <v>-24</v>
      </c>
      <c r="S177" s="177">
        <f t="shared" si="316"/>
        <v>0</v>
      </c>
      <c r="T177" s="381">
        <f t="shared" si="317"/>
        <v>-72</v>
      </c>
    </row>
    <row r="178" spans="1:20" hidden="1" x14ac:dyDescent="0.25">
      <c r="A178" s="172" t="s">
        <v>124</v>
      </c>
      <c r="B178" s="330">
        <v>12</v>
      </c>
      <c r="C178" s="245">
        <f>'HORA CERTA'!B44</f>
        <v>1</v>
      </c>
      <c r="D178" s="353">
        <f t="shared" si="307"/>
        <v>12</v>
      </c>
      <c r="E178" s="459">
        <f>'HORA CERTA'!C44</f>
        <v>1</v>
      </c>
      <c r="F178" s="412">
        <f t="shared" si="308"/>
        <v>0</v>
      </c>
      <c r="G178" s="459">
        <f>'HORA CERTA'!E44</f>
        <v>0</v>
      </c>
      <c r="H178" s="412">
        <f t="shared" si="309"/>
        <v>-12</v>
      </c>
      <c r="I178" s="459">
        <f>'HORA CERTA'!G44</f>
        <v>0</v>
      </c>
      <c r="J178" s="412">
        <f t="shared" si="310"/>
        <v>-12</v>
      </c>
      <c r="K178" s="177">
        <f t="shared" si="311"/>
        <v>1</v>
      </c>
      <c r="L178" s="381">
        <f t="shared" si="312"/>
        <v>-24</v>
      </c>
      <c r="M178" s="459">
        <f>'HORA CERTA'!K44</f>
        <v>0</v>
      </c>
      <c r="N178" s="412">
        <f t="shared" si="313"/>
        <v>-12</v>
      </c>
      <c r="O178" s="459">
        <f>'HORA CERTA'!M44</f>
        <v>0</v>
      </c>
      <c r="P178" s="412">
        <f t="shared" si="314"/>
        <v>-12</v>
      </c>
      <c r="Q178" s="459">
        <f>'HORA CERTA'!O44</f>
        <v>0</v>
      </c>
      <c r="R178" s="412">
        <f t="shared" si="315"/>
        <v>-12</v>
      </c>
      <c r="S178" s="177">
        <f t="shared" si="316"/>
        <v>0</v>
      </c>
      <c r="T178" s="381">
        <f t="shared" si="317"/>
        <v>-36</v>
      </c>
    </row>
    <row r="179" spans="1:20" hidden="1" x14ac:dyDescent="0.25">
      <c r="A179" s="172" t="s">
        <v>125</v>
      </c>
      <c r="B179" s="330">
        <v>40</v>
      </c>
      <c r="C179" s="245">
        <f>'HORA CERTA'!B45</f>
        <v>1</v>
      </c>
      <c r="D179" s="353">
        <f t="shared" si="307"/>
        <v>40</v>
      </c>
      <c r="E179" s="459">
        <f>'HORA CERTA'!C45</f>
        <v>1.75</v>
      </c>
      <c r="F179" s="412">
        <f t="shared" si="308"/>
        <v>30</v>
      </c>
      <c r="G179" s="459">
        <f>'HORA CERTA'!E45</f>
        <v>0</v>
      </c>
      <c r="H179" s="412">
        <f t="shared" si="309"/>
        <v>-40</v>
      </c>
      <c r="I179" s="459">
        <f>'HORA CERTA'!G45</f>
        <v>0</v>
      </c>
      <c r="J179" s="412">
        <f t="shared" si="310"/>
        <v>-40</v>
      </c>
      <c r="K179" s="177">
        <f t="shared" si="311"/>
        <v>1.75</v>
      </c>
      <c r="L179" s="381">
        <f t="shared" si="312"/>
        <v>-50</v>
      </c>
      <c r="M179" s="459">
        <f>'HORA CERTA'!K45</f>
        <v>0</v>
      </c>
      <c r="N179" s="412">
        <f t="shared" si="313"/>
        <v>-40</v>
      </c>
      <c r="O179" s="459">
        <f>'HORA CERTA'!M45</f>
        <v>0</v>
      </c>
      <c r="P179" s="412">
        <f t="shared" si="314"/>
        <v>-40</v>
      </c>
      <c r="Q179" s="459">
        <f>'HORA CERTA'!O45</f>
        <v>0</v>
      </c>
      <c r="R179" s="412">
        <f t="shared" si="315"/>
        <v>-40</v>
      </c>
      <c r="S179" s="177">
        <f t="shared" si="316"/>
        <v>0</v>
      </c>
      <c r="T179" s="381">
        <f t="shared" si="317"/>
        <v>-120</v>
      </c>
    </row>
    <row r="180" spans="1:20" ht="15.75" hidden="1" thickBot="1" x14ac:dyDescent="0.3">
      <c r="A180" s="178" t="s">
        <v>126</v>
      </c>
      <c r="B180" s="331">
        <v>36</v>
      </c>
      <c r="C180" s="127">
        <f>'HORA CERTA'!B46</f>
        <v>4</v>
      </c>
      <c r="D180" s="354">
        <f t="shared" si="307"/>
        <v>144</v>
      </c>
      <c r="E180" s="460">
        <f>'HORA CERTA'!C46</f>
        <v>4</v>
      </c>
      <c r="F180" s="411">
        <f t="shared" si="308"/>
        <v>0</v>
      </c>
      <c r="G180" s="460">
        <f>'HORA CERTA'!E46</f>
        <v>0</v>
      </c>
      <c r="H180" s="411">
        <f t="shared" si="309"/>
        <v>-144</v>
      </c>
      <c r="I180" s="460">
        <f>'HORA CERTA'!G46</f>
        <v>0</v>
      </c>
      <c r="J180" s="411">
        <f t="shared" si="310"/>
        <v>-144</v>
      </c>
      <c r="K180" s="180">
        <f t="shared" si="311"/>
        <v>4</v>
      </c>
      <c r="L180" s="380">
        <f t="shared" si="312"/>
        <v>-288</v>
      </c>
      <c r="M180" s="460">
        <f>'HORA CERTA'!K46</f>
        <v>0</v>
      </c>
      <c r="N180" s="411">
        <f t="shared" si="313"/>
        <v>-144</v>
      </c>
      <c r="O180" s="460">
        <f>'HORA CERTA'!M46</f>
        <v>0</v>
      </c>
      <c r="P180" s="411">
        <f t="shared" si="314"/>
        <v>-144</v>
      </c>
      <c r="Q180" s="460">
        <f>'HORA CERTA'!O46</f>
        <v>0</v>
      </c>
      <c r="R180" s="411">
        <f t="shared" si="315"/>
        <v>-144</v>
      </c>
      <c r="S180" s="180">
        <f t="shared" si="316"/>
        <v>0</v>
      </c>
      <c r="T180" s="380">
        <f t="shared" si="317"/>
        <v>-432</v>
      </c>
    </row>
    <row r="181" spans="1:20" ht="15.75" hidden="1" thickBot="1" x14ac:dyDescent="0.3">
      <c r="A181" s="48" t="s">
        <v>7</v>
      </c>
      <c r="B181" s="335">
        <f>SUM(B169:B180)</f>
        <v>196</v>
      </c>
      <c r="C181" s="49">
        <f>SUM(C169:C180)</f>
        <v>47</v>
      </c>
      <c r="D181" s="355">
        <f t="shared" ref="D181:T181" si="318">SUM(D169:D180)</f>
        <v>688</v>
      </c>
      <c r="E181" s="461">
        <f t="shared" si="318"/>
        <v>39.25</v>
      </c>
      <c r="F181" s="367">
        <f t="shared" si="318"/>
        <v>-72</v>
      </c>
      <c r="G181" s="461">
        <f t="shared" si="318"/>
        <v>0</v>
      </c>
      <c r="H181" s="367">
        <f t="shared" si="318"/>
        <v>-688</v>
      </c>
      <c r="I181" s="461">
        <f t="shared" si="318"/>
        <v>0</v>
      </c>
      <c r="J181" s="367">
        <f t="shared" si="318"/>
        <v>-688</v>
      </c>
      <c r="K181" s="181">
        <f t="shared" ref="K181:L181" si="319">SUM(K169:K180)</f>
        <v>39.25</v>
      </c>
      <c r="L181" s="382">
        <f t="shared" si="319"/>
        <v>-1448</v>
      </c>
      <c r="M181" s="461">
        <f t="shared" si="318"/>
        <v>0</v>
      </c>
      <c r="N181" s="367">
        <f t="shared" si="318"/>
        <v>-688</v>
      </c>
      <c r="O181" s="461">
        <f t="shared" si="318"/>
        <v>0</v>
      </c>
      <c r="P181" s="367">
        <f t="shared" si="318"/>
        <v>-688</v>
      </c>
      <c r="Q181" s="461">
        <f t="shared" si="318"/>
        <v>0</v>
      </c>
      <c r="R181" s="367">
        <f t="shared" si="318"/>
        <v>-688</v>
      </c>
      <c r="S181" s="181">
        <f t="shared" si="318"/>
        <v>0</v>
      </c>
      <c r="T181" s="382">
        <f t="shared" si="318"/>
        <v>-2064</v>
      </c>
    </row>
    <row r="182" spans="1:20" hidden="1" x14ac:dyDescent="0.25"/>
    <row r="183" spans="1:20" ht="15.75" x14ac:dyDescent="0.25">
      <c r="A183" s="1290" t="s">
        <v>271</v>
      </c>
      <c r="B183" s="1291"/>
      <c r="C183" s="1291"/>
      <c r="D183" s="1291"/>
      <c r="E183" s="1291"/>
      <c r="F183" s="1291"/>
      <c r="G183" s="1291"/>
      <c r="H183" s="1291"/>
      <c r="I183" s="1291"/>
      <c r="J183" s="1291"/>
      <c r="K183" s="1291"/>
      <c r="L183" s="1291"/>
      <c r="M183" s="1291"/>
      <c r="N183" s="1291"/>
      <c r="O183" s="1291"/>
      <c r="P183" s="1291"/>
      <c r="Q183" s="1291"/>
      <c r="R183" s="1291"/>
      <c r="S183" s="1291"/>
      <c r="T183" s="1291"/>
    </row>
    <row r="184" spans="1:20" ht="36.75" thickBot="1" x14ac:dyDescent="0.3">
      <c r="A184" s="110" t="s">
        <v>14</v>
      </c>
      <c r="B184" s="315" t="s">
        <v>231</v>
      </c>
      <c r="C184" s="132" t="s">
        <v>173</v>
      </c>
      <c r="D184" s="343" t="s">
        <v>232</v>
      </c>
      <c r="E184" s="444" t="str">
        <f>'Eq Minima Unds Horas'!E5</f>
        <v>MAR</v>
      </c>
      <c r="F184" s="385" t="str">
        <f>'Eq Minima Unds Horas'!F5</f>
        <v>Saldo Mar</v>
      </c>
      <c r="G184" s="444" t="str">
        <f>'Eq Minima Unds Horas'!G5</f>
        <v>ABR</v>
      </c>
      <c r="H184" s="385" t="str">
        <f>'Eq Minima Unds Horas'!H5</f>
        <v>Saldo Abr</v>
      </c>
      <c r="I184" s="444" t="str">
        <f>'Eq Minima Unds Horas'!I5</f>
        <v>MAI</v>
      </c>
      <c r="J184" s="385" t="str">
        <f>'Eq Minima Unds Horas'!J5</f>
        <v>Saldo Mai</v>
      </c>
      <c r="K184" s="292" t="str">
        <f>'Eq Minima Unds Horas'!K5</f>
        <v>3º Trimestre</v>
      </c>
      <c r="L184" s="383" t="str">
        <f>'Eq Minima Unds Horas'!L5</f>
        <v>Saldo Trim</v>
      </c>
      <c r="M184" s="444" t="str">
        <f>'Eq Minima Unds Horas'!M5</f>
        <v>JUN</v>
      </c>
      <c r="N184" s="385" t="str">
        <f>'Eq Minima Unds Horas'!N5</f>
        <v>Saldo Jun</v>
      </c>
      <c r="O184" s="463" t="str">
        <f>'Eq Minima Unds Horas'!O5</f>
        <v>JUL</v>
      </c>
      <c r="P184" s="385" t="str">
        <f>'Eq Minima Unds Horas'!P5</f>
        <v>Saldo Jul</v>
      </c>
      <c r="Q184" s="463" t="str">
        <f>'Eq Minima Unds Horas'!Q5</f>
        <v>AGO</v>
      </c>
      <c r="R184" s="385" t="str">
        <f>'Eq Minima Unds Horas'!R5</f>
        <v>Saldo Ago</v>
      </c>
      <c r="S184" s="292" t="str">
        <f>'Eq Minima Unds Horas'!S5</f>
        <v>4º Trimestre</v>
      </c>
      <c r="T184" s="383" t="str">
        <f>'Eq Minima Unds Horas'!T5</f>
        <v>Saldo Trim</v>
      </c>
    </row>
    <row r="185" spans="1:20" ht="15.75" thickTop="1" x14ac:dyDescent="0.25">
      <c r="A185" s="9" t="s">
        <v>188</v>
      </c>
      <c r="B185" s="316">
        <v>12</v>
      </c>
      <c r="C185" s="10">
        <f>'PSM V MARIA BAIXA'!B20</f>
        <v>40</v>
      </c>
      <c r="D185" s="337">
        <f t="shared" ref="D185:D189" si="320">C185*B185</f>
        <v>480</v>
      </c>
      <c r="E185" s="456">
        <f>'PSM V MARIA BAIXA'!C20</f>
        <v>0</v>
      </c>
      <c r="F185" s="357">
        <f t="shared" ref="F185:F189" si="321">(E185*$B185)-$D185</f>
        <v>-480</v>
      </c>
      <c r="G185" s="456">
        <f>'PSM V MARIA BAIXA'!E20</f>
        <v>0</v>
      </c>
      <c r="H185" s="357">
        <f t="shared" ref="H185:H189" si="322">(G185*$B185)-$D185</f>
        <v>-480</v>
      </c>
      <c r="I185" s="456">
        <f>'PSM V MARIA BAIXA'!G20</f>
        <v>0</v>
      </c>
      <c r="J185" s="357">
        <f t="shared" ref="J185:J189" si="323">(I185*$B185)-$D185</f>
        <v>-480</v>
      </c>
      <c r="K185" s="282">
        <f t="shared" ref="K185:K189" si="324">SUM(E185,G185,I185)</f>
        <v>0</v>
      </c>
      <c r="L185" s="370">
        <f t="shared" ref="L185:L189" si="325">(K185*$B185)-$D185*3</f>
        <v>-1440</v>
      </c>
      <c r="M185" s="456">
        <f>'PSM V MARIA BAIXA'!K20</f>
        <v>0</v>
      </c>
      <c r="N185" s="357">
        <f t="shared" ref="N185:N189" si="326">(M185*$B185)-$D185</f>
        <v>-480</v>
      </c>
      <c r="O185" s="456">
        <f>'PSM V MARIA BAIXA'!M20</f>
        <v>0</v>
      </c>
      <c r="P185" s="357">
        <f t="shared" ref="P185:P189" si="327">(O185*$B185)-$D185</f>
        <v>-480</v>
      </c>
      <c r="Q185" s="456">
        <f>'PSM V MARIA BAIXA'!O20</f>
        <v>0</v>
      </c>
      <c r="R185" s="357">
        <f t="shared" ref="R185:R189" si="328">(Q185*$B185)-$D185</f>
        <v>-480</v>
      </c>
      <c r="S185" s="282">
        <f t="shared" ref="S185:S189" si="329">SUM(M185,O185,Q185)</f>
        <v>0</v>
      </c>
      <c r="T185" s="370">
        <f t="shared" ref="T185:T189" si="330">(S185*$B185)-$D185*3</f>
        <v>-1440</v>
      </c>
    </row>
    <row r="186" spans="1:20" x14ac:dyDescent="0.25">
      <c r="A186" s="9" t="s">
        <v>185</v>
      </c>
      <c r="B186" s="316">
        <v>30</v>
      </c>
      <c r="C186" s="107">
        <f>'PSM V MARIA BAIXA'!B21</f>
        <v>1</v>
      </c>
      <c r="D186" s="338">
        <f t="shared" si="320"/>
        <v>30</v>
      </c>
      <c r="E186" s="445">
        <f>'PSM V MARIA BAIXA'!C21</f>
        <v>0</v>
      </c>
      <c r="F186" s="358">
        <f t="shared" si="321"/>
        <v>-30</v>
      </c>
      <c r="G186" s="445">
        <f>'PSM V MARIA BAIXA'!E21</f>
        <v>0</v>
      </c>
      <c r="H186" s="358">
        <f t="shared" si="322"/>
        <v>-30</v>
      </c>
      <c r="I186" s="445">
        <f>'PSM V MARIA BAIXA'!G21</f>
        <v>0</v>
      </c>
      <c r="J186" s="358">
        <f t="shared" si="323"/>
        <v>-30</v>
      </c>
      <c r="K186" s="294">
        <f t="shared" si="324"/>
        <v>0</v>
      </c>
      <c r="L186" s="371">
        <f t="shared" si="325"/>
        <v>-90</v>
      </c>
      <c r="M186" s="445">
        <f>'PSM V MARIA BAIXA'!K21</f>
        <v>0</v>
      </c>
      <c r="N186" s="358">
        <f t="shared" si="326"/>
        <v>-30</v>
      </c>
      <c r="O186" s="445">
        <f>'PSM V MARIA BAIXA'!M21</f>
        <v>0</v>
      </c>
      <c r="P186" s="358">
        <f t="shared" si="327"/>
        <v>-30</v>
      </c>
      <c r="Q186" s="445">
        <f>'PSM V MARIA BAIXA'!O21</f>
        <v>0</v>
      </c>
      <c r="R186" s="358">
        <f t="shared" si="328"/>
        <v>-30</v>
      </c>
      <c r="S186" s="294">
        <f t="shared" si="329"/>
        <v>0</v>
      </c>
      <c r="T186" s="371">
        <f t="shared" si="330"/>
        <v>-90</v>
      </c>
    </row>
    <row r="187" spans="1:20" x14ac:dyDescent="0.25">
      <c r="A187" s="183" t="s">
        <v>189</v>
      </c>
      <c r="B187" s="332">
        <v>12</v>
      </c>
      <c r="C187" s="93">
        <f>'PSM V MARIA BAIXA'!B22</f>
        <v>14</v>
      </c>
      <c r="D187" s="339">
        <f t="shared" si="320"/>
        <v>168</v>
      </c>
      <c r="E187" s="445">
        <f>'PSM V MARIA BAIXA'!C22</f>
        <v>0</v>
      </c>
      <c r="F187" s="358">
        <f t="shared" si="321"/>
        <v>-168</v>
      </c>
      <c r="G187" s="445">
        <f>'PSM V MARIA BAIXA'!E22</f>
        <v>0</v>
      </c>
      <c r="H187" s="358">
        <f t="shared" si="322"/>
        <v>-168</v>
      </c>
      <c r="I187" s="445">
        <f>'PSM V MARIA BAIXA'!G22</f>
        <v>0</v>
      </c>
      <c r="J187" s="358">
        <f t="shared" si="323"/>
        <v>-168</v>
      </c>
      <c r="K187" s="294">
        <f t="shared" si="324"/>
        <v>0</v>
      </c>
      <c r="L187" s="371">
        <f t="shared" si="325"/>
        <v>-504</v>
      </c>
      <c r="M187" s="445">
        <f>'PSM V MARIA BAIXA'!K22</f>
        <v>0</v>
      </c>
      <c r="N187" s="358">
        <f t="shared" si="326"/>
        <v>-168</v>
      </c>
      <c r="O187" s="445">
        <f>'PSM V MARIA BAIXA'!M22</f>
        <v>0</v>
      </c>
      <c r="P187" s="358">
        <f t="shared" si="327"/>
        <v>-168</v>
      </c>
      <c r="Q187" s="445">
        <f>'PSM V MARIA BAIXA'!O22</f>
        <v>0</v>
      </c>
      <c r="R187" s="358">
        <f t="shared" si="328"/>
        <v>-168</v>
      </c>
      <c r="S187" s="294">
        <f t="shared" si="329"/>
        <v>0</v>
      </c>
      <c r="T187" s="371">
        <f t="shared" si="330"/>
        <v>-504</v>
      </c>
    </row>
    <row r="188" spans="1:20" x14ac:dyDescent="0.25">
      <c r="A188" s="113" t="s">
        <v>190</v>
      </c>
      <c r="B188" s="317">
        <v>12</v>
      </c>
      <c r="C188" s="107">
        <f>'PSM V MARIA BAIXA'!B23</f>
        <v>28</v>
      </c>
      <c r="D188" s="338">
        <f t="shared" si="320"/>
        <v>336</v>
      </c>
      <c r="E188" s="445">
        <f>'PSM V MARIA BAIXA'!C23</f>
        <v>0</v>
      </c>
      <c r="F188" s="358">
        <f t="shared" si="321"/>
        <v>-336</v>
      </c>
      <c r="G188" s="445">
        <f>'PSM V MARIA BAIXA'!E23</f>
        <v>0</v>
      </c>
      <c r="H188" s="358">
        <f t="shared" si="322"/>
        <v>-336</v>
      </c>
      <c r="I188" s="445">
        <f>'PSM V MARIA BAIXA'!G23</f>
        <v>0</v>
      </c>
      <c r="J188" s="358">
        <f t="shared" si="323"/>
        <v>-336</v>
      </c>
      <c r="K188" s="294">
        <f t="shared" si="324"/>
        <v>0</v>
      </c>
      <c r="L188" s="371">
        <f t="shared" si="325"/>
        <v>-1008</v>
      </c>
      <c r="M188" s="445">
        <f>'PSM V MARIA BAIXA'!K23</f>
        <v>0</v>
      </c>
      <c r="N188" s="358">
        <f t="shared" si="326"/>
        <v>-336</v>
      </c>
      <c r="O188" s="445">
        <f>'PSM V MARIA BAIXA'!M23</f>
        <v>0</v>
      </c>
      <c r="P188" s="358">
        <f t="shared" si="327"/>
        <v>-336</v>
      </c>
      <c r="Q188" s="445">
        <f>'PSM V MARIA BAIXA'!O23</f>
        <v>0</v>
      </c>
      <c r="R188" s="358">
        <f t="shared" si="328"/>
        <v>-336</v>
      </c>
      <c r="S188" s="294">
        <f t="shared" si="329"/>
        <v>0</v>
      </c>
      <c r="T188" s="371">
        <f t="shared" si="330"/>
        <v>-1008</v>
      </c>
    </row>
    <row r="189" spans="1:20" ht="15.75" thickBot="1" x14ac:dyDescent="0.3">
      <c r="A189" s="138" t="s">
        <v>191</v>
      </c>
      <c r="B189" s="318">
        <v>30</v>
      </c>
      <c r="C189" s="117">
        <f>'PSM V MARIA BAIXA'!B24</f>
        <v>1</v>
      </c>
      <c r="D189" s="340">
        <f t="shared" si="320"/>
        <v>30</v>
      </c>
      <c r="E189" s="462">
        <f>'PSM V MARIA BAIXA'!C24</f>
        <v>0</v>
      </c>
      <c r="F189" s="359">
        <f t="shared" si="321"/>
        <v>-30</v>
      </c>
      <c r="G189" s="462">
        <f>'PSM V MARIA BAIXA'!E24</f>
        <v>0</v>
      </c>
      <c r="H189" s="359">
        <f t="shared" si="322"/>
        <v>-30</v>
      </c>
      <c r="I189" s="462">
        <f>'PSM V MARIA BAIXA'!G24</f>
        <v>0</v>
      </c>
      <c r="J189" s="359">
        <f t="shared" si="323"/>
        <v>-30</v>
      </c>
      <c r="K189" s="295">
        <f t="shared" si="324"/>
        <v>0</v>
      </c>
      <c r="L189" s="372">
        <f t="shared" si="325"/>
        <v>-90</v>
      </c>
      <c r="M189" s="462">
        <f>'PSM V MARIA BAIXA'!K24</f>
        <v>0</v>
      </c>
      <c r="N189" s="359">
        <f t="shared" si="326"/>
        <v>-30</v>
      </c>
      <c r="O189" s="462">
        <f>'PSM V MARIA BAIXA'!M24</f>
        <v>0</v>
      </c>
      <c r="P189" s="359">
        <f t="shared" si="327"/>
        <v>-30</v>
      </c>
      <c r="Q189" s="462">
        <f>'PSM V MARIA BAIXA'!O24</f>
        <v>0</v>
      </c>
      <c r="R189" s="359">
        <f t="shared" si="328"/>
        <v>-30</v>
      </c>
      <c r="S189" s="295">
        <f t="shared" si="329"/>
        <v>0</v>
      </c>
      <c r="T189" s="372">
        <f t="shared" si="330"/>
        <v>-90</v>
      </c>
    </row>
    <row r="190" spans="1:20" ht="15.75" thickBot="1" x14ac:dyDescent="0.3">
      <c r="A190" s="6" t="s">
        <v>7</v>
      </c>
      <c r="B190" s="334">
        <f>SUM(B185:B189)</f>
        <v>96</v>
      </c>
      <c r="C190" s="7">
        <f>SUM(C185:C189)</f>
        <v>84</v>
      </c>
      <c r="D190" s="341">
        <f t="shared" ref="D190:T190" si="331">SUM(D185:D189)</f>
        <v>1044</v>
      </c>
      <c r="E190" s="452">
        <f t="shared" si="331"/>
        <v>0</v>
      </c>
      <c r="F190" s="360">
        <f t="shared" si="331"/>
        <v>-1044</v>
      </c>
      <c r="G190" s="452">
        <f t="shared" si="331"/>
        <v>0</v>
      </c>
      <c r="H190" s="360">
        <f t="shared" si="331"/>
        <v>-1044</v>
      </c>
      <c r="I190" s="452">
        <f t="shared" si="331"/>
        <v>0</v>
      </c>
      <c r="J190" s="360">
        <f t="shared" si="331"/>
        <v>-1044</v>
      </c>
      <c r="K190" s="103">
        <f t="shared" ref="K190:L190" si="332">SUM(K185:K189)</f>
        <v>0</v>
      </c>
      <c r="L190" s="373">
        <f t="shared" si="332"/>
        <v>-3132</v>
      </c>
      <c r="M190" s="452">
        <f t="shared" si="331"/>
        <v>0</v>
      </c>
      <c r="N190" s="360">
        <f t="shared" si="331"/>
        <v>-1044</v>
      </c>
      <c r="O190" s="452">
        <f t="shared" si="331"/>
        <v>0</v>
      </c>
      <c r="P190" s="360">
        <f t="shared" si="331"/>
        <v>-1044</v>
      </c>
      <c r="Q190" s="452">
        <f t="shared" si="331"/>
        <v>0</v>
      </c>
      <c r="R190" s="360">
        <f t="shared" si="331"/>
        <v>-1044</v>
      </c>
      <c r="S190" s="103">
        <f t="shared" si="331"/>
        <v>0</v>
      </c>
      <c r="T190" s="373">
        <f t="shared" si="331"/>
        <v>-3132</v>
      </c>
    </row>
    <row r="191" spans="1:20" hidden="1" x14ac:dyDescent="0.25"/>
    <row r="192" spans="1:20" ht="15.75" hidden="1" x14ac:dyDescent="0.25">
      <c r="A192" s="1290" t="s">
        <v>260</v>
      </c>
      <c r="B192" s="1291"/>
      <c r="C192" s="1291"/>
      <c r="D192" s="1291"/>
      <c r="E192" s="1291"/>
      <c r="F192" s="1291"/>
      <c r="G192" s="1291"/>
      <c r="H192" s="1291"/>
      <c r="I192" s="1291"/>
      <c r="J192" s="1291"/>
      <c r="K192" s="1291"/>
      <c r="L192" s="1291"/>
      <c r="M192" s="1291"/>
      <c r="N192" s="1291"/>
      <c r="O192" s="1291"/>
      <c r="P192" s="1291"/>
      <c r="Q192" s="1291"/>
      <c r="R192" s="1291"/>
      <c r="S192" s="1291"/>
      <c r="T192" s="1291"/>
    </row>
    <row r="193" spans="1:20" ht="36.75" hidden="1" thickBot="1" x14ac:dyDescent="0.3">
      <c r="A193" s="110" t="s">
        <v>14</v>
      </c>
      <c r="B193" s="315" t="s">
        <v>231</v>
      </c>
      <c r="C193" s="132" t="s">
        <v>173</v>
      </c>
      <c r="D193" s="343" t="s">
        <v>232</v>
      </c>
      <c r="E193" s="444" t="s">
        <v>2</v>
      </c>
      <c r="F193" s="385" t="s">
        <v>234</v>
      </c>
      <c r="G193" s="444" t="s">
        <v>3</v>
      </c>
      <c r="H193" s="385" t="s">
        <v>235</v>
      </c>
      <c r="I193" s="444" t="s">
        <v>4</v>
      </c>
      <c r="J193" s="385" t="s">
        <v>236</v>
      </c>
      <c r="K193" s="292" t="s">
        <v>206</v>
      </c>
      <c r="L193" s="383" t="s">
        <v>233</v>
      </c>
      <c r="M193" s="444" t="s">
        <v>5</v>
      </c>
      <c r="N193" s="385" t="s">
        <v>237</v>
      </c>
      <c r="O193" s="463" t="s">
        <v>203</v>
      </c>
      <c r="P193" s="385" t="s">
        <v>238</v>
      </c>
      <c r="Q193" s="463" t="s">
        <v>204</v>
      </c>
      <c r="R193" s="385" t="s">
        <v>239</v>
      </c>
      <c r="S193" s="292" t="s">
        <v>206</v>
      </c>
      <c r="T193" s="383" t="s">
        <v>233</v>
      </c>
    </row>
    <row r="194" spans="1:20" ht="15.75" hidden="1" thickTop="1" x14ac:dyDescent="0.25">
      <c r="A194" s="9" t="s">
        <v>195</v>
      </c>
      <c r="B194" s="316">
        <v>12</v>
      </c>
      <c r="C194" s="10">
        <f>'AMA JD BRASIL'!B15</f>
        <v>20</v>
      </c>
      <c r="D194" s="337">
        <f t="shared" ref="D194:D195" si="333">C194*B194</f>
        <v>240</v>
      </c>
      <c r="E194" s="456">
        <f>'AMA JD BRASIL'!C15</f>
        <v>17</v>
      </c>
      <c r="F194" s="357">
        <f t="shared" ref="F194:F195" si="334">(E194*$B194)-$D194</f>
        <v>-36</v>
      </c>
      <c r="G194" s="456">
        <f>'AMA JD BRASIL'!E15</f>
        <v>0</v>
      </c>
      <c r="H194" s="357">
        <f t="shared" ref="H194:H195" si="335">(G194*$B194)-$D194</f>
        <v>-240</v>
      </c>
      <c r="I194" s="456">
        <f>'AMA JD BRASIL'!G15</f>
        <v>0</v>
      </c>
      <c r="J194" s="357">
        <f t="shared" ref="J194:J195" si="336">(I194*$B194)-$D194</f>
        <v>-240</v>
      </c>
      <c r="K194" s="282">
        <f>SUM(E194,G194,I194)</f>
        <v>17</v>
      </c>
      <c r="L194" s="370">
        <f t="shared" ref="L194:L195" si="337">(K194*$B194)-$D194*3</f>
        <v>-516</v>
      </c>
      <c r="M194" s="456">
        <f>'AMA JD BRASIL'!K15</f>
        <v>0</v>
      </c>
      <c r="N194" s="357">
        <f t="shared" ref="N194:N195" si="338">(M194*$B194)-$D194</f>
        <v>-240</v>
      </c>
      <c r="O194" s="456">
        <f>'AMA JD BRASIL'!M15</f>
        <v>0</v>
      </c>
      <c r="P194" s="357">
        <f t="shared" ref="P194:P195" si="339">(O194*$B194)-$D194</f>
        <v>-240</v>
      </c>
      <c r="Q194" s="456">
        <f>'AMA JD BRASIL'!O15</f>
        <v>0</v>
      </c>
      <c r="R194" s="357">
        <f t="shared" ref="R194:R195" si="340">(Q194*$B194)-$D194</f>
        <v>-240</v>
      </c>
      <c r="S194" s="282">
        <f>SUM(M194,O194,Q194)</f>
        <v>0</v>
      </c>
      <c r="T194" s="370">
        <f t="shared" ref="T194:T195" si="341">(S194*$B194)-$D194*3</f>
        <v>-720</v>
      </c>
    </row>
    <row r="195" spans="1:20" ht="15.75" hidden="1" thickBot="1" x14ac:dyDescent="0.3">
      <c r="A195" s="138" t="s">
        <v>190</v>
      </c>
      <c r="B195" s="318">
        <v>12</v>
      </c>
      <c r="C195" s="117">
        <f>'AMA JD BRASIL'!B16</f>
        <v>12</v>
      </c>
      <c r="D195" s="340">
        <f t="shared" si="333"/>
        <v>144</v>
      </c>
      <c r="E195" s="462">
        <f>'AMA JD BRASIL'!C16</f>
        <v>4</v>
      </c>
      <c r="F195" s="359">
        <f t="shared" si="334"/>
        <v>-96</v>
      </c>
      <c r="G195" s="462">
        <f>'AMA JD BRASIL'!E16</f>
        <v>0</v>
      </c>
      <c r="H195" s="359">
        <f t="shared" si="335"/>
        <v>-144</v>
      </c>
      <c r="I195" s="462">
        <f>'AMA JD BRASIL'!G16</f>
        <v>0</v>
      </c>
      <c r="J195" s="359">
        <f t="shared" si="336"/>
        <v>-144</v>
      </c>
      <c r="K195" s="295">
        <f>SUM(E195,G195,I195)</f>
        <v>4</v>
      </c>
      <c r="L195" s="372">
        <f t="shared" si="337"/>
        <v>-384</v>
      </c>
      <c r="M195" s="462">
        <f>'AMA JD BRASIL'!K16</f>
        <v>0</v>
      </c>
      <c r="N195" s="359">
        <f t="shared" si="338"/>
        <v>-144</v>
      </c>
      <c r="O195" s="462">
        <f>'AMA JD BRASIL'!M16</f>
        <v>0</v>
      </c>
      <c r="P195" s="359">
        <f t="shared" si="339"/>
        <v>-144</v>
      </c>
      <c r="Q195" s="462">
        <f>'AMA JD BRASIL'!O16</f>
        <v>0</v>
      </c>
      <c r="R195" s="359">
        <f t="shared" si="340"/>
        <v>-144</v>
      </c>
      <c r="S195" s="295">
        <f>SUM(M195,O195,Q195)</f>
        <v>0</v>
      </c>
      <c r="T195" s="372">
        <f t="shared" si="341"/>
        <v>-432</v>
      </c>
    </row>
    <row r="196" spans="1:20" ht="15.75" hidden="1" thickBot="1" x14ac:dyDescent="0.3">
      <c r="A196" s="6" t="s">
        <v>7</v>
      </c>
      <c r="B196" s="334">
        <f>SUM(B194:B195)</f>
        <v>24</v>
      </c>
      <c r="C196" s="7">
        <f t="shared" ref="C196:T196" si="342">SUM(C194:C195)</f>
        <v>32</v>
      </c>
      <c r="D196" s="341">
        <f t="shared" si="342"/>
        <v>384</v>
      </c>
      <c r="E196" s="452">
        <f t="shared" si="342"/>
        <v>21</v>
      </c>
      <c r="F196" s="360">
        <f t="shared" si="342"/>
        <v>-132</v>
      </c>
      <c r="G196" s="452">
        <f t="shared" si="342"/>
        <v>0</v>
      </c>
      <c r="H196" s="360">
        <f t="shared" si="342"/>
        <v>-384</v>
      </c>
      <c r="I196" s="452">
        <f t="shared" si="342"/>
        <v>0</v>
      </c>
      <c r="J196" s="360">
        <f t="shared" si="342"/>
        <v>-384</v>
      </c>
      <c r="K196" s="103">
        <f t="shared" ref="K196:L196" si="343">SUM(K194:K195)</f>
        <v>21</v>
      </c>
      <c r="L196" s="373">
        <f t="shared" si="343"/>
        <v>-900</v>
      </c>
      <c r="M196" s="452">
        <f t="shared" si="342"/>
        <v>0</v>
      </c>
      <c r="N196" s="360">
        <f t="shared" si="342"/>
        <v>-384</v>
      </c>
      <c r="O196" s="452">
        <f t="shared" si="342"/>
        <v>0</v>
      </c>
      <c r="P196" s="360">
        <f t="shared" si="342"/>
        <v>-384</v>
      </c>
      <c r="Q196" s="452">
        <f t="shared" si="342"/>
        <v>0</v>
      </c>
      <c r="R196" s="360">
        <f t="shared" si="342"/>
        <v>-384</v>
      </c>
      <c r="S196" s="103">
        <f t="shared" si="342"/>
        <v>0</v>
      </c>
      <c r="T196" s="373">
        <f t="shared" si="342"/>
        <v>-1152</v>
      </c>
    </row>
    <row r="197" spans="1:20" hidden="1" x14ac:dyDescent="0.25"/>
    <row r="198" spans="1:20" ht="15.75" hidden="1" x14ac:dyDescent="0.25">
      <c r="A198" s="1290" t="s">
        <v>261</v>
      </c>
      <c r="B198" s="1291"/>
      <c r="C198" s="1291"/>
      <c r="D198" s="1291"/>
      <c r="E198" s="1291"/>
      <c r="F198" s="1291"/>
      <c r="G198" s="1291"/>
      <c r="H198" s="1291"/>
      <c r="I198" s="1291"/>
      <c r="J198" s="1291"/>
      <c r="K198" s="1291"/>
      <c r="L198" s="1291"/>
      <c r="M198" s="1291"/>
      <c r="N198" s="1291"/>
      <c r="O198" s="1291"/>
      <c r="P198" s="1291"/>
      <c r="Q198" s="1291"/>
      <c r="R198" s="1291"/>
      <c r="S198" s="1291"/>
      <c r="T198" s="1291"/>
    </row>
    <row r="199" spans="1:20" ht="36.75" hidden="1" thickBot="1" x14ac:dyDescent="0.3">
      <c r="A199" s="110" t="s">
        <v>14</v>
      </c>
      <c r="B199" s="315" t="s">
        <v>231</v>
      </c>
      <c r="C199" s="132" t="s">
        <v>173</v>
      </c>
      <c r="D199" s="343" t="s">
        <v>232</v>
      </c>
      <c r="E199" s="444" t="s">
        <v>2</v>
      </c>
      <c r="F199" s="385" t="s">
        <v>234</v>
      </c>
      <c r="G199" s="444" t="s">
        <v>3</v>
      </c>
      <c r="H199" s="385" t="s">
        <v>235</v>
      </c>
      <c r="I199" s="444" t="s">
        <v>4</v>
      </c>
      <c r="J199" s="385" t="s">
        <v>236</v>
      </c>
      <c r="K199" s="292" t="s">
        <v>206</v>
      </c>
      <c r="L199" s="383" t="s">
        <v>233</v>
      </c>
      <c r="M199" s="444" t="s">
        <v>5</v>
      </c>
      <c r="N199" s="385" t="s">
        <v>237</v>
      </c>
      <c r="O199" s="463" t="s">
        <v>203</v>
      </c>
      <c r="P199" s="385" t="s">
        <v>238</v>
      </c>
      <c r="Q199" s="463" t="s">
        <v>204</v>
      </c>
      <c r="R199" s="385" t="s">
        <v>239</v>
      </c>
      <c r="S199" s="292" t="s">
        <v>206</v>
      </c>
      <c r="T199" s="383" t="s">
        <v>233</v>
      </c>
    </row>
    <row r="200" spans="1:20" ht="15.75" hidden="1" thickTop="1" x14ac:dyDescent="0.25">
      <c r="A200" s="9" t="s">
        <v>195</v>
      </c>
      <c r="B200" s="316">
        <v>12</v>
      </c>
      <c r="C200" s="10">
        <f>'AMA VL QUILHERME'!B7</f>
        <v>18</v>
      </c>
      <c r="D200" s="337">
        <f t="shared" ref="D200:D201" si="344">C200*B200</f>
        <v>216</v>
      </c>
      <c r="E200" s="456">
        <f>'AMA VL QUILHERME'!C7</f>
        <v>13</v>
      </c>
      <c r="F200" s="357">
        <f t="shared" ref="F200:F201" si="345">(E200*$B200)-$D200</f>
        <v>-60</v>
      </c>
      <c r="G200" s="456">
        <f>'AMA VL QUILHERME'!E7</f>
        <v>0</v>
      </c>
      <c r="H200" s="357">
        <f t="shared" ref="H200:H201" si="346">(G200*$B200)-$D200</f>
        <v>-216</v>
      </c>
      <c r="I200" s="456">
        <f>'AMA VL QUILHERME'!G7</f>
        <v>0</v>
      </c>
      <c r="J200" s="357">
        <f t="shared" ref="J200:J201" si="347">(I200*$B200)-$D200</f>
        <v>-216</v>
      </c>
      <c r="K200" s="282">
        <f>SUM(E200,G200,I200)</f>
        <v>13</v>
      </c>
      <c r="L200" s="370">
        <f t="shared" ref="L200:L201" si="348">(K200*$B200)-$D200*3</f>
        <v>-492</v>
      </c>
      <c r="M200" s="456">
        <f>'AMA VL QUILHERME'!K7</f>
        <v>0</v>
      </c>
      <c r="N200" s="357">
        <f t="shared" ref="N200:N201" si="349">(M200*$B200)-$D200</f>
        <v>-216</v>
      </c>
      <c r="O200" s="456">
        <f>'AMA VL QUILHERME'!M7</f>
        <v>0</v>
      </c>
      <c r="P200" s="357">
        <f t="shared" ref="P200:P201" si="350">(O200*$B200)-$D200</f>
        <v>-216</v>
      </c>
      <c r="Q200" s="456">
        <f>'AMA VL QUILHERME'!O7</f>
        <v>0</v>
      </c>
      <c r="R200" s="357">
        <f t="shared" ref="R200:R201" si="351">(Q200*$B200)-$D200</f>
        <v>-216</v>
      </c>
      <c r="S200" s="282">
        <f>SUM(M200,O200,Q200)</f>
        <v>0</v>
      </c>
      <c r="T200" s="370">
        <f t="shared" ref="T200:T201" si="352">(S200*$B200)-$D200*3</f>
        <v>-648</v>
      </c>
    </row>
    <row r="201" spans="1:20" ht="15.75" hidden="1" thickBot="1" x14ac:dyDescent="0.3">
      <c r="A201" s="138" t="s">
        <v>190</v>
      </c>
      <c r="B201" s="318">
        <v>12</v>
      </c>
      <c r="C201" s="117">
        <f>'AMA VL QUILHERME'!B8</f>
        <v>12</v>
      </c>
      <c r="D201" s="340">
        <f t="shared" si="344"/>
        <v>144</v>
      </c>
      <c r="E201" s="462">
        <f>'AMA VL QUILHERME'!C8</f>
        <v>6</v>
      </c>
      <c r="F201" s="359">
        <f t="shared" si="345"/>
        <v>-72</v>
      </c>
      <c r="G201" s="462">
        <f>'AMA VL QUILHERME'!E8</f>
        <v>0</v>
      </c>
      <c r="H201" s="359">
        <f t="shared" si="346"/>
        <v>-144</v>
      </c>
      <c r="I201" s="462">
        <f>'AMA VL QUILHERME'!G8</f>
        <v>0</v>
      </c>
      <c r="J201" s="359">
        <f t="shared" si="347"/>
        <v>-144</v>
      </c>
      <c r="K201" s="295">
        <f>SUM(E201,G201,I201)</f>
        <v>6</v>
      </c>
      <c r="L201" s="372">
        <f t="shared" si="348"/>
        <v>-360</v>
      </c>
      <c r="M201" s="462">
        <f>'AMA VL QUILHERME'!K8</f>
        <v>0</v>
      </c>
      <c r="N201" s="359">
        <f t="shared" si="349"/>
        <v>-144</v>
      </c>
      <c r="O201" s="462">
        <f>'AMA VL QUILHERME'!M8</f>
        <v>0</v>
      </c>
      <c r="P201" s="359">
        <f t="shared" si="350"/>
        <v>-144</v>
      </c>
      <c r="Q201" s="462">
        <f>'AMA VL QUILHERME'!O8</f>
        <v>0</v>
      </c>
      <c r="R201" s="359">
        <f t="shared" si="351"/>
        <v>-144</v>
      </c>
      <c r="S201" s="295">
        <f>SUM(M201,O201,Q201)</f>
        <v>0</v>
      </c>
      <c r="T201" s="372">
        <f t="shared" si="352"/>
        <v>-432</v>
      </c>
    </row>
    <row r="202" spans="1:20" ht="15.75" hidden="1" thickBot="1" x14ac:dyDescent="0.3">
      <c r="A202" s="6" t="s">
        <v>7</v>
      </c>
      <c r="B202" s="334">
        <f>SUM(B200:B201)</f>
        <v>24</v>
      </c>
      <c r="C202" s="7">
        <f>SUM(C200:C201)</f>
        <v>30</v>
      </c>
      <c r="D202" s="341">
        <f t="shared" ref="D202:T202" si="353">SUM(D200:D201)</f>
        <v>360</v>
      </c>
      <c r="E202" s="452">
        <f t="shared" si="353"/>
        <v>19</v>
      </c>
      <c r="F202" s="360">
        <f t="shared" si="353"/>
        <v>-132</v>
      </c>
      <c r="G202" s="452">
        <f t="shared" si="353"/>
        <v>0</v>
      </c>
      <c r="H202" s="360">
        <f t="shared" si="353"/>
        <v>-360</v>
      </c>
      <c r="I202" s="452">
        <f t="shared" si="353"/>
        <v>0</v>
      </c>
      <c r="J202" s="360">
        <f t="shared" si="353"/>
        <v>-360</v>
      </c>
      <c r="K202" s="103">
        <f t="shared" ref="K202:L202" si="354">SUM(K200:K201)</f>
        <v>19</v>
      </c>
      <c r="L202" s="373">
        <f t="shared" si="354"/>
        <v>-852</v>
      </c>
      <c r="M202" s="452">
        <f t="shared" si="353"/>
        <v>0</v>
      </c>
      <c r="N202" s="360">
        <f t="shared" si="353"/>
        <v>-360</v>
      </c>
      <c r="O202" s="452">
        <f t="shared" si="353"/>
        <v>0</v>
      </c>
      <c r="P202" s="360">
        <f t="shared" si="353"/>
        <v>-360</v>
      </c>
      <c r="Q202" s="452">
        <f t="shared" si="353"/>
        <v>0</v>
      </c>
      <c r="R202" s="360">
        <f t="shared" si="353"/>
        <v>-360</v>
      </c>
      <c r="S202" s="103">
        <f t="shared" si="353"/>
        <v>0</v>
      </c>
      <c r="T202" s="373">
        <f t="shared" si="353"/>
        <v>-1080</v>
      </c>
    </row>
    <row r="203" spans="1:20" hidden="1" x14ac:dyDescent="0.25"/>
    <row r="204" spans="1:20" ht="15.75" hidden="1" x14ac:dyDescent="0.25">
      <c r="A204" s="1290" t="s">
        <v>262</v>
      </c>
      <c r="B204" s="1291"/>
      <c r="C204" s="1291"/>
      <c r="D204" s="1291"/>
      <c r="E204" s="1291"/>
      <c r="F204" s="1291"/>
      <c r="G204" s="1291"/>
      <c r="H204" s="1291"/>
      <c r="I204" s="1291"/>
      <c r="J204" s="1291"/>
      <c r="K204" s="1291"/>
      <c r="L204" s="1291"/>
      <c r="M204" s="1291"/>
      <c r="N204" s="1291"/>
      <c r="O204" s="1291"/>
      <c r="P204" s="1291"/>
      <c r="Q204" s="1291"/>
      <c r="R204" s="1291"/>
      <c r="S204" s="1291"/>
      <c r="T204" s="1291"/>
    </row>
    <row r="205" spans="1:20" ht="36.75" hidden="1" thickBot="1" x14ac:dyDescent="0.3">
      <c r="A205" s="110" t="s">
        <v>14</v>
      </c>
      <c r="B205" s="315" t="s">
        <v>231</v>
      </c>
      <c r="C205" s="132" t="s">
        <v>173</v>
      </c>
      <c r="D205" s="343" t="s">
        <v>232</v>
      </c>
      <c r="E205" s="444" t="s">
        <v>2</v>
      </c>
      <c r="F205" s="385" t="s">
        <v>234</v>
      </c>
      <c r="G205" s="444" t="s">
        <v>3</v>
      </c>
      <c r="H205" s="385" t="s">
        <v>235</v>
      </c>
      <c r="I205" s="444" t="s">
        <v>4</v>
      </c>
      <c r="J205" s="385" t="s">
        <v>236</v>
      </c>
      <c r="K205" s="292" t="s">
        <v>206</v>
      </c>
      <c r="L205" s="383" t="s">
        <v>233</v>
      </c>
      <c r="M205" s="444" t="s">
        <v>5</v>
      </c>
      <c r="N205" s="385" t="s">
        <v>237</v>
      </c>
      <c r="O205" s="463" t="s">
        <v>203</v>
      </c>
      <c r="P205" s="385" t="s">
        <v>238</v>
      </c>
      <c r="Q205" s="463" t="s">
        <v>204</v>
      </c>
      <c r="R205" s="385" t="s">
        <v>239</v>
      </c>
      <c r="S205" s="292" t="s">
        <v>206</v>
      </c>
      <c r="T205" s="383" t="s">
        <v>233</v>
      </c>
    </row>
    <row r="206" spans="1:20" ht="15.75" hidden="1" thickTop="1" x14ac:dyDescent="0.25">
      <c r="A206" s="9" t="s">
        <v>195</v>
      </c>
      <c r="B206" s="316">
        <v>12</v>
      </c>
      <c r="C206" s="10">
        <f>'AMA VL MEDEIROS'!B7</f>
        <v>18</v>
      </c>
      <c r="D206" s="337">
        <f>C206*B206</f>
        <v>216</v>
      </c>
      <c r="E206" s="456">
        <f>'AMA VL MEDEIROS'!C7</f>
        <v>16</v>
      </c>
      <c r="F206" s="357">
        <f t="shared" ref="F206:F207" si="355">(E206*$B206)-$D206</f>
        <v>-24</v>
      </c>
      <c r="G206" s="456">
        <f>'AMA VL MEDEIROS'!E7</f>
        <v>0</v>
      </c>
      <c r="H206" s="357">
        <f t="shared" ref="H206:H207" si="356">(G206*$B206)-$D206</f>
        <v>-216</v>
      </c>
      <c r="I206" s="456">
        <f>'AMA VL MEDEIROS'!G7</f>
        <v>0</v>
      </c>
      <c r="J206" s="357">
        <f t="shared" ref="J206:J207" si="357">(I206*$B206)-$D206</f>
        <v>-216</v>
      </c>
      <c r="K206" s="282">
        <f>SUM(E206,G206,I206)</f>
        <v>16</v>
      </c>
      <c r="L206" s="370">
        <f t="shared" ref="L206:L207" si="358">(K206*$B206)-$D206*3</f>
        <v>-456</v>
      </c>
      <c r="M206" s="456">
        <f>'AMA VL MEDEIROS'!K7</f>
        <v>0</v>
      </c>
      <c r="N206" s="357">
        <f t="shared" ref="N206:N207" si="359">(M206*$B206)-$D206</f>
        <v>-216</v>
      </c>
      <c r="O206" s="456">
        <f>'AMA VL MEDEIROS'!M7</f>
        <v>0</v>
      </c>
      <c r="P206" s="357">
        <f t="shared" ref="P206:P207" si="360">(O206*$B206)-$D206</f>
        <v>-216</v>
      </c>
      <c r="Q206" s="456">
        <f>'AMA VL MEDEIROS'!O7</f>
        <v>0</v>
      </c>
      <c r="R206" s="357">
        <f t="shared" ref="R206:R207" si="361">(Q206*$B206)-$D206</f>
        <v>-216</v>
      </c>
      <c r="S206" s="282">
        <f>SUM(M206,O206,Q206)</f>
        <v>0</v>
      </c>
      <c r="T206" s="370">
        <f t="shared" ref="T206:T207" si="362">(S206*$B206)-$D206*3</f>
        <v>-648</v>
      </c>
    </row>
    <row r="207" spans="1:20" ht="15.75" hidden="1" thickBot="1" x14ac:dyDescent="0.3">
      <c r="A207" s="83" t="s">
        <v>190</v>
      </c>
      <c r="B207" s="325">
        <v>12</v>
      </c>
      <c r="C207" s="84">
        <f>'AMA VL MEDEIROS'!B8</f>
        <v>12</v>
      </c>
      <c r="D207" s="351">
        <f>C207*B207</f>
        <v>144</v>
      </c>
      <c r="E207" s="446">
        <f>'AMA VL MEDEIROS'!C8</f>
        <v>9</v>
      </c>
      <c r="F207" s="366">
        <f t="shared" si="355"/>
        <v>-36</v>
      </c>
      <c r="G207" s="446">
        <f>'AMA VL MEDEIROS'!E8</f>
        <v>0</v>
      </c>
      <c r="H207" s="366">
        <f t="shared" si="356"/>
        <v>-144</v>
      </c>
      <c r="I207" s="446">
        <f>'AMA VL MEDEIROS'!G8</f>
        <v>0</v>
      </c>
      <c r="J207" s="366">
        <f t="shared" si="357"/>
        <v>-144</v>
      </c>
      <c r="K207" s="302">
        <f>SUM(E207,G207,I207)</f>
        <v>9</v>
      </c>
      <c r="L207" s="379">
        <f t="shared" si="358"/>
        <v>-324</v>
      </c>
      <c r="M207" s="446">
        <f>'AMA VL MEDEIROS'!K8</f>
        <v>0</v>
      </c>
      <c r="N207" s="366">
        <f t="shared" si="359"/>
        <v>-144</v>
      </c>
      <c r="O207" s="446">
        <f>'AMA VL MEDEIROS'!M8</f>
        <v>0</v>
      </c>
      <c r="P207" s="366">
        <f t="shared" si="360"/>
        <v>-144</v>
      </c>
      <c r="Q207" s="446">
        <f>'AMA VL MEDEIROS'!O8</f>
        <v>0</v>
      </c>
      <c r="R207" s="366">
        <f t="shared" si="361"/>
        <v>-144</v>
      </c>
      <c r="S207" s="302">
        <f>SUM(M207,O207,Q207)</f>
        <v>0</v>
      </c>
      <c r="T207" s="379">
        <f t="shared" si="362"/>
        <v>-432</v>
      </c>
    </row>
    <row r="208" spans="1:20" ht="15.75" hidden="1" thickBot="1" x14ac:dyDescent="0.3">
      <c r="A208" s="396" t="s">
        <v>7</v>
      </c>
      <c r="B208" s="397">
        <f>SUM(B206:B207)</f>
        <v>24</v>
      </c>
      <c r="C208" s="426">
        <f>SUM(C206:C207)</f>
        <v>30</v>
      </c>
      <c r="D208" s="427">
        <f t="shared" ref="D208:T208" si="363">SUM(D206:D207)</f>
        <v>360</v>
      </c>
      <c r="E208" s="449">
        <f t="shared" si="363"/>
        <v>25</v>
      </c>
      <c r="F208" s="399">
        <f t="shared" si="363"/>
        <v>-60</v>
      </c>
      <c r="G208" s="449">
        <f t="shared" si="363"/>
        <v>0</v>
      </c>
      <c r="H208" s="399">
        <f t="shared" si="363"/>
        <v>-360</v>
      </c>
      <c r="I208" s="449">
        <f t="shared" si="363"/>
        <v>0</v>
      </c>
      <c r="J208" s="399">
        <f t="shared" si="363"/>
        <v>-360</v>
      </c>
      <c r="K208" s="400">
        <f t="shared" ref="K208:L208" si="364">SUM(K206:K207)</f>
        <v>25</v>
      </c>
      <c r="L208" s="401">
        <f t="shared" si="364"/>
        <v>-780</v>
      </c>
      <c r="M208" s="449">
        <f t="shared" si="363"/>
        <v>0</v>
      </c>
      <c r="N208" s="399">
        <f t="shared" si="363"/>
        <v>-360</v>
      </c>
      <c r="O208" s="449">
        <f t="shared" si="363"/>
        <v>0</v>
      </c>
      <c r="P208" s="399">
        <f t="shared" si="363"/>
        <v>-360</v>
      </c>
      <c r="Q208" s="449">
        <f t="shared" si="363"/>
        <v>0</v>
      </c>
      <c r="R208" s="399">
        <f t="shared" si="363"/>
        <v>-360</v>
      </c>
      <c r="S208" s="400">
        <f t="shared" si="363"/>
        <v>0</v>
      </c>
      <c r="T208" s="401">
        <f t="shared" si="363"/>
        <v>-1080</v>
      </c>
    </row>
  </sheetData>
  <sheetProtection sheet="1" objects="1" scenarios="1"/>
  <mergeCells count="28">
    <mergeCell ref="A192:T192"/>
    <mergeCell ref="A198:T198"/>
    <mergeCell ref="A204:T204"/>
    <mergeCell ref="A4:T4"/>
    <mergeCell ref="A143:T143"/>
    <mergeCell ref="A148:T148"/>
    <mergeCell ref="A155:T155"/>
    <mergeCell ref="A162:T162"/>
    <mergeCell ref="A167:T167"/>
    <mergeCell ref="A183:T183"/>
    <mergeCell ref="A105:T105"/>
    <mergeCell ref="A112:T112"/>
    <mergeCell ref="A119:T119"/>
    <mergeCell ref="A126:T126"/>
    <mergeCell ref="A136:T136"/>
    <mergeCell ref="A68:T68"/>
    <mergeCell ref="A77:T77"/>
    <mergeCell ref="A85:T85"/>
    <mergeCell ref="A93:T93"/>
    <mergeCell ref="A100:T100"/>
    <mergeCell ref="A1:O1"/>
    <mergeCell ref="A2:O2"/>
    <mergeCell ref="A38:T38"/>
    <mergeCell ref="A47:T47"/>
    <mergeCell ref="A55:T55"/>
    <mergeCell ref="A60:T60"/>
    <mergeCell ref="A19:T19"/>
    <mergeCell ref="A24:T24"/>
  </mergeCell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rgb="FF00B0F0"/>
  </sheetPr>
  <dimension ref="A1:T88"/>
  <sheetViews>
    <sheetView showGridLines="0" workbookViewId="0">
      <selection sqref="A1:O1"/>
    </sheetView>
  </sheetViews>
  <sheetFormatPr defaultColWidth="8.85546875" defaultRowHeight="15" x14ac:dyDescent="0.25"/>
  <cols>
    <col min="1" max="1" width="31.140625" customWidth="1"/>
    <col min="2" max="2" width="7.85546875" style="336" customWidth="1"/>
    <col min="3" max="3" width="8.85546875" style="185"/>
    <col min="4" max="4" width="8.42578125" style="185" customWidth="1"/>
    <col min="5" max="5" width="8.140625" customWidth="1"/>
    <col min="6" max="6" width="8.140625" style="356" customWidth="1"/>
    <col min="7" max="7" width="8.140625" customWidth="1"/>
    <col min="8" max="8" width="8.140625" style="356" bestFit="1" customWidth="1"/>
    <col min="9" max="9" width="8.140625" customWidth="1"/>
    <col min="10" max="10" width="8" style="356" customWidth="1"/>
    <col min="11" max="11" width="8.85546875" style="185"/>
    <col min="12" max="12" width="8.42578125" style="369" customWidth="1"/>
    <col min="13" max="13" width="8.140625" customWidth="1"/>
    <col min="14" max="14" width="7.42578125" style="356" customWidth="1"/>
    <col min="15" max="15" width="8.140625" customWidth="1"/>
    <col min="16" max="16" width="7.5703125" style="356" customWidth="1"/>
    <col min="17" max="17" width="8.140625" customWidth="1"/>
    <col min="18" max="18" width="7.28515625" style="356" customWidth="1"/>
    <col min="19" max="19" width="8.85546875" style="185"/>
    <col min="20" max="20" width="8.28515625" style="369" customWidth="1"/>
  </cols>
  <sheetData>
    <row r="1" spans="1:20" ht="18" x14ac:dyDescent="0.35">
      <c r="A1" s="1289" t="s">
        <v>410</v>
      </c>
      <c r="B1" s="1289"/>
      <c r="C1" s="1289"/>
      <c r="D1" s="1289"/>
      <c r="E1" s="1289"/>
      <c r="F1" s="1289"/>
      <c r="G1" s="1289"/>
      <c r="H1" s="1289"/>
      <c r="I1" s="1289"/>
      <c r="J1" s="1289"/>
      <c r="K1" s="1289"/>
      <c r="L1" s="1289"/>
      <c r="M1" s="1289"/>
      <c r="N1" s="1289"/>
      <c r="O1" s="1289"/>
      <c r="P1" s="368"/>
      <c r="Q1" s="1"/>
    </row>
    <row r="2" spans="1:20" ht="18" x14ac:dyDescent="0.35">
      <c r="A2" s="1289" t="s">
        <v>197</v>
      </c>
      <c r="B2" s="1289"/>
      <c r="C2" s="1289"/>
      <c r="D2" s="1289"/>
      <c r="E2" s="1289"/>
      <c r="F2" s="1289"/>
      <c r="G2" s="1289"/>
      <c r="H2" s="1289"/>
      <c r="I2" s="1289"/>
      <c r="J2" s="1289"/>
      <c r="K2" s="1289"/>
      <c r="L2" s="1289"/>
      <c r="M2" s="1289"/>
      <c r="N2" s="1289"/>
      <c r="O2" s="1289"/>
      <c r="P2" s="368"/>
      <c r="Q2" s="1"/>
    </row>
    <row r="3" spans="1:20" x14ac:dyDescent="0.25">
      <c r="A3" s="131" t="s">
        <v>201</v>
      </c>
      <c r="B3" s="333"/>
    </row>
    <row r="4" spans="1:20" ht="15.75" x14ac:dyDescent="0.25">
      <c r="A4" s="1393" t="s">
        <v>318</v>
      </c>
      <c r="B4" s="1367"/>
      <c r="C4" s="1367"/>
      <c r="D4" s="1367"/>
      <c r="E4" s="1367"/>
      <c r="F4" s="1367"/>
      <c r="G4" s="1367"/>
      <c r="H4" s="1367"/>
      <c r="I4" s="1367"/>
      <c r="J4" s="1367"/>
      <c r="K4" s="1367"/>
      <c r="L4" s="1367"/>
      <c r="M4" s="1367"/>
      <c r="N4" s="1367"/>
      <c r="O4" s="1367"/>
      <c r="P4" s="1367"/>
      <c r="Q4" s="1367"/>
      <c r="R4" s="1367"/>
      <c r="S4" s="1367"/>
      <c r="T4" s="1367"/>
    </row>
    <row r="5" spans="1:20" ht="36.75" thickBot="1" x14ac:dyDescent="0.3">
      <c r="A5" s="110" t="s">
        <v>14</v>
      </c>
      <c r="B5" s="315" t="s">
        <v>231</v>
      </c>
      <c r="C5" s="132" t="s">
        <v>173</v>
      </c>
      <c r="D5" s="343" t="s">
        <v>232</v>
      </c>
      <c r="E5" s="384" t="str">
        <f>'Eq Minima Unds Horas'!E5</f>
        <v>MAR</v>
      </c>
      <c r="F5" s="385" t="str">
        <f>'Eq Minima Unds Horas'!F5</f>
        <v>Saldo Mar</v>
      </c>
      <c r="G5" s="384" t="str">
        <f>'Eq Minima Unds Horas'!G5</f>
        <v>ABR</v>
      </c>
      <c r="H5" s="385" t="str">
        <f>'Eq Minima Unds Horas'!H5</f>
        <v>Saldo Abr</v>
      </c>
      <c r="I5" s="384" t="str">
        <f>'Eq Minima Unds Horas'!I5</f>
        <v>MAI</v>
      </c>
      <c r="J5" s="385" t="str">
        <f>'Eq Minima Unds Horas'!J5</f>
        <v>Saldo Mai</v>
      </c>
      <c r="K5" s="292" t="str">
        <f>'Eq Minima Unds Horas'!K5</f>
        <v>3º Trimestre</v>
      </c>
      <c r="L5" s="383" t="str">
        <f>'Eq Minima Unds Horas'!L5</f>
        <v>Saldo Trim</v>
      </c>
      <c r="M5" s="384" t="str">
        <f>'Eq Minima Unds Horas'!M5</f>
        <v>JUN</v>
      </c>
      <c r="N5" s="385" t="str">
        <f>'Eq Minima Unds Horas'!N5</f>
        <v>Saldo Jun</v>
      </c>
      <c r="O5" s="386" t="str">
        <f>'Eq Minima Unds Horas'!O5</f>
        <v>JUL</v>
      </c>
      <c r="P5" s="385" t="str">
        <f>'Eq Minima Unds Horas'!P5</f>
        <v>Saldo Jul</v>
      </c>
      <c r="Q5" s="386" t="str">
        <f>'Eq Minima Unds Horas'!Q5</f>
        <v>AGO</v>
      </c>
      <c r="R5" s="385" t="str">
        <f>'Eq Minima Unds Horas'!R5</f>
        <v>Saldo Ago</v>
      </c>
      <c r="S5" s="292" t="str">
        <f>'Eq Minima Unds Horas'!S5</f>
        <v>4º Trimestre</v>
      </c>
      <c r="T5" s="383" t="str">
        <f>'Eq Minima Unds Horas'!T5</f>
        <v>Saldo Trim</v>
      </c>
    </row>
    <row r="6" spans="1:20" ht="15.75" thickTop="1" x14ac:dyDescent="0.25">
      <c r="A6" s="113" t="s">
        <v>319</v>
      </c>
      <c r="B6" s="317">
        <v>20</v>
      </c>
      <c r="C6" s="107">
        <f>C24</f>
        <v>3</v>
      </c>
      <c r="D6" s="338">
        <f>C6*B6</f>
        <v>60</v>
      </c>
      <c r="E6" s="134">
        <f>E24</f>
        <v>3</v>
      </c>
      <c r="F6" s="358">
        <f>(E6*$B6)-$D6</f>
        <v>0</v>
      </c>
      <c r="G6" s="134">
        <f>G24</f>
        <v>0</v>
      </c>
      <c r="H6" s="358">
        <f>(G6*$B6)-$D6</f>
        <v>-60</v>
      </c>
      <c r="I6" s="134">
        <f>I24</f>
        <v>0</v>
      </c>
      <c r="J6" s="358">
        <f>(I6*$B6)-$D6</f>
        <v>-60</v>
      </c>
      <c r="K6" s="294">
        <f t="shared" ref="K6:K11" si="0">SUM(E6,G6,I6)</f>
        <v>3</v>
      </c>
      <c r="L6" s="371">
        <f t="shared" ref="L6:L12" si="1">(K6*$B6)-$D6*3</f>
        <v>-120</v>
      </c>
      <c r="M6" s="134">
        <f>M24</f>
        <v>0</v>
      </c>
      <c r="N6" s="358">
        <f t="shared" ref="N6" si="2">(M6*$B6)-$D6</f>
        <v>-60</v>
      </c>
      <c r="O6" s="134">
        <f>O24</f>
        <v>0</v>
      </c>
      <c r="P6" s="358">
        <f t="shared" ref="P6" si="3">(O6*$B6)-$D6</f>
        <v>-60</v>
      </c>
      <c r="Q6" s="134">
        <f>Q24</f>
        <v>0</v>
      </c>
      <c r="R6" s="358">
        <f t="shared" ref="R6" si="4">(Q6*$B6)-$D6</f>
        <v>-60</v>
      </c>
      <c r="S6" s="294">
        <f t="shared" ref="S6" si="5">SUM(M6,O6,Q6)</f>
        <v>0</v>
      </c>
      <c r="T6" s="371">
        <f t="shared" ref="T6:T16" si="6">(S6*$B6)-$D6*3</f>
        <v>-180</v>
      </c>
    </row>
    <row r="7" spans="1:20" x14ac:dyDescent="0.25">
      <c r="A7" s="113" t="s">
        <v>319</v>
      </c>
      <c r="B7" s="317">
        <v>20</v>
      </c>
      <c r="C7" s="107">
        <f>C25</f>
        <v>0</v>
      </c>
      <c r="D7" s="338">
        <f>C7*B7</f>
        <v>0</v>
      </c>
      <c r="E7" s="134">
        <f>E25</f>
        <v>1</v>
      </c>
      <c r="F7" s="358">
        <f>(E7*$B7)-$D7</f>
        <v>20</v>
      </c>
      <c r="G7" s="134">
        <f>G25</f>
        <v>0</v>
      </c>
      <c r="H7" s="358">
        <f>(G7*$B7)-$D7</f>
        <v>0</v>
      </c>
      <c r="I7" s="134">
        <f>I25</f>
        <v>0</v>
      </c>
      <c r="J7" s="358">
        <f>(I7*$B7)-$D7</f>
        <v>0</v>
      </c>
      <c r="K7" s="294">
        <f t="shared" si="0"/>
        <v>1</v>
      </c>
      <c r="L7" s="371">
        <f t="shared" ref="L7" si="7">(K7*$B7)-$D7*3</f>
        <v>20</v>
      </c>
      <c r="M7" s="134">
        <f>M25</f>
        <v>0</v>
      </c>
      <c r="N7" s="358">
        <f t="shared" ref="N7" si="8">(M7*$B7)-$D7</f>
        <v>0</v>
      </c>
      <c r="O7" s="134">
        <f>O25</f>
        <v>0</v>
      </c>
      <c r="P7" s="358">
        <f t="shared" ref="P7" si="9">(O7*$B7)-$D7</f>
        <v>0</v>
      </c>
      <c r="Q7" s="134">
        <f>Q25</f>
        <v>0</v>
      </c>
      <c r="R7" s="358">
        <f t="shared" ref="R7" si="10">(Q7*$B7)-$D7</f>
        <v>0</v>
      </c>
      <c r="S7" s="294">
        <f t="shared" ref="S7" si="11">SUM(M7,O7,Q7)</f>
        <v>0</v>
      </c>
      <c r="T7" s="371">
        <f t="shared" ref="T7" si="12">(S7*$B7)-$D7*3</f>
        <v>0</v>
      </c>
    </row>
    <row r="8" spans="1:20" x14ac:dyDescent="0.25">
      <c r="A8" s="113" t="s">
        <v>330</v>
      </c>
      <c r="B8" s="317">
        <v>20</v>
      </c>
      <c r="C8" s="107">
        <f>C30</f>
        <v>2</v>
      </c>
      <c r="D8" s="338">
        <f t="shared" ref="D8:D18" si="13">C8*B8</f>
        <v>40</v>
      </c>
      <c r="E8" s="134">
        <f>E30</f>
        <v>2</v>
      </c>
      <c r="F8" s="358">
        <f t="shared" ref="F8:F18" si="14">(E8*$B8)-$D8</f>
        <v>0</v>
      </c>
      <c r="G8" s="134">
        <f>G30</f>
        <v>0</v>
      </c>
      <c r="H8" s="358">
        <f t="shared" ref="H8:H18" si="15">(G8*$B8)-$D8</f>
        <v>-40</v>
      </c>
      <c r="I8" s="134">
        <f>I30</f>
        <v>0</v>
      </c>
      <c r="J8" s="358">
        <f t="shared" ref="J8:J18" si="16">(I8*$B8)-$D8</f>
        <v>-40</v>
      </c>
      <c r="K8" s="294">
        <f t="shared" si="0"/>
        <v>2</v>
      </c>
      <c r="L8" s="371">
        <f t="shared" si="1"/>
        <v>-80</v>
      </c>
      <c r="M8" s="134">
        <f>M30</f>
        <v>0</v>
      </c>
      <c r="N8" s="358">
        <f t="shared" ref="N8:N18" si="17">(M8*$B8)-$D8</f>
        <v>-40</v>
      </c>
      <c r="O8" s="134">
        <f>O30</f>
        <v>0</v>
      </c>
      <c r="P8" s="358">
        <f t="shared" ref="P8:P18" si="18">(O8*$B8)-$D8</f>
        <v>-40</v>
      </c>
      <c r="Q8" s="134">
        <f>Q30</f>
        <v>0</v>
      </c>
      <c r="R8" s="358">
        <f t="shared" ref="R8:R18" si="19">(Q8*$B8)-$D8</f>
        <v>-40</v>
      </c>
      <c r="S8" s="294">
        <f t="shared" ref="S8:S18" si="20">SUM(M8,O8,Q8)</f>
        <v>0</v>
      </c>
      <c r="T8" s="371">
        <f t="shared" si="6"/>
        <v>-120</v>
      </c>
    </row>
    <row r="9" spans="1:20" x14ac:dyDescent="0.25">
      <c r="A9" s="113" t="s">
        <v>331</v>
      </c>
      <c r="B9" s="317">
        <v>40</v>
      </c>
      <c r="C9" s="107">
        <f>C31</f>
        <v>2</v>
      </c>
      <c r="D9" s="338">
        <f t="shared" si="13"/>
        <v>80</v>
      </c>
      <c r="E9" s="134">
        <f>E31</f>
        <v>3</v>
      </c>
      <c r="F9" s="358">
        <f t="shared" si="14"/>
        <v>40</v>
      </c>
      <c r="G9" s="134">
        <f>G31</f>
        <v>0</v>
      </c>
      <c r="H9" s="358">
        <f t="shared" si="15"/>
        <v>-80</v>
      </c>
      <c r="I9" s="134">
        <f>I31</f>
        <v>0</v>
      </c>
      <c r="J9" s="358">
        <f t="shared" si="16"/>
        <v>-80</v>
      </c>
      <c r="K9" s="294">
        <f t="shared" si="0"/>
        <v>3</v>
      </c>
      <c r="L9" s="371">
        <f t="shared" si="1"/>
        <v>-120</v>
      </c>
      <c r="M9" s="134">
        <f>M31</f>
        <v>0</v>
      </c>
      <c r="N9" s="358">
        <f t="shared" si="17"/>
        <v>-80</v>
      </c>
      <c r="O9" s="134">
        <f>O31</f>
        <v>0</v>
      </c>
      <c r="P9" s="358">
        <f t="shared" si="18"/>
        <v>-80</v>
      </c>
      <c r="Q9" s="134">
        <f>Q31</f>
        <v>0</v>
      </c>
      <c r="R9" s="358">
        <f t="shared" si="19"/>
        <v>-80</v>
      </c>
      <c r="S9" s="294">
        <f t="shared" si="20"/>
        <v>0</v>
      </c>
      <c r="T9" s="371">
        <f t="shared" si="6"/>
        <v>-240</v>
      </c>
    </row>
    <row r="10" spans="1:20" x14ac:dyDescent="0.25">
      <c r="A10" s="113" t="s">
        <v>321</v>
      </c>
      <c r="B10" s="317">
        <v>20</v>
      </c>
      <c r="C10" s="107">
        <f>C36</f>
        <v>6</v>
      </c>
      <c r="D10" s="338">
        <f t="shared" si="13"/>
        <v>120</v>
      </c>
      <c r="E10" s="134">
        <f>E36</f>
        <v>6</v>
      </c>
      <c r="F10" s="358">
        <f t="shared" si="14"/>
        <v>0</v>
      </c>
      <c r="G10" s="134">
        <f>G36</f>
        <v>0</v>
      </c>
      <c r="H10" s="358">
        <f t="shared" si="15"/>
        <v>-120</v>
      </c>
      <c r="I10" s="134">
        <f>I36</f>
        <v>0</v>
      </c>
      <c r="J10" s="358">
        <f t="shared" si="16"/>
        <v>-120</v>
      </c>
      <c r="K10" s="294">
        <f t="shared" si="0"/>
        <v>6</v>
      </c>
      <c r="L10" s="371">
        <f t="shared" si="1"/>
        <v>-240</v>
      </c>
      <c r="M10" s="134">
        <f>M36</f>
        <v>0</v>
      </c>
      <c r="N10" s="358">
        <f t="shared" si="17"/>
        <v>-120</v>
      </c>
      <c r="O10" s="134">
        <f>O36</f>
        <v>0</v>
      </c>
      <c r="P10" s="358">
        <f t="shared" si="18"/>
        <v>-120</v>
      </c>
      <c r="Q10" s="134">
        <f>Q36</f>
        <v>0</v>
      </c>
      <c r="R10" s="358">
        <f t="shared" si="19"/>
        <v>-120</v>
      </c>
      <c r="S10" s="294">
        <f t="shared" si="20"/>
        <v>0</v>
      </c>
      <c r="T10" s="371">
        <f t="shared" si="6"/>
        <v>-360</v>
      </c>
    </row>
    <row r="11" spans="1:20" x14ac:dyDescent="0.25">
      <c r="A11" s="113" t="s">
        <v>322</v>
      </c>
      <c r="B11" s="317">
        <v>20</v>
      </c>
      <c r="C11" s="107">
        <f>C52</f>
        <v>6</v>
      </c>
      <c r="D11" s="338">
        <f t="shared" si="13"/>
        <v>120</v>
      </c>
      <c r="E11" s="134">
        <f>E52</f>
        <v>6</v>
      </c>
      <c r="F11" s="358">
        <f t="shared" si="14"/>
        <v>0</v>
      </c>
      <c r="G11" s="134">
        <f>G52</f>
        <v>0</v>
      </c>
      <c r="H11" s="358">
        <f t="shared" si="15"/>
        <v>-120</v>
      </c>
      <c r="I11" s="134">
        <f>I52</f>
        <v>0</v>
      </c>
      <c r="J11" s="358">
        <f t="shared" si="16"/>
        <v>-120</v>
      </c>
      <c r="K11" s="294">
        <f t="shared" si="0"/>
        <v>6</v>
      </c>
      <c r="L11" s="371">
        <f t="shared" si="1"/>
        <v>-240</v>
      </c>
      <c r="M11" s="134">
        <f>M52</f>
        <v>0</v>
      </c>
      <c r="N11" s="358">
        <f t="shared" si="17"/>
        <v>-120</v>
      </c>
      <c r="O11" s="134">
        <f>O52</f>
        <v>0</v>
      </c>
      <c r="P11" s="358">
        <f t="shared" si="18"/>
        <v>-120</v>
      </c>
      <c r="Q11" s="134">
        <f>Q52</f>
        <v>0</v>
      </c>
      <c r="R11" s="358">
        <f t="shared" si="19"/>
        <v>-120</v>
      </c>
      <c r="S11" s="294">
        <f t="shared" si="20"/>
        <v>0</v>
      </c>
      <c r="T11" s="371">
        <f t="shared" si="6"/>
        <v>-360</v>
      </c>
    </row>
    <row r="12" spans="1:20" x14ac:dyDescent="0.25">
      <c r="A12" s="113" t="s">
        <v>323</v>
      </c>
      <c r="B12" s="317">
        <v>20</v>
      </c>
      <c r="C12" s="107">
        <f>C57</f>
        <v>9</v>
      </c>
      <c r="D12" s="338">
        <f t="shared" si="13"/>
        <v>180</v>
      </c>
      <c r="E12" s="134">
        <f>E57</f>
        <v>9</v>
      </c>
      <c r="F12" s="358">
        <f t="shared" si="14"/>
        <v>0</v>
      </c>
      <c r="G12" s="134">
        <f>G57</f>
        <v>0</v>
      </c>
      <c r="H12" s="358">
        <f t="shared" si="15"/>
        <v>-180</v>
      </c>
      <c r="I12" s="134">
        <f>I57</f>
        <v>0</v>
      </c>
      <c r="J12" s="358">
        <f t="shared" si="16"/>
        <v>-180</v>
      </c>
      <c r="K12" s="294">
        <f t="shared" ref="K12:K18" si="21">SUM(E12,G12,I12)</f>
        <v>9</v>
      </c>
      <c r="L12" s="371">
        <f t="shared" si="1"/>
        <v>-360</v>
      </c>
      <c r="M12" s="134">
        <f>M57</f>
        <v>0</v>
      </c>
      <c r="N12" s="358">
        <f t="shared" si="17"/>
        <v>-180</v>
      </c>
      <c r="O12" s="134">
        <f>O57</f>
        <v>0</v>
      </c>
      <c r="P12" s="358">
        <f t="shared" si="18"/>
        <v>-180</v>
      </c>
      <c r="Q12" s="134">
        <f>Q57</f>
        <v>0</v>
      </c>
      <c r="R12" s="358">
        <f t="shared" si="19"/>
        <v>-180</v>
      </c>
      <c r="S12" s="294">
        <f t="shared" si="20"/>
        <v>0</v>
      </c>
      <c r="T12" s="371">
        <f t="shared" si="6"/>
        <v>-540</v>
      </c>
    </row>
    <row r="13" spans="1:20" x14ac:dyDescent="0.25">
      <c r="A13" s="113" t="s">
        <v>324</v>
      </c>
      <c r="B13" s="317">
        <v>20</v>
      </c>
      <c r="C13" s="107">
        <f>C62</f>
        <v>6</v>
      </c>
      <c r="D13" s="338">
        <f t="shared" si="13"/>
        <v>120</v>
      </c>
      <c r="E13" s="134">
        <f>E62</f>
        <v>5</v>
      </c>
      <c r="F13" s="358">
        <f t="shared" si="14"/>
        <v>-20</v>
      </c>
      <c r="G13" s="134">
        <f>G62</f>
        <v>0</v>
      </c>
      <c r="H13" s="358">
        <f t="shared" si="15"/>
        <v>-120</v>
      </c>
      <c r="I13" s="134">
        <f>I62</f>
        <v>0</v>
      </c>
      <c r="J13" s="358">
        <f t="shared" si="16"/>
        <v>-120</v>
      </c>
      <c r="K13" s="294">
        <f t="shared" si="21"/>
        <v>5</v>
      </c>
      <c r="L13" s="371">
        <f t="shared" ref="L13:L18" si="22">(K13*$B13)-$D13*3</f>
        <v>-260</v>
      </c>
      <c r="M13" s="134">
        <f>M62</f>
        <v>0</v>
      </c>
      <c r="N13" s="358">
        <f t="shared" si="17"/>
        <v>-120</v>
      </c>
      <c r="O13" s="134">
        <f>O62</f>
        <v>0</v>
      </c>
      <c r="P13" s="358">
        <f t="shared" si="18"/>
        <v>-120</v>
      </c>
      <c r="Q13" s="134">
        <f>Q62</f>
        <v>0</v>
      </c>
      <c r="R13" s="358">
        <f t="shared" si="19"/>
        <v>-120</v>
      </c>
      <c r="S13" s="294">
        <f t="shared" si="20"/>
        <v>0</v>
      </c>
      <c r="T13" s="371">
        <f t="shared" si="6"/>
        <v>-360</v>
      </c>
    </row>
    <row r="14" spans="1:20" x14ac:dyDescent="0.25">
      <c r="A14" s="113" t="s">
        <v>325</v>
      </c>
      <c r="B14" s="317">
        <v>20</v>
      </c>
      <c r="C14" s="107">
        <f>C67</f>
        <v>9</v>
      </c>
      <c r="D14" s="338">
        <f t="shared" si="13"/>
        <v>180</v>
      </c>
      <c r="E14" s="134">
        <f>E67</f>
        <v>7</v>
      </c>
      <c r="F14" s="358">
        <f t="shared" si="14"/>
        <v>-40</v>
      </c>
      <c r="G14" s="134">
        <f>G67</f>
        <v>0</v>
      </c>
      <c r="H14" s="358">
        <f t="shared" si="15"/>
        <v>-180</v>
      </c>
      <c r="I14" s="134">
        <f>I67</f>
        <v>0</v>
      </c>
      <c r="J14" s="358">
        <f t="shared" si="16"/>
        <v>-180</v>
      </c>
      <c r="K14" s="294">
        <f t="shared" si="21"/>
        <v>7</v>
      </c>
      <c r="L14" s="371">
        <f t="shared" si="22"/>
        <v>-400</v>
      </c>
      <c r="M14" s="134">
        <f>M67</f>
        <v>0</v>
      </c>
      <c r="N14" s="358">
        <f t="shared" si="17"/>
        <v>-180</v>
      </c>
      <c r="O14" s="134">
        <f>O67</f>
        <v>0</v>
      </c>
      <c r="P14" s="358">
        <f t="shared" si="18"/>
        <v>-180</v>
      </c>
      <c r="Q14" s="134">
        <f>Q67</f>
        <v>0</v>
      </c>
      <c r="R14" s="358">
        <f t="shared" si="19"/>
        <v>-180</v>
      </c>
      <c r="S14" s="294">
        <f t="shared" si="20"/>
        <v>0</v>
      </c>
      <c r="T14" s="371">
        <f t="shared" si="6"/>
        <v>-540</v>
      </c>
    </row>
    <row r="15" spans="1:20" x14ac:dyDescent="0.25">
      <c r="A15" s="113" t="s">
        <v>326</v>
      </c>
      <c r="B15" s="317">
        <v>20</v>
      </c>
      <c r="C15" s="107">
        <f>C72</f>
        <v>6</v>
      </c>
      <c r="D15" s="338">
        <f t="shared" si="13"/>
        <v>120</v>
      </c>
      <c r="E15" s="134">
        <f>E72</f>
        <v>5</v>
      </c>
      <c r="F15" s="358">
        <f t="shared" si="14"/>
        <v>-20</v>
      </c>
      <c r="G15" s="134">
        <f>G72</f>
        <v>0</v>
      </c>
      <c r="H15" s="358">
        <f t="shared" si="15"/>
        <v>-120</v>
      </c>
      <c r="I15" s="134">
        <f>I72</f>
        <v>0</v>
      </c>
      <c r="J15" s="358">
        <f t="shared" si="16"/>
        <v>-120</v>
      </c>
      <c r="K15" s="294">
        <f t="shared" si="21"/>
        <v>5</v>
      </c>
      <c r="L15" s="371">
        <f t="shared" si="22"/>
        <v>-260</v>
      </c>
      <c r="M15" s="134">
        <f>M72</f>
        <v>0</v>
      </c>
      <c r="N15" s="358">
        <f t="shared" si="17"/>
        <v>-120</v>
      </c>
      <c r="O15" s="134">
        <f>O72</f>
        <v>0</v>
      </c>
      <c r="P15" s="358">
        <f t="shared" si="18"/>
        <v>-120</v>
      </c>
      <c r="Q15" s="134">
        <f>Q72</f>
        <v>0</v>
      </c>
      <c r="R15" s="358">
        <f t="shared" si="19"/>
        <v>-120</v>
      </c>
      <c r="S15" s="294">
        <f t="shared" si="20"/>
        <v>0</v>
      </c>
      <c r="T15" s="371">
        <f t="shared" si="6"/>
        <v>-360</v>
      </c>
    </row>
    <row r="16" spans="1:20" x14ac:dyDescent="0.25">
      <c r="A16" s="113" t="s">
        <v>327</v>
      </c>
      <c r="B16" s="317">
        <v>20</v>
      </c>
      <c r="C16" s="107">
        <f>C77</f>
        <v>6</v>
      </c>
      <c r="D16" s="338">
        <f t="shared" si="13"/>
        <v>120</v>
      </c>
      <c r="E16" s="134">
        <f>E77</f>
        <v>6</v>
      </c>
      <c r="F16" s="358">
        <f t="shared" si="14"/>
        <v>0</v>
      </c>
      <c r="G16" s="134">
        <f>G77</f>
        <v>0</v>
      </c>
      <c r="H16" s="358">
        <f t="shared" si="15"/>
        <v>-120</v>
      </c>
      <c r="I16" s="134">
        <f>I77</f>
        <v>0</v>
      </c>
      <c r="J16" s="358">
        <f t="shared" si="16"/>
        <v>-120</v>
      </c>
      <c r="K16" s="294">
        <f t="shared" si="21"/>
        <v>6</v>
      </c>
      <c r="L16" s="371">
        <f t="shared" si="22"/>
        <v>-240</v>
      </c>
      <c r="M16" s="134">
        <f>M77</f>
        <v>0</v>
      </c>
      <c r="N16" s="358">
        <f t="shared" si="17"/>
        <v>-120</v>
      </c>
      <c r="O16" s="134">
        <f>O77</f>
        <v>0</v>
      </c>
      <c r="P16" s="358">
        <f t="shared" si="18"/>
        <v>-120</v>
      </c>
      <c r="Q16" s="134">
        <f>Q77</f>
        <v>0</v>
      </c>
      <c r="R16" s="358">
        <f t="shared" si="19"/>
        <v>-120</v>
      </c>
      <c r="S16" s="294">
        <f t="shared" si="20"/>
        <v>0</v>
      </c>
      <c r="T16" s="371">
        <f t="shared" si="6"/>
        <v>-360</v>
      </c>
    </row>
    <row r="17" spans="1:20" x14ac:dyDescent="0.25">
      <c r="A17" s="113" t="s">
        <v>328</v>
      </c>
      <c r="B17" s="317">
        <v>20</v>
      </c>
      <c r="C17" s="107">
        <f>C82</f>
        <v>9</v>
      </c>
      <c r="D17" s="338">
        <f t="shared" si="13"/>
        <v>180</v>
      </c>
      <c r="E17" s="134">
        <f>E82</f>
        <v>7</v>
      </c>
      <c r="F17" s="358">
        <f t="shared" si="14"/>
        <v>-40</v>
      </c>
      <c r="G17" s="134">
        <f>G82</f>
        <v>0</v>
      </c>
      <c r="H17" s="358">
        <f t="shared" si="15"/>
        <v>-180</v>
      </c>
      <c r="I17" s="134">
        <f>I82</f>
        <v>0</v>
      </c>
      <c r="J17" s="358">
        <f t="shared" si="16"/>
        <v>-180</v>
      </c>
      <c r="K17" s="294">
        <f t="shared" si="21"/>
        <v>7</v>
      </c>
      <c r="L17" s="371">
        <f t="shared" si="22"/>
        <v>-400</v>
      </c>
      <c r="M17" s="134">
        <f>M82</f>
        <v>0</v>
      </c>
      <c r="N17" s="358">
        <f t="shared" si="17"/>
        <v>-180</v>
      </c>
      <c r="O17" s="134">
        <f>O82</f>
        <v>0</v>
      </c>
      <c r="P17" s="358">
        <f t="shared" si="18"/>
        <v>-180</v>
      </c>
      <c r="Q17" s="134">
        <f>Q82</f>
        <v>0</v>
      </c>
      <c r="R17" s="358">
        <f t="shared" si="19"/>
        <v>-180</v>
      </c>
      <c r="S17" s="294">
        <f t="shared" si="20"/>
        <v>0</v>
      </c>
      <c r="T17" s="371">
        <f t="shared" ref="T17:T18" si="23">(S17*$B17)-$D17*3</f>
        <v>-540</v>
      </c>
    </row>
    <row r="18" spans="1:20" ht="15.75" thickBot="1" x14ac:dyDescent="0.3">
      <c r="A18" s="83" t="s">
        <v>329</v>
      </c>
      <c r="B18" s="325">
        <v>20</v>
      </c>
      <c r="C18" s="84">
        <f>C87</f>
        <v>6</v>
      </c>
      <c r="D18" s="351">
        <f t="shared" si="13"/>
        <v>120</v>
      </c>
      <c r="E18" s="145">
        <f>E87</f>
        <v>5</v>
      </c>
      <c r="F18" s="366">
        <f t="shared" si="14"/>
        <v>-20</v>
      </c>
      <c r="G18" s="145">
        <f>G87</f>
        <v>0</v>
      </c>
      <c r="H18" s="366">
        <f t="shared" si="15"/>
        <v>-120</v>
      </c>
      <c r="I18" s="145">
        <f>I87</f>
        <v>0</v>
      </c>
      <c r="J18" s="366">
        <f t="shared" si="16"/>
        <v>-120</v>
      </c>
      <c r="K18" s="302">
        <f t="shared" si="21"/>
        <v>5</v>
      </c>
      <c r="L18" s="379">
        <f t="shared" si="22"/>
        <v>-260</v>
      </c>
      <c r="M18" s="145">
        <f>M87</f>
        <v>0</v>
      </c>
      <c r="N18" s="366">
        <f t="shared" si="17"/>
        <v>-120</v>
      </c>
      <c r="O18" s="145">
        <f>O87</f>
        <v>0</v>
      </c>
      <c r="P18" s="366">
        <f t="shared" si="18"/>
        <v>-120</v>
      </c>
      <c r="Q18" s="145">
        <f>Q87</f>
        <v>0</v>
      </c>
      <c r="R18" s="366">
        <f t="shared" si="19"/>
        <v>-120</v>
      </c>
      <c r="S18" s="302">
        <f t="shared" si="20"/>
        <v>0</v>
      </c>
      <c r="T18" s="379">
        <f t="shared" si="23"/>
        <v>-360</v>
      </c>
    </row>
    <row r="19" spans="1:20" ht="15.75" thickBot="1" x14ac:dyDescent="0.3">
      <c r="A19" s="468" t="s">
        <v>7</v>
      </c>
      <c r="B19" s="389">
        <f>SUM(B6:B18)</f>
        <v>280</v>
      </c>
      <c r="C19" s="390">
        <f t="shared" ref="C19:T19" si="24">SUM(C6:C18)</f>
        <v>70</v>
      </c>
      <c r="D19" s="391">
        <f t="shared" si="24"/>
        <v>1440</v>
      </c>
      <c r="E19" s="392">
        <f t="shared" si="24"/>
        <v>65</v>
      </c>
      <c r="F19" s="393">
        <f t="shared" si="24"/>
        <v>-80</v>
      </c>
      <c r="G19" s="392">
        <f t="shared" si="24"/>
        <v>0</v>
      </c>
      <c r="H19" s="393">
        <f t="shared" si="24"/>
        <v>-1440</v>
      </c>
      <c r="I19" s="392">
        <f t="shared" si="24"/>
        <v>0</v>
      </c>
      <c r="J19" s="393">
        <f t="shared" si="24"/>
        <v>-1440</v>
      </c>
      <c r="K19" s="394">
        <f t="shared" ref="K19:L19" si="25">SUM(K6:K18)</f>
        <v>65</v>
      </c>
      <c r="L19" s="465">
        <f t="shared" si="25"/>
        <v>-2960</v>
      </c>
      <c r="M19" s="392">
        <f t="shared" si="24"/>
        <v>0</v>
      </c>
      <c r="N19" s="393">
        <f t="shared" si="24"/>
        <v>-1440</v>
      </c>
      <c r="O19" s="392">
        <f t="shared" si="24"/>
        <v>0</v>
      </c>
      <c r="P19" s="393">
        <f t="shared" si="24"/>
        <v>-1440</v>
      </c>
      <c r="Q19" s="392">
        <f t="shared" si="24"/>
        <v>0</v>
      </c>
      <c r="R19" s="393">
        <f t="shared" si="24"/>
        <v>-1440</v>
      </c>
      <c r="S19" s="394">
        <f t="shared" si="24"/>
        <v>0</v>
      </c>
      <c r="T19" s="465">
        <f t="shared" si="24"/>
        <v>-4320</v>
      </c>
    </row>
    <row r="20" spans="1:20" x14ac:dyDescent="0.25">
      <c r="A20" s="131"/>
      <c r="B20" s="333"/>
    </row>
    <row r="21" spans="1:20" hidden="1" x14ac:dyDescent="0.25">
      <c r="A21" s="131"/>
      <c r="B21" s="333"/>
    </row>
    <row r="22" spans="1:20" ht="15.75" hidden="1" x14ac:dyDescent="0.25">
      <c r="A22" s="1290" t="s">
        <v>275</v>
      </c>
      <c r="B22" s="1291"/>
      <c r="C22" s="1291"/>
      <c r="D22" s="1291"/>
      <c r="E22" s="1291"/>
      <c r="F22" s="1291"/>
      <c r="G22" s="1291"/>
      <c r="H22" s="1291"/>
      <c r="I22" s="1291"/>
      <c r="J22" s="1291"/>
      <c r="K22" s="1291"/>
      <c r="L22" s="1291"/>
      <c r="M22" s="1291"/>
      <c r="N22" s="1291"/>
      <c r="O22" s="1291"/>
      <c r="P22" s="1291"/>
      <c r="Q22" s="1291"/>
      <c r="R22" s="1291"/>
      <c r="S22" s="1291"/>
      <c r="T22" s="1291"/>
    </row>
    <row r="23" spans="1:20" ht="36.75" hidden="1" thickBot="1" x14ac:dyDescent="0.3">
      <c r="A23" s="110" t="s">
        <v>14</v>
      </c>
      <c r="B23" s="315" t="s">
        <v>231</v>
      </c>
      <c r="C23" s="132" t="s">
        <v>173</v>
      </c>
      <c r="D23" s="343" t="s">
        <v>232</v>
      </c>
      <c r="E23" s="384" t="s">
        <v>2</v>
      </c>
      <c r="F23" s="385" t="s">
        <v>234</v>
      </c>
      <c r="G23" s="384" t="s">
        <v>3</v>
      </c>
      <c r="H23" s="385" t="s">
        <v>235</v>
      </c>
      <c r="I23" s="384" t="s">
        <v>4</v>
      </c>
      <c r="J23" s="385" t="s">
        <v>236</v>
      </c>
      <c r="K23" s="292" t="s">
        <v>206</v>
      </c>
      <c r="L23" s="383" t="s">
        <v>233</v>
      </c>
      <c r="M23" s="384" t="s">
        <v>5</v>
      </c>
      <c r="N23" s="385" t="s">
        <v>237</v>
      </c>
      <c r="O23" s="386" t="s">
        <v>203</v>
      </c>
      <c r="P23" s="385" t="s">
        <v>238</v>
      </c>
      <c r="Q23" s="386" t="s">
        <v>204</v>
      </c>
      <c r="R23" s="385" t="s">
        <v>239</v>
      </c>
      <c r="S23" s="292" t="s">
        <v>206</v>
      </c>
      <c r="T23" s="383" t="s">
        <v>233</v>
      </c>
    </row>
    <row r="24" spans="1:20" ht="15.75" hidden="1" thickTop="1" x14ac:dyDescent="0.25">
      <c r="A24" s="113" t="s">
        <v>33</v>
      </c>
      <c r="B24" s="317">
        <v>20</v>
      </c>
      <c r="C24" s="114">
        <f>'Pque N Mundo I'!B27</f>
        <v>3</v>
      </c>
      <c r="D24" s="345">
        <f t="shared" ref="D24" si="26">C24*B24</f>
        <v>60</v>
      </c>
      <c r="E24" s="134">
        <f>'Pque N Mundo I'!C27</f>
        <v>3</v>
      </c>
      <c r="F24" s="358">
        <f t="shared" ref="F24:H24" si="27">(E24*$B24)-$D24</f>
        <v>0</v>
      </c>
      <c r="G24" s="134">
        <f>'Pque N Mundo I'!E27</f>
        <v>0</v>
      </c>
      <c r="H24" s="358">
        <f t="shared" si="27"/>
        <v>-60</v>
      </c>
      <c r="I24" s="134">
        <f>'Pque N Mundo I'!G27</f>
        <v>0</v>
      </c>
      <c r="J24" s="358">
        <f t="shared" ref="J24" si="28">(I24*$B24)-$D24</f>
        <v>-60</v>
      </c>
      <c r="K24" s="294">
        <f t="shared" ref="K24" si="29">SUM(E24,G24,I24)</f>
        <v>3</v>
      </c>
      <c r="L24" s="371">
        <f t="shared" ref="L24" si="30">(K24*$B24)-$D24*3</f>
        <v>-120</v>
      </c>
      <c r="M24" s="134">
        <f>'Pque N Mundo I'!K27</f>
        <v>0</v>
      </c>
      <c r="N24" s="358">
        <f t="shared" ref="N24" si="31">(M24*$B24)-$D24</f>
        <v>-60</v>
      </c>
      <c r="O24" s="134">
        <f>'Pque N Mundo I'!M27</f>
        <v>0</v>
      </c>
      <c r="P24" s="358">
        <f t="shared" ref="P24" si="32">(O24*$B24)-$D24</f>
        <v>-60</v>
      </c>
      <c r="Q24" s="134">
        <f>'Pque N Mundo I'!O27</f>
        <v>0</v>
      </c>
      <c r="R24" s="358">
        <f t="shared" ref="R24" si="33">(Q24*$B24)-$D24</f>
        <v>-60</v>
      </c>
      <c r="S24" s="294">
        <f t="shared" ref="S24" si="34">SUM(M24,O24,Q24)</f>
        <v>0</v>
      </c>
      <c r="T24" s="371">
        <f t="shared" ref="T24" si="35">(S24*$B24)-$D24*3</f>
        <v>-180</v>
      </c>
    </row>
    <row r="25" spans="1:20" hidden="1" x14ac:dyDescent="0.25">
      <c r="A25" s="113" t="s">
        <v>19</v>
      </c>
      <c r="B25" s="317">
        <v>0</v>
      </c>
      <c r="C25" s="114">
        <f>'Pque N Mundo I'!B28</f>
        <v>0</v>
      </c>
      <c r="D25" s="345">
        <f t="shared" ref="D25" si="36">C25*B25</f>
        <v>0</v>
      </c>
      <c r="E25" s="134">
        <f>'Pque N Mundo I'!C28</f>
        <v>1</v>
      </c>
      <c r="F25" s="358">
        <f t="shared" ref="F25" si="37">(E25*$B25)-$D25</f>
        <v>0</v>
      </c>
      <c r="G25" s="134">
        <f>'Pque N Mundo I'!E28</f>
        <v>0</v>
      </c>
      <c r="H25" s="358">
        <f t="shared" ref="H25" si="38">(G25*$B25)-$D25</f>
        <v>0</v>
      </c>
      <c r="I25" s="134">
        <f>'Pque N Mundo I'!G28</f>
        <v>0</v>
      </c>
      <c r="J25" s="358">
        <f t="shared" ref="J25" si="39">(I25*$B25)-$D25</f>
        <v>0</v>
      </c>
      <c r="K25" s="294">
        <f t="shared" ref="K25" si="40">SUM(E25,G25,I25)</f>
        <v>1</v>
      </c>
      <c r="L25" s="371">
        <f t="shared" ref="L25" si="41">(K25*$B25)-$D25*3</f>
        <v>0</v>
      </c>
      <c r="M25" s="134">
        <f>'Pque N Mundo I'!K28</f>
        <v>0</v>
      </c>
      <c r="N25" s="358">
        <f t="shared" ref="N25" si="42">(M25*$B25)-$D25</f>
        <v>0</v>
      </c>
      <c r="O25" s="134">
        <f>'Pque N Mundo I'!M28</f>
        <v>0</v>
      </c>
      <c r="P25" s="358">
        <f t="shared" ref="P25" si="43">(O25*$B25)-$D25</f>
        <v>0</v>
      </c>
      <c r="Q25" s="134">
        <f>'Pque N Mundo I'!O28</f>
        <v>0</v>
      </c>
      <c r="R25" s="358">
        <f t="shared" ref="R25" si="44">(Q25*$B25)-$D25</f>
        <v>0</v>
      </c>
      <c r="S25" s="294">
        <f t="shared" ref="S25" si="45">SUM(M25,O25,Q25)</f>
        <v>0</v>
      </c>
      <c r="T25" s="371">
        <f t="shared" ref="T25" si="46">(S25*$B25)-$D25*3</f>
        <v>0</v>
      </c>
    </row>
    <row r="26" spans="1:20" ht="15.75" hidden="1" thickBot="1" x14ac:dyDescent="0.3">
      <c r="A26" s="6" t="s">
        <v>7</v>
      </c>
      <c r="B26" s="334">
        <f>SUM(B24:B25)</f>
        <v>20</v>
      </c>
      <c r="C26" s="7">
        <f t="shared" ref="C26:T26" si="47">SUM(C24:C25)</f>
        <v>3</v>
      </c>
      <c r="D26" s="341">
        <f t="shared" si="47"/>
        <v>60</v>
      </c>
      <c r="E26" s="8">
        <f t="shared" si="47"/>
        <v>4</v>
      </c>
      <c r="F26" s="360">
        <f t="shared" si="47"/>
        <v>0</v>
      </c>
      <c r="G26" s="8">
        <f t="shared" si="47"/>
        <v>0</v>
      </c>
      <c r="H26" s="360">
        <f t="shared" si="47"/>
        <v>-60</v>
      </c>
      <c r="I26" s="8">
        <f t="shared" si="47"/>
        <v>0</v>
      </c>
      <c r="J26" s="360">
        <f t="shared" si="47"/>
        <v>-60</v>
      </c>
      <c r="K26" s="103">
        <f t="shared" si="47"/>
        <v>4</v>
      </c>
      <c r="L26" s="373">
        <f t="shared" si="47"/>
        <v>-120</v>
      </c>
      <c r="M26" s="8">
        <f t="shared" si="47"/>
        <v>0</v>
      </c>
      <c r="N26" s="360">
        <f t="shared" si="47"/>
        <v>-60</v>
      </c>
      <c r="O26" s="8">
        <f t="shared" si="47"/>
        <v>0</v>
      </c>
      <c r="P26" s="360">
        <f t="shared" si="47"/>
        <v>-60</v>
      </c>
      <c r="Q26" s="8">
        <f t="shared" si="47"/>
        <v>0</v>
      </c>
      <c r="R26" s="360">
        <f t="shared" si="47"/>
        <v>-60</v>
      </c>
      <c r="S26" s="103">
        <f t="shared" si="47"/>
        <v>0</v>
      </c>
      <c r="T26" s="373">
        <f t="shared" si="47"/>
        <v>-180</v>
      </c>
    </row>
    <row r="27" spans="1:20" hidden="1" x14ac:dyDescent="0.25"/>
    <row r="28" spans="1:20" ht="15.75" hidden="1" x14ac:dyDescent="0.25">
      <c r="A28" s="1290" t="s">
        <v>47</v>
      </c>
      <c r="B28" s="1291"/>
      <c r="C28" s="1291"/>
      <c r="D28" s="1291"/>
      <c r="E28" s="1291"/>
      <c r="F28" s="1291"/>
      <c r="G28" s="1291"/>
      <c r="H28" s="1291"/>
      <c r="I28" s="1291"/>
      <c r="J28" s="1291"/>
      <c r="K28" s="1291"/>
      <c r="L28" s="1291"/>
      <c r="M28" s="1291"/>
      <c r="N28" s="1291"/>
      <c r="O28" s="1291"/>
      <c r="P28" s="1291"/>
      <c r="Q28" s="1291"/>
      <c r="R28" s="1291"/>
      <c r="S28" s="1291"/>
      <c r="T28" s="1291"/>
    </row>
    <row r="29" spans="1:20" ht="36.75" hidden="1" thickBot="1" x14ac:dyDescent="0.3">
      <c r="A29" s="110" t="s">
        <v>14</v>
      </c>
      <c r="B29" s="315" t="s">
        <v>231</v>
      </c>
      <c r="C29" s="132" t="s">
        <v>173</v>
      </c>
      <c r="D29" s="343" t="s">
        <v>232</v>
      </c>
      <c r="E29" s="384" t="s">
        <v>2</v>
      </c>
      <c r="F29" s="385" t="s">
        <v>234</v>
      </c>
      <c r="G29" s="384" t="s">
        <v>3</v>
      </c>
      <c r="H29" s="385" t="s">
        <v>235</v>
      </c>
      <c r="I29" s="384" t="s">
        <v>4</v>
      </c>
      <c r="J29" s="385" t="s">
        <v>236</v>
      </c>
      <c r="K29" s="292" t="s">
        <v>206</v>
      </c>
      <c r="L29" s="383" t="s">
        <v>233</v>
      </c>
      <c r="M29" s="384" t="s">
        <v>5</v>
      </c>
      <c r="N29" s="385" t="s">
        <v>237</v>
      </c>
      <c r="O29" s="386" t="s">
        <v>203</v>
      </c>
      <c r="P29" s="385" t="s">
        <v>238</v>
      </c>
      <c r="Q29" s="386" t="s">
        <v>204</v>
      </c>
      <c r="R29" s="385" t="s">
        <v>239</v>
      </c>
      <c r="S29" s="292" t="s">
        <v>206</v>
      </c>
      <c r="T29" s="383" t="s">
        <v>233</v>
      </c>
    </row>
    <row r="30" spans="1:20" ht="15.75" hidden="1" thickTop="1" x14ac:dyDescent="0.25">
      <c r="A30" s="113" t="s">
        <v>32</v>
      </c>
      <c r="B30" s="317">
        <v>40</v>
      </c>
      <c r="C30" s="107">
        <f>'Pque N Mundo II'!B25</f>
        <v>2</v>
      </c>
      <c r="D30" s="338">
        <f t="shared" ref="D30:D31" si="48">C30*B30</f>
        <v>80</v>
      </c>
      <c r="E30" s="134">
        <f>'Pque N Mundo II'!C25</f>
        <v>2</v>
      </c>
      <c r="F30" s="358">
        <f t="shared" ref="F30:F31" si="49">(E30*$B30)-$D30</f>
        <v>0</v>
      </c>
      <c r="G30" s="134">
        <f>'Pque N Mundo II'!E25</f>
        <v>0</v>
      </c>
      <c r="H30" s="358">
        <f t="shared" ref="H30:H31" si="50">(G30*$B30)-$D30</f>
        <v>-80</v>
      </c>
      <c r="I30" s="134">
        <f>'Pque N Mundo II'!G25</f>
        <v>0</v>
      </c>
      <c r="J30" s="358">
        <f t="shared" ref="J30:J31" si="51">(I30*$B30)-$D30</f>
        <v>-80</v>
      </c>
      <c r="K30" s="294">
        <f t="shared" ref="K30:K31" si="52">SUM(E30,G30,I30)</f>
        <v>2</v>
      </c>
      <c r="L30" s="371">
        <f t="shared" ref="L30:L31" si="53">(K30*$B30)-$D30*3</f>
        <v>-160</v>
      </c>
      <c r="M30" s="134">
        <f>'Pque N Mundo II'!K25</f>
        <v>0</v>
      </c>
      <c r="N30" s="358">
        <f t="shared" ref="N30:N31" si="54">(M30*$B30)-$D30</f>
        <v>-80</v>
      </c>
      <c r="O30" s="134">
        <f>'Pque N Mundo II'!M25</f>
        <v>0</v>
      </c>
      <c r="P30" s="358">
        <f t="shared" ref="P30:P31" si="55">(O30*$B30)-$D30</f>
        <v>-80</v>
      </c>
      <c r="Q30" s="134">
        <f>'Pque N Mundo II'!O25</f>
        <v>0</v>
      </c>
      <c r="R30" s="358">
        <f t="shared" ref="R30:R31" si="56">(Q30*$B30)-$D30</f>
        <v>-80</v>
      </c>
      <c r="S30" s="294">
        <f t="shared" ref="S30:S31" si="57">SUM(M30,O30,Q30)</f>
        <v>0</v>
      </c>
      <c r="T30" s="371">
        <f t="shared" ref="T30:T31" si="58">(S30*$B30)-$D30*3</f>
        <v>-240</v>
      </c>
    </row>
    <row r="31" spans="1:20" ht="15.75" hidden="1" thickBot="1" x14ac:dyDescent="0.3">
      <c r="A31" s="113" t="s">
        <v>33</v>
      </c>
      <c r="B31" s="317">
        <v>20</v>
      </c>
      <c r="C31" s="107">
        <f>'Pque N Mundo II'!B26</f>
        <v>2</v>
      </c>
      <c r="D31" s="338">
        <f t="shared" si="48"/>
        <v>40</v>
      </c>
      <c r="E31" s="134">
        <f>'Pque N Mundo II'!C26</f>
        <v>3</v>
      </c>
      <c r="F31" s="358">
        <f t="shared" si="49"/>
        <v>20</v>
      </c>
      <c r="G31" s="134">
        <f>'Pque N Mundo II'!E26</f>
        <v>0</v>
      </c>
      <c r="H31" s="358">
        <f t="shared" si="50"/>
        <v>-40</v>
      </c>
      <c r="I31" s="134">
        <f>'Pque N Mundo II'!G26</f>
        <v>0</v>
      </c>
      <c r="J31" s="358">
        <f t="shared" si="51"/>
        <v>-40</v>
      </c>
      <c r="K31" s="294">
        <f t="shared" si="52"/>
        <v>3</v>
      </c>
      <c r="L31" s="371">
        <f t="shared" si="53"/>
        <v>-60</v>
      </c>
      <c r="M31" s="134">
        <f>'Pque N Mundo II'!K26</f>
        <v>0</v>
      </c>
      <c r="N31" s="358">
        <f t="shared" si="54"/>
        <v>-40</v>
      </c>
      <c r="O31" s="134">
        <f>'Pque N Mundo II'!M26</f>
        <v>0</v>
      </c>
      <c r="P31" s="358">
        <f t="shared" si="55"/>
        <v>-40</v>
      </c>
      <c r="Q31" s="134">
        <f>'Pque N Mundo II'!O26</f>
        <v>0</v>
      </c>
      <c r="R31" s="358">
        <f t="shared" si="56"/>
        <v>-40</v>
      </c>
      <c r="S31" s="294">
        <f t="shared" si="57"/>
        <v>0</v>
      </c>
      <c r="T31" s="371">
        <f t="shared" si="58"/>
        <v>-120</v>
      </c>
    </row>
    <row r="32" spans="1:20" ht="15.75" hidden="1" thickBot="1" x14ac:dyDescent="0.3">
      <c r="A32" s="6" t="s">
        <v>7</v>
      </c>
      <c r="B32" s="334">
        <f>SUM(B30:B31)</f>
        <v>60</v>
      </c>
      <c r="C32" s="7">
        <f t="shared" ref="C32:T32" si="59">SUM(C30:C31)</f>
        <v>4</v>
      </c>
      <c r="D32" s="341">
        <f t="shared" si="59"/>
        <v>120</v>
      </c>
      <c r="E32" s="8">
        <f t="shared" si="59"/>
        <v>5</v>
      </c>
      <c r="F32" s="360">
        <f t="shared" si="59"/>
        <v>20</v>
      </c>
      <c r="G32" s="392">
        <f t="shared" si="59"/>
        <v>0</v>
      </c>
      <c r="H32" s="393">
        <f t="shared" si="59"/>
        <v>-120</v>
      </c>
      <c r="I32" s="392">
        <f t="shared" si="59"/>
        <v>0</v>
      </c>
      <c r="J32" s="393">
        <f t="shared" si="59"/>
        <v>-120</v>
      </c>
      <c r="K32" s="103">
        <f t="shared" ref="K32:L32" si="60">SUM(K30:K31)</f>
        <v>5</v>
      </c>
      <c r="L32" s="373">
        <f t="shared" si="60"/>
        <v>-220</v>
      </c>
      <c r="M32" s="8">
        <f t="shared" si="59"/>
        <v>0</v>
      </c>
      <c r="N32" s="360">
        <f t="shared" si="59"/>
        <v>-120</v>
      </c>
      <c r="O32" s="8">
        <f t="shared" si="59"/>
        <v>0</v>
      </c>
      <c r="P32" s="360">
        <f t="shared" si="59"/>
        <v>-120</v>
      </c>
      <c r="Q32" s="8">
        <f t="shared" si="59"/>
        <v>0</v>
      </c>
      <c r="R32" s="360">
        <f t="shared" si="59"/>
        <v>-120</v>
      </c>
      <c r="S32" s="103">
        <f t="shared" si="59"/>
        <v>0</v>
      </c>
      <c r="T32" s="373">
        <f t="shared" si="59"/>
        <v>-360</v>
      </c>
    </row>
    <row r="33" spans="1:20" hidden="1" x14ac:dyDescent="0.25"/>
    <row r="34" spans="1:20" ht="15.75" hidden="1" x14ac:dyDescent="0.25">
      <c r="A34" s="1290" t="s">
        <v>279</v>
      </c>
      <c r="B34" s="1291"/>
      <c r="C34" s="1291"/>
      <c r="D34" s="1291"/>
      <c r="E34" s="1291"/>
      <c r="F34" s="1291"/>
      <c r="G34" s="1291"/>
      <c r="H34" s="1291"/>
      <c r="I34" s="1291"/>
      <c r="J34" s="1291"/>
      <c r="K34" s="1291"/>
      <c r="L34" s="1291"/>
      <c r="M34" s="1291"/>
      <c r="N34" s="1291"/>
      <c r="O34" s="1291"/>
      <c r="P34" s="1291"/>
      <c r="Q34" s="1291"/>
      <c r="R34" s="1291"/>
      <c r="S34" s="1291"/>
      <c r="T34" s="1291"/>
    </row>
    <row r="35" spans="1:20" ht="36.75" hidden="1" thickBot="1" x14ac:dyDescent="0.3">
      <c r="A35" s="110" t="s">
        <v>14</v>
      </c>
      <c r="B35" s="315" t="s">
        <v>231</v>
      </c>
      <c r="C35" s="132" t="s">
        <v>173</v>
      </c>
      <c r="D35" s="343" t="s">
        <v>232</v>
      </c>
      <c r="E35" s="384" t="s">
        <v>2</v>
      </c>
      <c r="F35" s="385" t="s">
        <v>234</v>
      </c>
      <c r="G35" s="384" t="s">
        <v>3</v>
      </c>
      <c r="H35" s="385" t="s">
        <v>235</v>
      </c>
      <c r="I35" s="384" t="s">
        <v>4</v>
      </c>
      <c r="J35" s="385" t="s">
        <v>236</v>
      </c>
      <c r="K35" s="292" t="s">
        <v>206</v>
      </c>
      <c r="L35" s="383" t="s">
        <v>233</v>
      </c>
      <c r="M35" s="384" t="s">
        <v>5</v>
      </c>
      <c r="N35" s="385" t="s">
        <v>237</v>
      </c>
      <c r="O35" s="386" t="s">
        <v>203</v>
      </c>
      <c r="P35" s="385" t="s">
        <v>238</v>
      </c>
      <c r="Q35" s="386" t="s">
        <v>204</v>
      </c>
      <c r="R35" s="385" t="s">
        <v>239</v>
      </c>
      <c r="S35" s="292" t="s">
        <v>206</v>
      </c>
      <c r="T35" s="383" t="s">
        <v>233</v>
      </c>
    </row>
    <row r="36" spans="1:20" ht="16.5" hidden="1" thickTop="1" thickBot="1" x14ac:dyDescent="0.3">
      <c r="A36" s="113" t="s">
        <v>33</v>
      </c>
      <c r="B36" s="316">
        <v>20</v>
      </c>
      <c r="C36" s="112">
        <f>'AMA_UBS J Brasil'!$B$25</f>
        <v>6</v>
      </c>
      <c r="D36" s="344">
        <f t="shared" ref="D36" si="61">C36*B36</f>
        <v>120</v>
      </c>
      <c r="E36" s="133">
        <f>'AMA_UBS J Brasil'!$C$25</f>
        <v>6</v>
      </c>
      <c r="F36" s="357">
        <f t="shared" ref="F36" si="62">(E36*$B36)-$D36</f>
        <v>0</v>
      </c>
      <c r="G36" s="133">
        <f>'AMA_UBS J Brasil'!$E$25</f>
        <v>0</v>
      </c>
      <c r="H36" s="357">
        <f t="shared" ref="H36" si="63">(G36*$B36)-$D36</f>
        <v>-120</v>
      </c>
      <c r="I36" s="133">
        <f>'AMA_UBS J Brasil'!$G$25</f>
        <v>0</v>
      </c>
      <c r="J36" s="357">
        <f t="shared" ref="J36" si="64">(I36*$B36)-$D36</f>
        <v>-120</v>
      </c>
      <c r="K36" s="282">
        <f t="shared" ref="K36" si="65">SUM(E36,G36,I36)</f>
        <v>6</v>
      </c>
      <c r="L36" s="370">
        <f t="shared" ref="L36" si="66">(K36*$B36)-$D36*3</f>
        <v>-240</v>
      </c>
      <c r="M36" s="133">
        <f>'AMA_UBS J Brasil'!$K$25</f>
        <v>0</v>
      </c>
      <c r="N36" s="357">
        <f t="shared" ref="N36" si="67">(M36*$B36)-$D36</f>
        <v>-120</v>
      </c>
      <c r="O36" s="133">
        <f>'AMA_UBS J Brasil'!$M$25</f>
        <v>0</v>
      </c>
      <c r="P36" s="357">
        <f t="shared" ref="P36" si="68">(O36*$B36)-$D36</f>
        <v>-120</v>
      </c>
      <c r="Q36" s="133">
        <f>'AMA_UBS J Brasil'!$O$25</f>
        <v>0</v>
      </c>
      <c r="R36" s="357">
        <f t="shared" ref="R36" si="69">(Q36*$B36)-$D36</f>
        <v>-120</v>
      </c>
      <c r="S36" s="282">
        <f t="shared" ref="S36" si="70">SUM(M36,O36,Q36)</f>
        <v>0</v>
      </c>
      <c r="T36" s="370">
        <f t="shared" ref="T36" si="71">(S36*$B36)-$D36*3</f>
        <v>-360</v>
      </c>
    </row>
    <row r="37" spans="1:20" ht="15.75" hidden="1" thickBot="1" x14ac:dyDescent="0.3">
      <c r="A37" s="396" t="s">
        <v>7</v>
      </c>
      <c r="B37" s="397">
        <f t="shared" ref="B37:T37" si="72">SUM(B36:B36)</f>
        <v>20</v>
      </c>
      <c r="C37" s="421">
        <f t="shared" si="72"/>
        <v>6</v>
      </c>
      <c r="D37" s="422">
        <f t="shared" si="72"/>
        <v>120</v>
      </c>
      <c r="E37" s="398">
        <f t="shared" si="72"/>
        <v>6</v>
      </c>
      <c r="F37" s="399">
        <f t="shared" si="72"/>
        <v>0</v>
      </c>
      <c r="G37" s="398">
        <f t="shared" si="72"/>
        <v>0</v>
      </c>
      <c r="H37" s="399">
        <f t="shared" si="72"/>
        <v>-120</v>
      </c>
      <c r="I37" s="398">
        <f t="shared" si="72"/>
        <v>0</v>
      </c>
      <c r="J37" s="399">
        <f t="shared" si="72"/>
        <v>-120</v>
      </c>
      <c r="K37" s="400">
        <f t="shared" ref="K37:L37" si="73">SUM(K36:K36)</f>
        <v>6</v>
      </c>
      <c r="L37" s="401">
        <f t="shared" si="73"/>
        <v>-240</v>
      </c>
      <c r="M37" s="398">
        <f t="shared" si="72"/>
        <v>0</v>
      </c>
      <c r="N37" s="399">
        <f t="shared" si="72"/>
        <v>-120</v>
      </c>
      <c r="O37" s="398">
        <f t="shared" si="72"/>
        <v>0</v>
      </c>
      <c r="P37" s="399">
        <f t="shared" si="72"/>
        <v>-120</v>
      </c>
      <c r="Q37" s="398">
        <f t="shared" si="72"/>
        <v>0</v>
      </c>
      <c r="R37" s="399">
        <f t="shared" si="72"/>
        <v>-120</v>
      </c>
      <c r="S37" s="400">
        <f t="shared" si="72"/>
        <v>0</v>
      </c>
      <c r="T37" s="401">
        <f t="shared" si="72"/>
        <v>-360</v>
      </c>
    </row>
    <row r="39" spans="1:20" ht="15.75" x14ac:dyDescent="0.25">
      <c r="A39" s="1393" t="s">
        <v>283</v>
      </c>
      <c r="B39" s="1367"/>
      <c r="C39" s="1367"/>
      <c r="D39" s="1367"/>
      <c r="E39" s="1367"/>
      <c r="F39" s="1367"/>
      <c r="G39" s="1367"/>
      <c r="H39" s="1367"/>
      <c r="I39" s="1367"/>
      <c r="J39" s="1367"/>
      <c r="K39" s="1367"/>
      <c r="L39" s="1367"/>
      <c r="M39" s="1367"/>
      <c r="N39" s="1367"/>
      <c r="O39" s="1367"/>
      <c r="P39" s="1367"/>
      <c r="Q39" s="1367"/>
      <c r="R39" s="1367"/>
      <c r="S39" s="1367"/>
      <c r="T39" s="1367"/>
    </row>
    <row r="40" spans="1:20" ht="36.75" thickBot="1" x14ac:dyDescent="0.3">
      <c r="A40" s="110" t="s">
        <v>14</v>
      </c>
      <c r="B40" s="315" t="s">
        <v>231</v>
      </c>
      <c r="C40" s="132" t="s">
        <v>173</v>
      </c>
      <c r="D40" s="343" t="s">
        <v>232</v>
      </c>
      <c r="E40" s="384" t="str">
        <f>'Eq Minima Unds Horas'!E5</f>
        <v>MAR</v>
      </c>
      <c r="F40" s="385" t="str">
        <f>'Eq Minima Unds Horas'!F5</f>
        <v>Saldo Mar</v>
      </c>
      <c r="G40" s="384" t="str">
        <f>'Eq Minima Unds Horas'!G5</f>
        <v>ABR</v>
      </c>
      <c r="H40" s="385" t="str">
        <f>'Eq Minima Unds Horas'!H5</f>
        <v>Saldo Abr</v>
      </c>
      <c r="I40" s="384" t="str">
        <f>'Eq Minima Unds Horas'!I5</f>
        <v>MAI</v>
      </c>
      <c r="J40" s="385" t="str">
        <f>'Eq Minima Unds Horas'!J5</f>
        <v>Saldo Mai</v>
      </c>
      <c r="K40" s="292" t="str">
        <f>'Eq Minima Unds Horas'!K5</f>
        <v>3º Trimestre</v>
      </c>
      <c r="L40" s="383" t="str">
        <f>'Eq Minima Unds Horas'!L5</f>
        <v>Saldo Trim</v>
      </c>
      <c r="M40" s="384" t="str">
        <f>'Eq Minima Unds Horas'!M5</f>
        <v>JUN</v>
      </c>
      <c r="N40" s="385" t="str">
        <f>'Eq Minima Unds Horas'!N5</f>
        <v>Saldo Jun</v>
      </c>
      <c r="O40" s="386" t="str">
        <f>'Eq Minima Unds Horas'!O5</f>
        <v>JUL</v>
      </c>
      <c r="P40" s="385" t="str">
        <f>'Eq Minima Unds Horas'!P5</f>
        <v>Saldo Jul</v>
      </c>
      <c r="Q40" s="386" t="str">
        <f>'Eq Minima Unds Horas'!Q5</f>
        <v>AGO</v>
      </c>
      <c r="R40" s="385" t="str">
        <f>'Eq Minima Unds Horas'!R5</f>
        <v>Saldo Ago</v>
      </c>
      <c r="S40" s="292" t="str">
        <f>'Eq Minima Unds Horas'!S5</f>
        <v>4º Trimestre</v>
      </c>
      <c r="T40" s="383" t="str">
        <f>'Eq Minima Unds Horas'!T5</f>
        <v>Saldo Trim</v>
      </c>
    </row>
    <row r="41" spans="1:20" ht="15.75" thickTop="1" x14ac:dyDescent="0.25">
      <c r="A41" s="33" t="s">
        <v>332</v>
      </c>
      <c r="B41" s="321">
        <v>20</v>
      </c>
      <c r="C41" s="112">
        <f>'CEO II V EDE'!B21</f>
        <v>2</v>
      </c>
      <c r="D41" s="344">
        <f t="shared" ref="D41:D47" si="74">C41*B41</f>
        <v>40</v>
      </c>
      <c r="E41" s="133">
        <f>'CEO II V EDE'!C21</f>
        <v>2</v>
      </c>
      <c r="F41" s="357">
        <f t="shared" ref="F41:F47" si="75">(E41*$B41)-$D41</f>
        <v>0</v>
      </c>
      <c r="G41" s="133">
        <f>'CEO II V EDE'!E21</f>
        <v>0</v>
      </c>
      <c r="H41" s="357">
        <f t="shared" ref="H41:H47" si="76">(G41*$B41)-$D41</f>
        <v>-40</v>
      </c>
      <c r="I41" s="133">
        <f>'CEO II V EDE'!G21</f>
        <v>0</v>
      </c>
      <c r="J41" s="357">
        <f t="shared" ref="J41:J47" si="77">(I41*$B41)-$D41</f>
        <v>-40</v>
      </c>
      <c r="K41" s="282">
        <f t="shared" ref="K41:K47" si="78">SUM(E41,G41,I41)</f>
        <v>2</v>
      </c>
      <c r="L41" s="370">
        <f t="shared" ref="L41:L47" si="79">(K41*$B41)-$D41*3</f>
        <v>-80</v>
      </c>
      <c r="M41" s="133">
        <f>'CEO II V EDE'!K21</f>
        <v>0</v>
      </c>
      <c r="N41" s="357">
        <f t="shared" ref="N41:N47" si="80">(M41*$B41)-$D41</f>
        <v>-40</v>
      </c>
      <c r="O41" s="133">
        <f>'CEO II V EDE'!M21</f>
        <v>0</v>
      </c>
      <c r="P41" s="357">
        <f t="shared" ref="P41:P47" si="81">(O41*$B41)-$D41</f>
        <v>-40</v>
      </c>
      <c r="Q41" s="133">
        <f>'CEO II V EDE'!O21</f>
        <v>0</v>
      </c>
      <c r="R41" s="357">
        <f t="shared" ref="R41:R47" si="82">(Q41*$B41)-$D41</f>
        <v>-40</v>
      </c>
      <c r="S41" s="282">
        <f t="shared" ref="S41:S47" si="83">SUM(M41,O41,Q41)</f>
        <v>0</v>
      </c>
      <c r="T41" s="370">
        <f t="shared" ref="T41:T47" si="84">(S41*$B41)-$D41*3</f>
        <v>-120</v>
      </c>
    </row>
    <row r="42" spans="1:20" x14ac:dyDescent="0.25">
      <c r="A42" s="149" t="s">
        <v>333</v>
      </c>
      <c r="B42" s="322">
        <v>20</v>
      </c>
      <c r="C42" s="114">
        <f>'CEO II V EDE'!B22</f>
        <v>1</v>
      </c>
      <c r="D42" s="345">
        <f t="shared" si="74"/>
        <v>20</v>
      </c>
      <c r="E42" s="134">
        <f>'CEO II V EDE'!C22</f>
        <v>1</v>
      </c>
      <c r="F42" s="358">
        <f t="shared" si="75"/>
        <v>0</v>
      </c>
      <c r="G42" s="134">
        <f>'CEO II V EDE'!E22</f>
        <v>0</v>
      </c>
      <c r="H42" s="358">
        <f t="shared" si="76"/>
        <v>-20</v>
      </c>
      <c r="I42" s="134">
        <f>'CEO II V EDE'!G22</f>
        <v>0</v>
      </c>
      <c r="J42" s="358">
        <f t="shared" si="77"/>
        <v>-20</v>
      </c>
      <c r="K42" s="294">
        <f t="shared" si="78"/>
        <v>1</v>
      </c>
      <c r="L42" s="371">
        <f t="shared" si="79"/>
        <v>-40</v>
      </c>
      <c r="M42" s="134">
        <f>'CEO II V EDE'!K22</f>
        <v>0</v>
      </c>
      <c r="N42" s="358">
        <f t="shared" si="80"/>
        <v>-20</v>
      </c>
      <c r="O42" s="134">
        <f>'CEO II V EDE'!M22</f>
        <v>0</v>
      </c>
      <c r="P42" s="358">
        <f t="shared" si="81"/>
        <v>-20</v>
      </c>
      <c r="Q42" s="134">
        <f>'CEO II V EDE'!O22</f>
        <v>0</v>
      </c>
      <c r="R42" s="358">
        <f t="shared" si="82"/>
        <v>-20</v>
      </c>
      <c r="S42" s="294">
        <f t="shared" si="83"/>
        <v>0</v>
      </c>
      <c r="T42" s="371">
        <f t="shared" si="84"/>
        <v>-60</v>
      </c>
    </row>
    <row r="43" spans="1:20" x14ac:dyDescent="0.25">
      <c r="A43" s="149" t="s">
        <v>334</v>
      </c>
      <c r="B43" s="322">
        <v>20</v>
      </c>
      <c r="C43" s="114">
        <f>'CEO II V EDE'!B23</f>
        <v>1</v>
      </c>
      <c r="D43" s="345">
        <f t="shared" si="74"/>
        <v>20</v>
      </c>
      <c r="E43" s="134">
        <f>'CEO II V EDE'!C23</f>
        <v>1</v>
      </c>
      <c r="F43" s="358">
        <f t="shared" si="75"/>
        <v>0</v>
      </c>
      <c r="G43" s="134">
        <f>'CEO II V EDE'!E23</f>
        <v>0</v>
      </c>
      <c r="H43" s="358">
        <f t="shared" si="76"/>
        <v>-20</v>
      </c>
      <c r="I43" s="134">
        <f>'CEO II V EDE'!G23</f>
        <v>0</v>
      </c>
      <c r="J43" s="358">
        <f t="shared" si="77"/>
        <v>-20</v>
      </c>
      <c r="K43" s="294">
        <f t="shared" si="78"/>
        <v>1</v>
      </c>
      <c r="L43" s="371">
        <f t="shared" si="79"/>
        <v>-40</v>
      </c>
      <c r="M43" s="134">
        <f>'CEO II V EDE'!K23</f>
        <v>0</v>
      </c>
      <c r="N43" s="358">
        <f t="shared" si="80"/>
        <v>-20</v>
      </c>
      <c r="O43" s="134">
        <f>'CEO II V EDE'!M23</f>
        <v>0</v>
      </c>
      <c r="P43" s="358">
        <f t="shared" si="81"/>
        <v>-20</v>
      </c>
      <c r="Q43" s="134">
        <f>'CEO II V EDE'!O23</f>
        <v>0</v>
      </c>
      <c r="R43" s="358">
        <f t="shared" si="82"/>
        <v>-20</v>
      </c>
      <c r="S43" s="294">
        <f t="shared" si="83"/>
        <v>0</v>
      </c>
      <c r="T43" s="371">
        <f t="shared" si="84"/>
        <v>-60</v>
      </c>
    </row>
    <row r="44" spans="1:20" x14ac:dyDescent="0.25">
      <c r="A44" s="149" t="s">
        <v>335</v>
      </c>
      <c r="B44" s="322">
        <v>20</v>
      </c>
      <c r="C44" s="114">
        <f>'CEO II V EDE'!B24</f>
        <v>3</v>
      </c>
      <c r="D44" s="345">
        <f t="shared" si="74"/>
        <v>60</v>
      </c>
      <c r="E44" s="134">
        <f>'CEO II V EDE'!C24</f>
        <v>3</v>
      </c>
      <c r="F44" s="358">
        <f t="shared" si="75"/>
        <v>0</v>
      </c>
      <c r="G44" s="134">
        <f>'CEO II V EDE'!E24</f>
        <v>0</v>
      </c>
      <c r="H44" s="358">
        <f t="shared" si="76"/>
        <v>-60</v>
      </c>
      <c r="I44" s="134">
        <f>'CEO II V EDE'!G24</f>
        <v>0</v>
      </c>
      <c r="J44" s="358">
        <f t="shared" si="77"/>
        <v>-60</v>
      </c>
      <c r="K44" s="294">
        <f t="shared" si="78"/>
        <v>3</v>
      </c>
      <c r="L44" s="371">
        <f t="shared" si="79"/>
        <v>-120</v>
      </c>
      <c r="M44" s="134">
        <f>'CEO II V EDE'!K24</f>
        <v>0</v>
      </c>
      <c r="N44" s="358">
        <f t="shared" si="80"/>
        <v>-60</v>
      </c>
      <c r="O44" s="134">
        <f>'CEO II V EDE'!M24</f>
        <v>0</v>
      </c>
      <c r="P44" s="358">
        <f t="shared" si="81"/>
        <v>-60</v>
      </c>
      <c r="Q44" s="134">
        <f>'CEO II V EDE'!O24</f>
        <v>0</v>
      </c>
      <c r="R44" s="358">
        <f t="shared" si="82"/>
        <v>-60</v>
      </c>
      <c r="S44" s="294">
        <f t="shared" si="83"/>
        <v>0</v>
      </c>
      <c r="T44" s="371">
        <f t="shared" si="84"/>
        <v>-180</v>
      </c>
    </row>
    <row r="45" spans="1:20" x14ac:dyDescent="0.25">
      <c r="A45" s="149" t="s">
        <v>336</v>
      </c>
      <c r="B45" s="322">
        <v>20</v>
      </c>
      <c r="C45" s="114">
        <f>'CEO II V EDE'!B25</f>
        <v>2</v>
      </c>
      <c r="D45" s="345">
        <f t="shared" si="74"/>
        <v>40</v>
      </c>
      <c r="E45" s="134">
        <f>'CEO II V EDE'!C25</f>
        <v>2</v>
      </c>
      <c r="F45" s="358">
        <f t="shared" si="75"/>
        <v>0</v>
      </c>
      <c r="G45" s="134">
        <f>'CEO II V EDE'!E25</f>
        <v>0</v>
      </c>
      <c r="H45" s="358">
        <f t="shared" si="76"/>
        <v>-40</v>
      </c>
      <c r="I45" s="134">
        <f>'CEO II V EDE'!G25</f>
        <v>0</v>
      </c>
      <c r="J45" s="358">
        <f t="shared" si="77"/>
        <v>-40</v>
      </c>
      <c r="K45" s="294">
        <f t="shared" si="78"/>
        <v>2</v>
      </c>
      <c r="L45" s="371">
        <f t="shared" si="79"/>
        <v>-80</v>
      </c>
      <c r="M45" s="134">
        <f>'CEO II V EDE'!K25</f>
        <v>0</v>
      </c>
      <c r="N45" s="358">
        <f t="shared" si="80"/>
        <v>-40</v>
      </c>
      <c r="O45" s="134">
        <f>'CEO II V EDE'!M25</f>
        <v>0</v>
      </c>
      <c r="P45" s="358">
        <f t="shared" si="81"/>
        <v>-40</v>
      </c>
      <c r="Q45" s="134">
        <f>'CEO II V EDE'!O25</f>
        <v>0</v>
      </c>
      <c r="R45" s="358">
        <f t="shared" si="82"/>
        <v>-40</v>
      </c>
      <c r="S45" s="294">
        <f t="shared" si="83"/>
        <v>0</v>
      </c>
      <c r="T45" s="371">
        <f t="shared" si="84"/>
        <v>-120</v>
      </c>
    </row>
    <row r="46" spans="1:20" x14ac:dyDescent="0.25">
      <c r="A46" s="149" t="s">
        <v>337</v>
      </c>
      <c r="B46" s="322">
        <v>20</v>
      </c>
      <c r="C46" s="114">
        <f>'CEO II V EDE'!B26</f>
        <v>2</v>
      </c>
      <c r="D46" s="345">
        <f t="shared" si="74"/>
        <v>40</v>
      </c>
      <c r="E46" s="134">
        <f>'CEO II V EDE'!C26</f>
        <v>3</v>
      </c>
      <c r="F46" s="358">
        <f t="shared" si="75"/>
        <v>20</v>
      </c>
      <c r="G46" s="134">
        <f>'CEO II V EDE'!E26</f>
        <v>0</v>
      </c>
      <c r="H46" s="358">
        <f t="shared" si="76"/>
        <v>-40</v>
      </c>
      <c r="I46" s="134">
        <f>'CEO II V EDE'!G26</f>
        <v>0</v>
      </c>
      <c r="J46" s="358">
        <f t="shared" si="77"/>
        <v>-40</v>
      </c>
      <c r="K46" s="294">
        <f t="shared" si="78"/>
        <v>3</v>
      </c>
      <c r="L46" s="371">
        <f t="shared" si="79"/>
        <v>-60</v>
      </c>
      <c r="M46" s="134">
        <f>'CEO II V EDE'!K26</f>
        <v>0</v>
      </c>
      <c r="N46" s="358">
        <f t="shared" si="80"/>
        <v>-40</v>
      </c>
      <c r="O46" s="134">
        <f>'CEO II V EDE'!M26</f>
        <v>0</v>
      </c>
      <c r="P46" s="358">
        <f t="shared" si="81"/>
        <v>-40</v>
      </c>
      <c r="Q46" s="134">
        <f>'CEO II V EDE'!O26</f>
        <v>0</v>
      </c>
      <c r="R46" s="358">
        <f t="shared" si="82"/>
        <v>-40</v>
      </c>
      <c r="S46" s="294">
        <f t="shared" si="83"/>
        <v>0</v>
      </c>
      <c r="T46" s="371">
        <f t="shared" si="84"/>
        <v>-120</v>
      </c>
    </row>
    <row r="47" spans="1:20" ht="15.75" thickBot="1" x14ac:dyDescent="0.3">
      <c r="A47" s="466" t="s">
        <v>338</v>
      </c>
      <c r="B47" s="467">
        <v>20</v>
      </c>
      <c r="C47" s="115">
        <f>'CEO II V EDE'!B27</f>
        <v>1</v>
      </c>
      <c r="D47" s="395">
        <f t="shared" si="74"/>
        <v>20</v>
      </c>
      <c r="E47" s="145">
        <f>'CEO II V EDE'!C27</f>
        <v>1</v>
      </c>
      <c r="F47" s="366">
        <f t="shared" si="75"/>
        <v>0</v>
      </c>
      <c r="G47" s="145">
        <f>'CEO II V EDE'!E27</f>
        <v>0</v>
      </c>
      <c r="H47" s="366">
        <f t="shared" si="76"/>
        <v>-20</v>
      </c>
      <c r="I47" s="145">
        <f>'CEO II V EDE'!G27</f>
        <v>0</v>
      </c>
      <c r="J47" s="366">
        <f t="shared" si="77"/>
        <v>-20</v>
      </c>
      <c r="K47" s="302">
        <f t="shared" si="78"/>
        <v>1</v>
      </c>
      <c r="L47" s="379">
        <f t="shared" si="79"/>
        <v>-40</v>
      </c>
      <c r="M47" s="145">
        <f>'CEO II V EDE'!K27</f>
        <v>0</v>
      </c>
      <c r="N47" s="366">
        <f t="shared" si="80"/>
        <v>-20</v>
      </c>
      <c r="O47" s="145">
        <f>'CEO II V EDE'!M27</f>
        <v>0</v>
      </c>
      <c r="P47" s="366">
        <f t="shared" si="81"/>
        <v>-20</v>
      </c>
      <c r="Q47" s="145">
        <f>'CEO II V EDE'!O27</f>
        <v>0</v>
      </c>
      <c r="R47" s="366">
        <f t="shared" si="82"/>
        <v>-20</v>
      </c>
      <c r="S47" s="302">
        <f t="shared" si="83"/>
        <v>0</v>
      </c>
      <c r="T47" s="379">
        <f t="shared" si="84"/>
        <v>-60</v>
      </c>
    </row>
    <row r="48" spans="1:20" ht="15.75" thickBot="1" x14ac:dyDescent="0.3">
      <c r="A48" s="468" t="s">
        <v>7</v>
      </c>
      <c r="B48" s="389">
        <f t="shared" ref="B48:T48" si="85">SUM(B41:B47)</f>
        <v>140</v>
      </c>
      <c r="C48" s="390">
        <f t="shared" si="85"/>
        <v>12</v>
      </c>
      <c r="D48" s="391">
        <f t="shared" si="85"/>
        <v>240</v>
      </c>
      <c r="E48" s="392">
        <f t="shared" si="85"/>
        <v>13</v>
      </c>
      <c r="F48" s="393">
        <f t="shared" si="85"/>
        <v>20</v>
      </c>
      <c r="G48" s="392">
        <f t="shared" si="85"/>
        <v>0</v>
      </c>
      <c r="H48" s="393">
        <f t="shared" si="85"/>
        <v>-240</v>
      </c>
      <c r="I48" s="392">
        <f t="shared" si="85"/>
        <v>0</v>
      </c>
      <c r="J48" s="393">
        <f t="shared" si="85"/>
        <v>-240</v>
      </c>
      <c r="K48" s="394">
        <f t="shared" ref="K48:L48" si="86">SUM(K41:K47)</f>
        <v>13</v>
      </c>
      <c r="L48" s="465">
        <f t="shared" si="86"/>
        <v>-460</v>
      </c>
      <c r="M48" s="392">
        <f t="shared" si="85"/>
        <v>0</v>
      </c>
      <c r="N48" s="393">
        <f t="shared" si="85"/>
        <v>-240</v>
      </c>
      <c r="O48" s="392">
        <f t="shared" si="85"/>
        <v>0</v>
      </c>
      <c r="P48" s="393">
        <f t="shared" si="85"/>
        <v>-240</v>
      </c>
      <c r="Q48" s="392">
        <f t="shared" si="85"/>
        <v>0</v>
      </c>
      <c r="R48" s="393">
        <f t="shared" si="85"/>
        <v>-240</v>
      </c>
      <c r="S48" s="394">
        <f t="shared" si="85"/>
        <v>0</v>
      </c>
      <c r="T48" s="465">
        <f t="shared" si="85"/>
        <v>-720</v>
      </c>
    </row>
    <row r="50" spans="1:20" ht="15.75" hidden="1" x14ac:dyDescent="0.25">
      <c r="A50" s="1290" t="s">
        <v>285</v>
      </c>
      <c r="B50" s="1291"/>
      <c r="C50" s="1291"/>
      <c r="D50" s="1291"/>
      <c r="E50" s="1291"/>
      <c r="F50" s="1291"/>
      <c r="G50" s="1291"/>
      <c r="H50" s="1291"/>
      <c r="I50" s="1291"/>
      <c r="J50" s="1291"/>
      <c r="K50" s="1291"/>
      <c r="L50" s="1291"/>
      <c r="M50" s="1291"/>
      <c r="N50" s="1291"/>
      <c r="O50" s="1291"/>
      <c r="P50" s="1291"/>
      <c r="Q50" s="1291"/>
      <c r="R50" s="1291"/>
      <c r="S50" s="1291"/>
      <c r="T50" s="1291"/>
    </row>
    <row r="51" spans="1:20" ht="36.75" hidden="1" thickBot="1" x14ac:dyDescent="0.3">
      <c r="A51" s="110" t="s">
        <v>14</v>
      </c>
      <c r="B51" s="315" t="s">
        <v>231</v>
      </c>
      <c r="C51" s="132" t="s">
        <v>173</v>
      </c>
      <c r="D51" s="343" t="s">
        <v>232</v>
      </c>
      <c r="E51" s="384" t="s">
        <v>2</v>
      </c>
      <c r="F51" s="385" t="s">
        <v>234</v>
      </c>
      <c r="G51" s="384" t="s">
        <v>3</v>
      </c>
      <c r="H51" s="385" t="s">
        <v>235</v>
      </c>
      <c r="I51" s="384" t="s">
        <v>4</v>
      </c>
      <c r="J51" s="385" t="s">
        <v>236</v>
      </c>
      <c r="K51" s="292" t="s">
        <v>206</v>
      </c>
      <c r="L51" s="383" t="s">
        <v>233</v>
      </c>
      <c r="M51" s="384" t="s">
        <v>5</v>
      </c>
      <c r="N51" s="385" t="s">
        <v>237</v>
      </c>
      <c r="O51" s="386" t="s">
        <v>203</v>
      </c>
      <c r="P51" s="385" t="s">
        <v>238</v>
      </c>
      <c r="Q51" s="386" t="s">
        <v>204</v>
      </c>
      <c r="R51" s="385" t="s">
        <v>239</v>
      </c>
      <c r="S51" s="292" t="s">
        <v>206</v>
      </c>
      <c r="T51" s="383" t="s">
        <v>233</v>
      </c>
    </row>
    <row r="52" spans="1:20" hidden="1" x14ac:dyDescent="0.25">
      <c r="A52" s="113" t="s">
        <v>33</v>
      </c>
      <c r="B52" s="316">
        <v>20</v>
      </c>
      <c r="C52" s="112">
        <f>'AMA_UBS V Medeiros'!B20</f>
        <v>6</v>
      </c>
      <c r="D52" s="344">
        <f t="shared" ref="D52" si="87">C52*B52</f>
        <v>120</v>
      </c>
      <c r="E52" s="133">
        <f>'AMA_UBS V Medeiros'!C20</f>
        <v>6</v>
      </c>
      <c r="F52" s="357">
        <f t="shared" ref="F52" si="88">(E52*$B52)-$D52</f>
        <v>0</v>
      </c>
      <c r="G52" s="133">
        <f>'AMA_UBS V Medeiros'!E20</f>
        <v>0</v>
      </c>
      <c r="H52" s="357">
        <f t="shared" ref="H52" si="89">(G52*$B52)-$D52</f>
        <v>-120</v>
      </c>
      <c r="I52" s="133">
        <f>'AMA_UBS V Medeiros'!G20</f>
        <v>0</v>
      </c>
      <c r="J52" s="357">
        <f t="shared" ref="J52" si="90">(I52*$B52)-$D52</f>
        <v>-120</v>
      </c>
      <c r="K52" s="282">
        <f t="shared" ref="K52" si="91">SUM(E52,G52,I52)</f>
        <v>6</v>
      </c>
      <c r="L52" s="370">
        <f t="shared" ref="L52" si="92">(K52*$B52)-$D52*3</f>
        <v>-240</v>
      </c>
      <c r="M52" s="133">
        <f>'AMA_UBS V Medeiros'!K20</f>
        <v>0</v>
      </c>
      <c r="N52" s="357">
        <f t="shared" ref="N52" si="93">(M52*$B52)-$D52</f>
        <v>-120</v>
      </c>
      <c r="O52" s="133">
        <f>'AMA_UBS V Medeiros'!M20</f>
        <v>0</v>
      </c>
      <c r="P52" s="357">
        <f t="shared" ref="P52" si="94">(O52*$B52)-$D52</f>
        <v>-120</v>
      </c>
      <c r="Q52" s="133">
        <f>'AMA_UBS V Medeiros'!O20</f>
        <v>0</v>
      </c>
      <c r="R52" s="357">
        <f t="shared" ref="R52" si="95">(Q52*$B52)-$D52</f>
        <v>-120</v>
      </c>
      <c r="S52" s="282">
        <f t="shared" ref="S52" si="96">SUM(M52,O52,Q52)</f>
        <v>0</v>
      </c>
      <c r="T52" s="370">
        <f t="shared" ref="T52" si="97">(S52*$B52)-$D52*3</f>
        <v>-360</v>
      </c>
    </row>
    <row r="53" spans="1:20" ht="15.75" hidden="1" thickBot="1" x14ac:dyDescent="0.3">
      <c r="A53" s="410" t="s">
        <v>7</v>
      </c>
      <c r="B53" s="403">
        <f t="shared" ref="B53:T53" si="98">SUM(B52:B52)</f>
        <v>20</v>
      </c>
      <c r="C53" s="404">
        <f t="shared" si="98"/>
        <v>6</v>
      </c>
      <c r="D53" s="405">
        <f t="shared" si="98"/>
        <v>120</v>
      </c>
      <c r="E53" s="406">
        <f t="shared" si="98"/>
        <v>6</v>
      </c>
      <c r="F53" s="407">
        <f t="shared" si="98"/>
        <v>0</v>
      </c>
      <c r="G53" s="406">
        <f t="shared" si="98"/>
        <v>0</v>
      </c>
      <c r="H53" s="407">
        <f t="shared" si="98"/>
        <v>-120</v>
      </c>
      <c r="I53" s="406">
        <f t="shared" si="98"/>
        <v>0</v>
      </c>
      <c r="J53" s="407">
        <f t="shared" si="98"/>
        <v>-120</v>
      </c>
      <c r="K53" s="408">
        <f t="shared" ref="K53:L53" si="99">SUM(K52:K52)</f>
        <v>6</v>
      </c>
      <c r="L53" s="409">
        <f t="shared" si="99"/>
        <v>-240</v>
      </c>
      <c r="M53" s="406">
        <f t="shared" si="98"/>
        <v>0</v>
      </c>
      <c r="N53" s="407">
        <f t="shared" si="98"/>
        <v>-120</v>
      </c>
      <c r="O53" s="406">
        <f t="shared" si="98"/>
        <v>0</v>
      </c>
      <c r="P53" s="407">
        <f t="shared" si="98"/>
        <v>-120</v>
      </c>
      <c r="Q53" s="406">
        <f t="shared" si="98"/>
        <v>0</v>
      </c>
      <c r="R53" s="407">
        <f t="shared" si="98"/>
        <v>-120</v>
      </c>
      <c r="S53" s="408">
        <f t="shared" si="98"/>
        <v>0</v>
      </c>
      <c r="T53" s="409">
        <f t="shared" si="98"/>
        <v>-360</v>
      </c>
    </row>
    <row r="54" spans="1:20" hidden="1" x14ac:dyDescent="0.25"/>
    <row r="55" spans="1:20" ht="15.75" hidden="1" x14ac:dyDescent="0.25">
      <c r="A55" s="1290" t="s">
        <v>287</v>
      </c>
      <c r="B55" s="1291"/>
      <c r="C55" s="1291"/>
      <c r="D55" s="1291"/>
      <c r="E55" s="1291"/>
      <c r="F55" s="1291"/>
      <c r="G55" s="1291"/>
      <c r="H55" s="1291"/>
      <c r="I55" s="1291"/>
      <c r="J55" s="1291"/>
      <c r="K55" s="1291"/>
      <c r="L55" s="1291"/>
      <c r="M55" s="1291"/>
      <c r="N55" s="1291"/>
      <c r="O55" s="1291"/>
      <c r="P55" s="1291"/>
      <c r="Q55" s="1291"/>
      <c r="R55" s="1291"/>
      <c r="S55" s="1291"/>
      <c r="T55" s="1291"/>
    </row>
    <row r="56" spans="1:20" ht="36.75" hidden="1" thickBot="1" x14ac:dyDescent="0.3">
      <c r="A56" s="110" t="s">
        <v>14</v>
      </c>
      <c r="B56" s="315" t="s">
        <v>231</v>
      </c>
      <c r="C56" s="132" t="s">
        <v>173</v>
      </c>
      <c r="D56" s="343" t="s">
        <v>232</v>
      </c>
      <c r="E56" s="384" t="s">
        <v>2</v>
      </c>
      <c r="F56" s="385" t="s">
        <v>234</v>
      </c>
      <c r="G56" s="384" t="s">
        <v>3</v>
      </c>
      <c r="H56" s="385" t="s">
        <v>235</v>
      </c>
      <c r="I56" s="384" t="s">
        <v>4</v>
      </c>
      <c r="J56" s="385" t="s">
        <v>236</v>
      </c>
      <c r="K56" s="292" t="s">
        <v>206</v>
      </c>
      <c r="L56" s="383" t="s">
        <v>233</v>
      </c>
      <c r="M56" s="384" t="s">
        <v>5</v>
      </c>
      <c r="N56" s="385" t="s">
        <v>237</v>
      </c>
      <c r="O56" s="386" t="s">
        <v>203</v>
      </c>
      <c r="P56" s="385" t="s">
        <v>238</v>
      </c>
      <c r="Q56" s="386" t="s">
        <v>204</v>
      </c>
      <c r="R56" s="385" t="s">
        <v>239</v>
      </c>
      <c r="S56" s="292" t="s">
        <v>206</v>
      </c>
      <c r="T56" s="383" t="s">
        <v>233</v>
      </c>
    </row>
    <row r="57" spans="1:20" hidden="1" x14ac:dyDescent="0.25">
      <c r="A57" s="113" t="s">
        <v>33</v>
      </c>
      <c r="B57" s="316">
        <v>20</v>
      </c>
      <c r="C57" s="10">
        <f>'UBS Izolina Mazzei'!B32</f>
        <v>9</v>
      </c>
      <c r="D57" s="337">
        <f t="shared" ref="D57" si="100">C57*B57</f>
        <v>180</v>
      </c>
      <c r="E57" s="133">
        <f>'UBS Izolina Mazzei'!C32</f>
        <v>9</v>
      </c>
      <c r="F57" s="357">
        <f t="shared" ref="F57" si="101">(E57*$B57)-$D57</f>
        <v>0</v>
      </c>
      <c r="G57" s="133">
        <f>'UBS Izolina Mazzei'!E32</f>
        <v>0</v>
      </c>
      <c r="H57" s="357">
        <f t="shared" ref="H57" si="102">(G57*$B57)-$D57</f>
        <v>-180</v>
      </c>
      <c r="I57" s="133">
        <f>'UBS Izolina Mazzei'!G32</f>
        <v>0</v>
      </c>
      <c r="J57" s="357">
        <f t="shared" ref="J57" si="103">(I57*$B57)-$D57</f>
        <v>-180</v>
      </c>
      <c r="K57" s="282">
        <f t="shared" ref="K57" si="104">SUM(E57,G57,I57)</f>
        <v>9</v>
      </c>
      <c r="L57" s="370">
        <f t="shared" ref="L57" si="105">(K57*$B57)-$D57*3</f>
        <v>-360</v>
      </c>
      <c r="M57" s="133">
        <f>'UBS Izolina Mazzei'!K32</f>
        <v>0</v>
      </c>
      <c r="N57" s="357">
        <f t="shared" ref="N57" si="106">(M57*$B57)-$D57</f>
        <v>-180</v>
      </c>
      <c r="O57" s="133">
        <f>'UBS Izolina Mazzei'!M32</f>
        <v>0</v>
      </c>
      <c r="P57" s="357">
        <f t="shared" ref="P57" si="107">(O57*$B57)-$D57</f>
        <v>-180</v>
      </c>
      <c r="Q57" s="133">
        <f>'UBS Izolina Mazzei'!O32</f>
        <v>0</v>
      </c>
      <c r="R57" s="357">
        <f t="shared" ref="R57" si="108">(Q57*$B57)-$D57</f>
        <v>-180</v>
      </c>
      <c r="S57" s="282">
        <f t="shared" ref="S57" si="109">SUM(M57,O57,Q57)</f>
        <v>0</v>
      </c>
      <c r="T57" s="370">
        <f t="shared" ref="T57" si="110">(S57*$B57)-$D57*3</f>
        <v>-540</v>
      </c>
    </row>
    <row r="58" spans="1:20" ht="15.75" hidden="1" thickBot="1" x14ac:dyDescent="0.3">
      <c r="A58" s="6" t="s">
        <v>7</v>
      </c>
      <c r="B58" s="334">
        <f t="shared" ref="B58:T58" si="111">SUM(B57:B57)</f>
        <v>20</v>
      </c>
      <c r="C58" s="7">
        <f t="shared" si="111"/>
        <v>9</v>
      </c>
      <c r="D58" s="341">
        <f t="shared" si="111"/>
        <v>180</v>
      </c>
      <c r="E58" s="8">
        <f t="shared" si="111"/>
        <v>9</v>
      </c>
      <c r="F58" s="360">
        <f t="shared" si="111"/>
        <v>0</v>
      </c>
      <c r="G58" s="8">
        <f t="shared" si="111"/>
        <v>0</v>
      </c>
      <c r="H58" s="360">
        <f t="shared" si="111"/>
        <v>-180</v>
      </c>
      <c r="I58" s="8">
        <f t="shared" si="111"/>
        <v>0</v>
      </c>
      <c r="J58" s="360">
        <f t="shared" si="111"/>
        <v>-180</v>
      </c>
      <c r="K58" s="103">
        <f t="shared" ref="K58:L58" si="112">SUM(K57:K57)</f>
        <v>9</v>
      </c>
      <c r="L58" s="373">
        <f t="shared" si="112"/>
        <v>-360</v>
      </c>
      <c r="M58" s="8">
        <f t="shared" si="111"/>
        <v>0</v>
      </c>
      <c r="N58" s="360">
        <f t="shared" si="111"/>
        <v>-180</v>
      </c>
      <c r="O58" s="8">
        <f t="shared" si="111"/>
        <v>0</v>
      </c>
      <c r="P58" s="360">
        <f t="shared" si="111"/>
        <v>-180</v>
      </c>
      <c r="Q58" s="8">
        <f t="shared" si="111"/>
        <v>0</v>
      </c>
      <c r="R58" s="360">
        <f t="shared" si="111"/>
        <v>-180</v>
      </c>
      <c r="S58" s="103">
        <f t="shared" si="111"/>
        <v>0</v>
      </c>
      <c r="T58" s="373">
        <f t="shared" si="111"/>
        <v>-540</v>
      </c>
    </row>
    <row r="59" spans="1:20" hidden="1" x14ac:dyDescent="0.25"/>
    <row r="60" spans="1:20" ht="15.75" hidden="1" x14ac:dyDescent="0.25">
      <c r="A60" s="1290" t="s">
        <v>289</v>
      </c>
      <c r="B60" s="1291"/>
      <c r="C60" s="1291"/>
      <c r="D60" s="1291"/>
      <c r="E60" s="1291"/>
      <c r="F60" s="1291"/>
      <c r="G60" s="1291"/>
      <c r="H60" s="1291"/>
      <c r="I60" s="1291"/>
      <c r="J60" s="1291"/>
      <c r="K60" s="1291"/>
      <c r="L60" s="1291"/>
      <c r="M60" s="1291"/>
      <c r="N60" s="1291"/>
      <c r="O60" s="1291"/>
      <c r="P60" s="1291"/>
      <c r="Q60" s="1291"/>
      <c r="R60" s="1291"/>
      <c r="S60" s="1291"/>
      <c r="T60" s="1291"/>
    </row>
    <row r="61" spans="1:20" ht="36.75" hidden="1" thickBot="1" x14ac:dyDescent="0.3">
      <c r="A61" s="110" t="s">
        <v>14</v>
      </c>
      <c r="B61" s="315" t="s">
        <v>231</v>
      </c>
      <c r="C61" s="132" t="s">
        <v>173</v>
      </c>
      <c r="D61" s="343" t="s">
        <v>232</v>
      </c>
      <c r="E61" s="384" t="s">
        <v>2</v>
      </c>
      <c r="F61" s="385" t="s">
        <v>234</v>
      </c>
      <c r="G61" s="384" t="s">
        <v>3</v>
      </c>
      <c r="H61" s="385" t="s">
        <v>235</v>
      </c>
      <c r="I61" s="384" t="s">
        <v>4</v>
      </c>
      <c r="J61" s="385" t="s">
        <v>236</v>
      </c>
      <c r="K61" s="292" t="s">
        <v>206</v>
      </c>
      <c r="L61" s="383" t="s">
        <v>233</v>
      </c>
      <c r="M61" s="384" t="s">
        <v>5</v>
      </c>
      <c r="N61" s="385" t="s">
        <v>237</v>
      </c>
      <c r="O61" s="386" t="s">
        <v>203</v>
      </c>
      <c r="P61" s="385" t="s">
        <v>238</v>
      </c>
      <c r="Q61" s="386" t="s">
        <v>204</v>
      </c>
      <c r="R61" s="385" t="s">
        <v>239</v>
      </c>
      <c r="S61" s="292" t="s">
        <v>206</v>
      </c>
      <c r="T61" s="383" t="s">
        <v>233</v>
      </c>
    </row>
    <row r="62" spans="1:20" hidden="1" x14ac:dyDescent="0.25">
      <c r="A62" s="113" t="s">
        <v>33</v>
      </c>
      <c r="B62" s="316">
        <v>20</v>
      </c>
      <c r="C62" s="10">
        <f>'UBS Jardim Japão'!B18</f>
        <v>6</v>
      </c>
      <c r="D62" s="337">
        <f t="shared" ref="D62" si="113">C62*B62</f>
        <v>120</v>
      </c>
      <c r="E62" s="133">
        <f>'UBS Jardim Japão'!C18</f>
        <v>5</v>
      </c>
      <c r="F62" s="357">
        <f t="shared" ref="F62" si="114">(E62*$B62)-$D62</f>
        <v>-20</v>
      </c>
      <c r="G62" s="133">
        <f>'UBS Jardim Japão'!E18</f>
        <v>0</v>
      </c>
      <c r="H62" s="357">
        <f t="shared" ref="H62" si="115">(G62*$B62)-$D62</f>
        <v>-120</v>
      </c>
      <c r="I62" s="133">
        <f>'UBS Jardim Japão'!G18</f>
        <v>0</v>
      </c>
      <c r="J62" s="357">
        <f t="shared" ref="J62" si="116">(I62*$B62)-$D62</f>
        <v>-120</v>
      </c>
      <c r="K62" s="282">
        <f t="shared" ref="K62" si="117">SUM(E62,G62,I62)</f>
        <v>5</v>
      </c>
      <c r="L62" s="370">
        <f t="shared" ref="L62" si="118">(K62*$B62)-$D62*3</f>
        <v>-260</v>
      </c>
      <c r="M62" s="133">
        <f>'UBS Jardim Japão'!K18</f>
        <v>0</v>
      </c>
      <c r="N62" s="357">
        <f t="shared" ref="N62" si="119">(M62*$B62)-$D62</f>
        <v>-120</v>
      </c>
      <c r="O62" s="133">
        <f>'UBS Jardim Japão'!M18</f>
        <v>0</v>
      </c>
      <c r="P62" s="357">
        <f t="shared" ref="P62" si="120">(O62*$B62)-$D62</f>
        <v>-120</v>
      </c>
      <c r="Q62" s="133">
        <f>'UBS Jardim Japão'!O18</f>
        <v>0</v>
      </c>
      <c r="R62" s="357">
        <f t="shared" ref="R62" si="121">(Q62*$B62)-$D62</f>
        <v>-120</v>
      </c>
      <c r="S62" s="282">
        <f t="shared" ref="S62" si="122">SUM(M62,O62,Q62)</f>
        <v>0</v>
      </c>
      <c r="T62" s="370">
        <f t="shared" ref="T62" si="123">(S62*$B62)-$D62*3</f>
        <v>-360</v>
      </c>
    </row>
    <row r="63" spans="1:20" ht="15.75" hidden="1" thickBot="1" x14ac:dyDescent="0.3">
      <c r="A63" s="6" t="s">
        <v>7</v>
      </c>
      <c r="B63" s="334">
        <f t="shared" ref="B63:T63" si="124">SUM(B62:B62)</f>
        <v>20</v>
      </c>
      <c r="C63" s="7">
        <f t="shared" si="124"/>
        <v>6</v>
      </c>
      <c r="D63" s="341">
        <f t="shared" si="124"/>
        <v>120</v>
      </c>
      <c r="E63" s="8">
        <f t="shared" si="124"/>
        <v>5</v>
      </c>
      <c r="F63" s="360">
        <f t="shared" si="124"/>
        <v>-20</v>
      </c>
      <c r="G63" s="8">
        <f t="shared" si="124"/>
        <v>0</v>
      </c>
      <c r="H63" s="360">
        <f t="shared" si="124"/>
        <v>-120</v>
      </c>
      <c r="I63" s="8">
        <f t="shared" si="124"/>
        <v>0</v>
      </c>
      <c r="J63" s="360">
        <f t="shared" si="124"/>
        <v>-120</v>
      </c>
      <c r="K63" s="103">
        <f t="shared" ref="K63:L63" si="125">SUM(K62:K62)</f>
        <v>5</v>
      </c>
      <c r="L63" s="373">
        <f t="shared" si="125"/>
        <v>-260</v>
      </c>
      <c r="M63" s="8">
        <f t="shared" si="124"/>
        <v>0</v>
      </c>
      <c r="N63" s="360">
        <f t="shared" si="124"/>
        <v>-120</v>
      </c>
      <c r="O63" s="8">
        <f t="shared" si="124"/>
        <v>0</v>
      </c>
      <c r="P63" s="360">
        <f t="shared" si="124"/>
        <v>-120</v>
      </c>
      <c r="Q63" s="8">
        <f t="shared" si="124"/>
        <v>0</v>
      </c>
      <c r="R63" s="360">
        <f t="shared" si="124"/>
        <v>-120</v>
      </c>
      <c r="S63" s="103">
        <f t="shared" si="124"/>
        <v>0</v>
      </c>
      <c r="T63" s="373">
        <f t="shared" si="124"/>
        <v>-360</v>
      </c>
    </row>
    <row r="64" spans="1:20" hidden="1" x14ac:dyDescent="0.25"/>
    <row r="65" spans="1:20" ht="15.75" hidden="1" x14ac:dyDescent="0.25">
      <c r="A65" s="1290" t="s">
        <v>292</v>
      </c>
      <c r="B65" s="1291"/>
      <c r="C65" s="1291"/>
      <c r="D65" s="1291"/>
      <c r="E65" s="1291"/>
      <c r="F65" s="1291"/>
      <c r="G65" s="1291"/>
      <c r="H65" s="1291"/>
      <c r="I65" s="1291"/>
      <c r="J65" s="1291"/>
      <c r="K65" s="1291"/>
      <c r="L65" s="1291"/>
      <c r="M65" s="1291"/>
      <c r="N65" s="1291"/>
      <c r="O65" s="1291"/>
      <c r="P65" s="1291"/>
      <c r="Q65" s="1291"/>
      <c r="R65" s="1291"/>
      <c r="S65" s="1291"/>
      <c r="T65" s="1291"/>
    </row>
    <row r="66" spans="1:20" ht="36.75" hidden="1" thickBot="1" x14ac:dyDescent="0.3">
      <c r="A66" s="110" t="s">
        <v>14</v>
      </c>
      <c r="B66" s="315" t="s">
        <v>231</v>
      </c>
      <c r="C66" s="132" t="s">
        <v>173</v>
      </c>
      <c r="D66" s="343" t="s">
        <v>232</v>
      </c>
      <c r="E66" s="384" t="s">
        <v>2</v>
      </c>
      <c r="F66" s="385" t="s">
        <v>234</v>
      </c>
      <c r="G66" s="384" t="s">
        <v>3</v>
      </c>
      <c r="H66" s="385" t="s">
        <v>235</v>
      </c>
      <c r="I66" s="384" t="s">
        <v>4</v>
      </c>
      <c r="J66" s="385" t="s">
        <v>236</v>
      </c>
      <c r="K66" s="292" t="s">
        <v>206</v>
      </c>
      <c r="L66" s="383" t="s">
        <v>233</v>
      </c>
      <c r="M66" s="384" t="s">
        <v>5</v>
      </c>
      <c r="N66" s="385" t="s">
        <v>237</v>
      </c>
      <c r="O66" s="386" t="s">
        <v>203</v>
      </c>
      <c r="P66" s="385" t="s">
        <v>238</v>
      </c>
      <c r="Q66" s="386" t="s">
        <v>204</v>
      </c>
      <c r="R66" s="385" t="s">
        <v>239</v>
      </c>
      <c r="S66" s="292" t="s">
        <v>206</v>
      </c>
      <c r="T66" s="383" t="s">
        <v>233</v>
      </c>
    </row>
    <row r="67" spans="1:20" hidden="1" x14ac:dyDescent="0.25">
      <c r="A67" s="113" t="s">
        <v>33</v>
      </c>
      <c r="B67" s="316">
        <v>20</v>
      </c>
      <c r="C67" s="10">
        <f>'UBS Vila Ede'!B18</f>
        <v>9</v>
      </c>
      <c r="D67" s="337">
        <f t="shared" ref="D67" si="126">C67*B67</f>
        <v>180</v>
      </c>
      <c r="E67" s="133">
        <f>'UBS Vila Ede'!C18</f>
        <v>7</v>
      </c>
      <c r="F67" s="357">
        <f t="shared" ref="F67" si="127">(E67*$B67)-$D67</f>
        <v>-40</v>
      </c>
      <c r="G67" s="133">
        <f>'UBS Vila Ede'!E18</f>
        <v>0</v>
      </c>
      <c r="H67" s="357">
        <f t="shared" ref="H67" si="128">(G67*$B67)-$D67</f>
        <v>-180</v>
      </c>
      <c r="I67" s="133">
        <f>'UBS Vila Ede'!G18</f>
        <v>0</v>
      </c>
      <c r="J67" s="357">
        <f t="shared" ref="J67" si="129">(I67*$B67)-$D67</f>
        <v>-180</v>
      </c>
      <c r="K67" s="282">
        <f t="shared" ref="K67" si="130">SUM(E67,G67,I67)</f>
        <v>7</v>
      </c>
      <c r="L67" s="370">
        <f t="shared" ref="L67" si="131">(K67*$B67)-$D67*3</f>
        <v>-400</v>
      </c>
      <c r="M67" s="133">
        <f>'UBS Vila Ede'!K18</f>
        <v>0</v>
      </c>
      <c r="N67" s="357">
        <f t="shared" ref="N67" si="132">(M67*$B67)-$D67</f>
        <v>-180</v>
      </c>
      <c r="O67" s="133">
        <f>'UBS Vila Ede'!M18</f>
        <v>0</v>
      </c>
      <c r="P67" s="357">
        <f t="shared" ref="P67" si="133">(O67*$B67)-$D67</f>
        <v>-180</v>
      </c>
      <c r="Q67" s="133">
        <f>'UBS Vila Ede'!O18</f>
        <v>0</v>
      </c>
      <c r="R67" s="357">
        <f t="shared" ref="R67" si="134">(Q67*$B67)-$D67</f>
        <v>-180</v>
      </c>
      <c r="S67" s="282">
        <f t="shared" ref="S67" si="135">SUM(M67,O67,Q67)</f>
        <v>0</v>
      </c>
      <c r="T67" s="370">
        <f t="shared" ref="T67" si="136">(S67*$B67)-$D67*3</f>
        <v>-540</v>
      </c>
    </row>
    <row r="68" spans="1:20" ht="15.75" hidden="1" thickBot="1" x14ac:dyDescent="0.3">
      <c r="A68" s="410" t="s">
        <v>7</v>
      </c>
      <c r="B68" s="403">
        <f t="shared" ref="B68:T68" si="137">SUM(B67:B67)</f>
        <v>20</v>
      </c>
      <c r="C68" s="404">
        <f t="shared" si="137"/>
        <v>9</v>
      </c>
      <c r="D68" s="405">
        <f t="shared" si="137"/>
        <v>180</v>
      </c>
      <c r="E68" s="406">
        <f t="shared" si="137"/>
        <v>7</v>
      </c>
      <c r="F68" s="407">
        <f t="shared" si="137"/>
        <v>-40</v>
      </c>
      <c r="G68" s="406">
        <f t="shared" si="137"/>
        <v>0</v>
      </c>
      <c r="H68" s="407">
        <f t="shared" si="137"/>
        <v>-180</v>
      </c>
      <c r="I68" s="406">
        <f t="shared" si="137"/>
        <v>0</v>
      </c>
      <c r="J68" s="407">
        <f t="shared" si="137"/>
        <v>-180</v>
      </c>
      <c r="K68" s="408">
        <f t="shared" ref="K68:L68" si="138">SUM(K67:K67)</f>
        <v>7</v>
      </c>
      <c r="L68" s="409">
        <f t="shared" si="138"/>
        <v>-400</v>
      </c>
      <c r="M68" s="406">
        <f t="shared" si="137"/>
        <v>0</v>
      </c>
      <c r="N68" s="407">
        <f t="shared" si="137"/>
        <v>-180</v>
      </c>
      <c r="O68" s="406">
        <f t="shared" si="137"/>
        <v>0</v>
      </c>
      <c r="P68" s="407">
        <f t="shared" si="137"/>
        <v>-180</v>
      </c>
      <c r="Q68" s="406">
        <f t="shared" si="137"/>
        <v>0</v>
      </c>
      <c r="R68" s="407">
        <f t="shared" si="137"/>
        <v>-180</v>
      </c>
      <c r="S68" s="408">
        <f t="shared" si="137"/>
        <v>0</v>
      </c>
      <c r="T68" s="409">
        <f t="shared" si="137"/>
        <v>-540</v>
      </c>
    </row>
    <row r="69" spans="1:20" hidden="1" x14ac:dyDescent="0.25"/>
    <row r="70" spans="1:20" ht="15.75" hidden="1" x14ac:dyDescent="0.25">
      <c r="A70" s="1290" t="s">
        <v>294</v>
      </c>
      <c r="B70" s="1291"/>
      <c r="C70" s="1291"/>
      <c r="D70" s="1291"/>
      <c r="E70" s="1291"/>
      <c r="F70" s="1291"/>
      <c r="G70" s="1291"/>
      <c r="H70" s="1291"/>
      <c r="I70" s="1291"/>
      <c r="J70" s="1291"/>
      <c r="K70" s="1291"/>
      <c r="L70" s="1291"/>
      <c r="M70" s="1291"/>
      <c r="N70" s="1291"/>
      <c r="O70" s="1291"/>
      <c r="P70" s="1291"/>
      <c r="Q70" s="1291"/>
      <c r="R70" s="1291"/>
      <c r="S70" s="1291"/>
      <c r="T70" s="1291"/>
    </row>
    <row r="71" spans="1:20" ht="36.75" hidden="1" thickBot="1" x14ac:dyDescent="0.3">
      <c r="A71" s="110" t="s">
        <v>14</v>
      </c>
      <c r="B71" s="315" t="s">
        <v>231</v>
      </c>
      <c r="C71" s="132" t="s">
        <v>173</v>
      </c>
      <c r="D71" s="343" t="s">
        <v>232</v>
      </c>
      <c r="E71" s="384" t="s">
        <v>2</v>
      </c>
      <c r="F71" s="385" t="s">
        <v>234</v>
      </c>
      <c r="G71" s="384" t="s">
        <v>3</v>
      </c>
      <c r="H71" s="385" t="s">
        <v>235</v>
      </c>
      <c r="I71" s="384" t="s">
        <v>4</v>
      </c>
      <c r="J71" s="385" t="s">
        <v>236</v>
      </c>
      <c r="K71" s="292" t="s">
        <v>206</v>
      </c>
      <c r="L71" s="383" t="s">
        <v>233</v>
      </c>
      <c r="M71" s="384" t="s">
        <v>5</v>
      </c>
      <c r="N71" s="385" t="s">
        <v>237</v>
      </c>
      <c r="O71" s="386" t="s">
        <v>203</v>
      </c>
      <c r="P71" s="385" t="s">
        <v>238</v>
      </c>
      <c r="Q71" s="386" t="s">
        <v>204</v>
      </c>
      <c r="R71" s="385" t="s">
        <v>239</v>
      </c>
      <c r="S71" s="292" t="s">
        <v>206</v>
      </c>
      <c r="T71" s="383" t="s">
        <v>233</v>
      </c>
    </row>
    <row r="72" spans="1:20" hidden="1" x14ac:dyDescent="0.25">
      <c r="A72" s="113" t="s">
        <v>33</v>
      </c>
      <c r="B72" s="316">
        <v>20</v>
      </c>
      <c r="C72" s="10">
        <f>'UBS Vila Leonor'!B17</f>
        <v>6</v>
      </c>
      <c r="D72" s="337">
        <f t="shared" ref="D72" si="139">C72*B72</f>
        <v>120</v>
      </c>
      <c r="E72" s="133">
        <f>'UBS Vila Leonor'!C17</f>
        <v>5</v>
      </c>
      <c r="F72" s="357">
        <f t="shared" ref="F72" si="140">(E72*$B72)-$D72</f>
        <v>-20</v>
      </c>
      <c r="G72" s="133">
        <f>'UBS Vila Leonor'!E17</f>
        <v>0</v>
      </c>
      <c r="H72" s="357">
        <f t="shared" ref="H72" si="141">(G72*$B72)-$D72</f>
        <v>-120</v>
      </c>
      <c r="I72" s="133">
        <f>'UBS Vila Leonor'!G17</f>
        <v>0</v>
      </c>
      <c r="J72" s="357">
        <f t="shared" ref="J72" si="142">(I72*$B72)-$D72</f>
        <v>-120</v>
      </c>
      <c r="K72" s="282">
        <f t="shared" ref="K72" si="143">SUM(E72,G72,I72)</f>
        <v>5</v>
      </c>
      <c r="L72" s="370">
        <f t="shared" ref="L72" si="144">(K72*$B72)-$D72*3</f>
        <v>-260</v>
      </c>
      <c r="M72" s="133">
        <f>'UBS Vila Leonor'!K17</f>
        <v>0</v>
      </c>
      <c r="N72" s="357">
        <f t="shared" ref="N72" si="145">(M72*$B72)-$D72</f>
        <v>-120</v>
      </c>
      <c r="O72" s="133">
        <f>'UBS Vila Leonor'!M17</f>
        <v>0</v>
      </c>
      <c r="P72" s="357">
        <f t="shared" ref="P72" si="146">(O72*$B72)-$D72</f>
        <v>-120</v>
      </c>
      <c r="Q72" s="133">
        <f>'UBS Vila Leonor'!O17</f>
        <v>0</v>
      </c>
      <c r="R72" s="357">
        <f t="shared" ref="R72" si="147">(Q72*$B72)-$D72</f>
        <v>-120</v>
      </c>
      <c r="S72" s="282">
        <f t="shared" ref="S72" si="148">SUM(M72,O72,Q72)</f>
        <v>0</v>
      </c>
      <c r="T72" s="370">
        <f t="shared" ref="T72" si="149">(S72*$B72)-$D72*3</f>
        <v>-360</v>
      </c>
    </row>
    <row r="73" spans="1:20" ht="15.75" hidden="1" thickBot="1" x14ac:dyDescent="0.3">
      <c r="A73" s="410" t="s">
        <v>7</v>
      </c>
      <c r="B73" s="403">
        <f t="shared" ref="B73:T73" si="150">SUM(B72:B72)</f>
        <v>20</v>
      </c>
      <c r="C73" s="404">
        <f t="shared" si="150"/>
        <v>6</v>
      </c>
      <c r="D73" s="405">
        <f t="shared" si="150"/>
        <v>120</v>
      </c>
      <c r="E73" s="406">
        <f t="shared" si="150"/>
        <v>5</v>
      </c>
      <c r="F73" s="407">
        <f t="shared" si="150"/>
        <v>-20</v>
      </c>
      <c r="G73" s="406">
        <f t="shared" si="150"/>
        <v>0</v>
      </c>
      <c r="H73" s="407">
        <f t="shared" si="150"/>
        <v>-120</v>
      </c>
      <c r="I73" s="406">
        <f t="shared" si="150"/>
        <v>0</v>
      </c>
      <c r="J73" s="407">
        <f t="shared" si="150"/>
        <v>-120</v>
      </c>
      <c r="K73" s="408">
        <f t="shared" ref="K73:L73" si="151">SUM(K72:K72)</f>
        <v>5</v>
      </c>
      <c r="L73" s="409">
        <f t="shared" si="151"/>
        <v>-260</v>
      </c>
      <c r="M73" s="406">
        <f t="shared" si="150"/>
        <v>0</v>
      </c>
      <c r="N73" s="407">
        <f t="shared" si="150"/>
        <v>-120</v>
      </c>
      <c r="O73" s="406">
        <f t="shared" si="150"/>
        <v>0</v>
      </c>
      <c r="P73" s="407">
        <f t="shared" si="150"/>
        <v>-120</v>
      </c>
      <c r="Q73" s="406">
        <f t="shared" si="150"/>
        <v>0</v>
      </c>
      <c r="R73" s="407">
        <f t="shared" si="150"/>
        <v>-120</v>
      </c>
      <c r="S73" s="408">
        <f t="shared" si="150"/>
        <v>0</v>
      </c>
      <c r="T73" s="409">
        <f t="shared" si="150"/>
        <v>-360</v>
      </c>
    </row>
    <row r="74" spans="1:20" hidden="1" x14ac:dyDescent="0.25"/>
    <row r="75" spans="1:20" ht="15.75" hidden="1" x14ac:dyDescent="0.25">
      <c r="A75" s="1290" t="s">
        <v>296</v>
      </c>
      <c r="B75" s="1291"/>
      <c r="C75" s="1291"/>
      <c r="D75" s="1291"/>
      <c r="E75" s="1291"/>
      <c r="F75" s="1291"/>
      <c r="G75" s="1291"/>
      <c r="H75" s="1291"/>
      <c r="I75" s="1291"/>
      <c r="J75" s="1291"/>
      <c r="K75" s="1291"/>
      <c r="L75" s="1291"/>
      <c r="M75" s="1291"/>
      <c r="N75" s="1291"/>
      <c r="O75" s="1291"/>
      <c r="P75" s="1291"/>
      <c r="Q75" s="1291"/>
      <c r="R75" s="1291"/>
      <c r="S75" s="1291"/>
      <c r="T75" s="1291"/>
    </row>
    <row r="76" spans="1:20" ht="36.75" hidden="1" thickBot="1" x14ac:dyDescent="0.3">
      <c r="A76" s="110" t="s">
        <v>14</v>
      </c>
      <c r="B76" s="315" t="s">
        <v>231</v>
      </c>
      <c r="C76" s="132" t="s">
        <v>173</v>
      </c>
      <c r="D76" s="343" t="s">
        <v>232</v>
      </c>
      <c r="E76" s="384" t="s">
        <v>2</v>
      </c>
      <c r="F76" s="385" t="s">
        <v>234</v>
      </c>
      <c r="G76" s="384" t="s">
        <v>3</v>
      </c>
      <c r="H76" s="385" t="s">
        <v>235</v>
      </c>
      <c r="I76" s="384" t="s">
        <v>4</v>
      </c>
      <c r="J76" s="385" t="s">
        <v>236</v>
      </c>
      <c r="K76" s="292" t="s">
        <v>206</v>
      </c>
      <c r="L76" s="383" t="s">
        <v>233</v>
      </c>
      <c r="M76" s="384" t="s">
        <v>5</v>
      </c>
      <c r="N76" s="385" t="s">
        <v>237</v>
      </c>
      <c r="O76" s="386" t="s">
        <v>203</v>
      </c>
      <c r="P76" s="385" t="s">
        <v>238</v>
      </c>
      <c r="Q76" s="386" t="s">
        <v>204</v>
      </c>
      <c r="R76" s="385" t="s">
        <v>239</v>
      </c>
      <c r="S76" s="292" t="s">
        <v>206</v>
      </c>
      <c r="T76" s="383" t="s">
        <v>233</v>
      </c>
    </row>
    <row r="77" spans="1:20" hidden="1" x14ac:dyDescent="0.25">
      <c r="A77" s="113" t="s">
        <v>33</v>
      </c>
      <c r="B77" s="316">
        <v>20</v>
      </c>
      <c r="C77" s="10">
        <f>'UBS Vila Sabrina'!B17</f>
        <v>6</v>
      </c>
      <c r="D77" s="337">
        <f t="shared" ref="D77" si="152">C77*B77</f>
        <v>120</v>
      </c>
      <c r="E77" s="133">
        <f>'UBS Vila Sabrina'!C17</f>
        <v>6</v>
      </c>
      <c r="F77" s="357">
        <f t="shared" ref="F77" si="153">(E77*$B77)-$D77</f>
        <v>0</v>
      </c>
      <c r="G77" s="133">
        <f>'UBS Vila Sabrina'!E17</f>
        <v>0</v>
      </c>
      <c r="H77" s="357">
        <f t="shared" ref="H77" si="154">(G77*$B77)-$D77</f>
        <v>-120</v>
      </c>
      <c r="I77" s="133">
        <f>'UBS Vila Sabrina'!G17</f>
        <v>0</v>
      </c>
      <c r="J77" s="357">
        <f t="shared" ref="J77" si="155">(I77*$B77)-$D77</f>
        <v>-120</v>
      </c>
      <c r="K77" s="282">
        <f t="shared" ref="K77" si="156">SUM(E77,G77,I77)</f>
        <v>6</v>
      </c>
      <c r="L77" s="370">
        <f t="shared" ref="L77" si="157">(K77*$B77)-$D77*3</f>
        <v>-240</v>
      </c>
      <c r="M77" s="133">
        <f>'UBS Vila Sabrina'!K17</f>
        <v>0</v>
      </c>
      <c r="N77" s="357">
        <f t="shared" ref="N77" si="158">(M77*$B77)-$D77</f>
        <v>-120</v>
      </c>
      <c r="O77" s="133">
        <f>'UBS Vila Sabrina'!M17</f>
        <v>0</v>
      </c>
      <c r="P77" s="357">
        <f t="shared" ref="P77" si="159">(O77*$B77)-$D77</f>
        <v>-120</v>
      </c>
      <c r="Q77" s="133">
        <f>'UBS Vila Sabrina'!O17</f>
        <v>0</v>
      </c>
      <c r="R77" s="357">
        <f t="shared" ref="R77" si="160">(Q77*$B77)-$D77</f>
        <v>-120</v>
      </c>
      <c r="S77" s="282">
        <f t="shared" ref="S77" si="161">SUM(M77,O77,Q77)</f>
        <v>0</v>
      </c>
      <c r="T77" s="370">
        <f t="shared" ref="T77" si="162">(S77*$B77)-$D77*3</f>
        <v>-360</v>
      </c>
    </row>
    <row r="78" spans="1:20" ht="15.75" hidden="1" thickBot="1" x14ac:dyDescent="0.3">
      <c r="A78" s="410" t="s">
        <v>7</v>
      </c>
      <c r="B78" s="403">
        <f t="shared" ref="B78:T78" si="163">SUM(B77:B77)</f>
        <v>20</v>
      </c>
      <c r="C78" s="404">
        <f t="shared" si="163"/>
        <v>6</v>
      </c>
      <c r="D78" s="405">
        <f t="shared" si="163"/>
        <v>120</v>
      </c>
      <c r="E78" s="406">
        <f t="shared" si="163"/>
        <v>6</v>
      </c>
      <c r="F78" s="407">
        <f t="shared" si="163"/>
        <v>0</v>
      </c>
      <c r="G78" s="406">
        <f t="shared" si="163"/>
        <v>0</v>
      </c>
      <c r="H78" s="407">
        <f t="shared" si="163"/>
        <v>-120</v>
      </c>
      <c r="I78" s="406">
        <f t="shared" si="163"/>
        <v>0</v>
      </c>
      <c r="J78" s="407">
        <f t="shared" si="163"/>
        <v>-120</v>
      </c>
      <c r="K78" s="408">
        <f t="shared" ref="K78:L78" si="164">SUM(K77:K77)</f>
        <v>6</v>
      </c>
      <c r="L78" s="409">
        <f t="shared" si="164"/>
        <v>-240</v>
      </c>
      <c r="M78" s="406">
        <f t="shared" si="163"/>
        <v>0</v>
      </c>
      <c r="N78" s="407">
        <f t="shared" si="163"/>
        <v>-120</v>
      </c>
      <c r="O78" s="406">
        <f t="shared" si="163"/>
        <v>0</v>
      </c>
      <c r="P78" s="407">
        <f t="shared" si="163"/>
        <v>-120</v>
      </c>
      <c r="Q78" s="406">
        <f t="shared" si="163"/>
        <v>0</v>
      </c>
      <c r="R78" s="407">
        <f t="shared" si="163"/>
        <v>-120</v>
      </c>
      <c r="S78" s="408">
        <f t="shared" si="163"/>
        <v>0</v>
      </c>
      <c r="T78" s="409">
        <f t="shared" si="163"/>
        <v>-360</v>
      </c>
    </row>
    <row r="79" spans="1:20" hidden="1" x14ac:dyDescent="0.25"/>
    <row r="80" spans="1:20" ht="15.75" hidden="1" x14ac:dyDescent="0.25">
      <c r="A80" s="1290" t="s">
        <v>298</v>
      </c>
      <c r="B80" s="1291"/>
      <c r="C80" s="1291"/>
      <c r="D80" s="1291"/>
      <c r="E80" s="1291"/>
      <c r="F80" s="1291"/>
      <c r="G80" s="1291"/>
      <c r="H80" s="1291"/>
      <c r="I80" s="1291"/>
      <c r="J80" s="1291"/>
      <c r="K80" s="1291"/>
      <c r="L80" s="1291"/>
      <c r="M80" s="1291"/>
      <c r="N80" s="1291"/>
      <c r="O80" s="1291"/>
      <c r="P80" s="1291"/>
      <c r="Q80" s="1291"/>
      <c r="R80" s="1291"/>
      <c r="S80" s="1291"/>
      <c r="T80" s="1291"/>
    </row>
    <row r="81" spans="1:20" ht="36.75" hidden="1" thickBot="1" x14ac:dyDescent="0.3">
      <c r="A81" s="110" t="s">
        <v>14</v>
      </c>
      <c r="B81" s="315" t="s">
        <v>231</v>
      </c>
      <c r="C81" s="132" t="s">
        <v>173</v>
      </c>
      <c r="D81" s="343" t="s">
        <v>232</v>
      </c>
      <c r="E81" s="384" t="s">
        <v>2</v>
      </c>
      <c r="F81" s="385" t="s">
        <v>234</v>
      </c>
      <c r="G81" s="384" t="s">
        <v>3</v>
      </c>
      <c r="H81" s="385" t="s">
        <v>235</v>
      </c>
      <c r="I81" s="384" t="s">
        <v>4</v>
      </c>
      <c r="J81" s="385" t="s">
        <v>236</v>
      </c>
      <c r="K81" s="292" t="s">
        <v>206</v>
      </c>
      <c r="L81" s="383" t="s">
        <v>233</v>
      </c>
      <c r="M81" s="384" t="s">
        <v>5</v>
      </c>
      <c r="N81" s="385" t="s">
        <v>237</v>
      </c>
      <c r="O81" s="386" t="s">
        <v>203</v>
      </c>
      <c r="P81" s="385" t="s">
        <v>238</v>
      </c>
      <c r="Q81" s="386" t="s">
        <v>204</v>
      </c>
      <c r="R81" s="385" t="s">
        <v>239</v>
      </c>
      <c r="S81" s="292" t="s">
        <v>206</v>
      </c>
      <c r="T81" s="383" t="s">
        <v>233</v>
      </c>
    </row>
    <row r="82" spans="1:20" hidden="1" x14ac:dyDescent="0.25">
      <c r="A82" s="113" t="s">
        <v>33</v>
      </c>
      <c r="B82" s="316">
        <v>20</v>
      </c>
      <c r="C82" s="10">
        <f>'UBS Carandiru'!B20</f>
        <v>9</v>
      </c>
      <c r="D82" s="337">
        <f t="shared" ref="D82" si="165">C82*B82</f>
        <v>180</v>
      </c>
      <c r="E82" s="133">
        <f>'UBS Carandiru'!C20</f>
        <v>7</v>
      </c>
      <c r="F82" s="357">
        <f t="shared" ref="F82" si="166">(E82*$B82)-$D82</f>
        <v>-40</v>
      </c>
      <c r="G82" s="133">
        <f>'UBS Carandiru'!E20</f>
        <v>0</v>
      </c>
      <c r="H82" s="357">
        <f t="shared" ref="H82" si="167">(G82*$B82)-$D82</f>
        <v>-180</v>
      </c>
      <c r="I82" s="133">
        <f>'UBS Carandiru'!G20</f>
        <v>0</v>
      </c>
      <c r="J82" s="357">
        <f t="shared" ref="J82" si="168">(I82*$B82)-$D82</f>
        <v>-180</v>
      </c>
      <c r="K82" s="282">
        <f t="shared" ref="K82" si="169">SUM(E82,G82,I82)</f>
        <v>7</v>
      </c>
      <c r="L82" s="370">
        <f t="shared" ref="L82" si="170">(K82*$B82)-$D82*3</f>
        <v>-400</v>
      </c>
      <c r="M82" s="133">
        <f>'UBS Carandiru'!K20</f>
        <v>0</v>
      </c>
      <c r="N82" s="357">
        <f t="shared" ref="N82" si="171">(M82*$B82)-$D82</f>
        <v>-180</v>
      </c>
      <c r="O82" s="133">
        <f>'UBS Carandiru'!M20</f>
        <v>0</v>
      </c>
      <c r="P82" s="357">
        <f t="shared" ref="P82" si="172">(O82*$B82)-$D82</f>
        <v>-180</v>
      </c>
      <c r="Q82" s="133">
        <f>'UBS Carandiru'!O20</f>
        <v>0</v>
      </c>
      <c r="R82" s="357">
        <f t="shared" ref="R82" si="173">(Q82*$B82)-$D82</f>
        <v>-180</v>
      </c>
      <c r="S82" s="282">
        <f t="shared" ref="S82" si="174">SUM(M82,O82,Q82)</f>
        <v>0</v>
      </c>
      <c r="T82" s="370">
        <f t="shared" ref="T82" si="175">(S82*$B82)-$D82*3</f>
        <v>-540</v>
      </c>
    </row>
    <row r="83" spans="1:20" ht="15.75" hidden="1" thickBot="1" x14ac:dyDescent="0.3">
      <c r="A83" s="410" t="s">
        <v>7</v>
      </c>
      <c r="B83" s="403">
        <f t="shared" ref="B83:T83" si="176">SUM(B82:B82)</f>
        <v>20</v>
      </c>
      <c r="C83" s="404">
        <f t="shared" si="176"/>
        <v>9</v>
      </c>
      <c r="D83" s="405">
        <f t="shared" si="176"/>
        <v>180</v>
      </c>
      <c r="E83" s="406">
        <f t="shared" si="176"/>
        <v>7</v>
      </c>
      <c r="F83" s="407">
        <f t="shared" si="176"/>
        <v>-40</v>
      </c>
      <c r="G83" s="406">
        <f t="shared" si="176"/>
        <v>0</v>
      </c>
      <c r="H83" s="407">
        <f t="shared" si="176"/>
        <v>-180</v>
      </c>
      <c r="I83" s="406">
        <f t="shared" si="176"/>
        <v>0</v>
      </c>
      <c r="J83" s="407">
        <f t="shared" si="176"/>
        <v>-180</v>
      </c>
      <c r="K83" s="408">
        <f t="shared" ref="K83:L83" si="177">SUM(K82:K82)</f>
        <v>7</v>
      </c>
      <c r="L83" s="409">
        <f t="shared" si="177"/>
        <v>-400</v>
      </c>
      <c r="M83" s="406">
        <f t="shared" si="176"/>
        <v>0</v>
      </c>
      <c r="N83" s="407">
        <f t="shared" si="176"/>
        <v>-180</v>
      </c>
      <c r="O83" s="406">
        <f t="shared" si="176"/>
        <v>0</v>
      </c>
      <c r="P83" s="407">
        <f t="shared" si="176"/>
        <v>-180</v>
      </c>
      <c r="Q83" s="406">
        <f t="shared" si="176"/>
        <v>0</v>
      </c>
      <c r="R83" s="407">
        <f t="shared" si="176"/>
        <v>-180</v>
      </c>
      <c r="S83" s="408">
        <f t="shared" si="176"/>
        <v>0</v>
      </c>
      <c r="T83" s="409">
        <f t="shared" si="176"/>
        <v>-540</v>
      </c>
    </row>
    <row r="84" spans="1:20" hidden="1" x14ac:dyDescent="0.25"/>
    <row r="85" spans="1:20" ht="15.75" hidden="1" x14ac:dyDescent="0.25">
      <c r="A85" s="1290" t="s">
        <v>306</v>
      </c>
      <c r="B85" s="1291"/>
      <c r="C85" s="1291"/>
      <c r="D85" s="1291"/>
      <c r="E85" s="1291"/>
      <c r="F85" s="1291"/>
      <c r="G85" s="1291"/>
      <c r="H85" s="1291"/>
      <c r="I85" s="1291"/>
      <c r="J85" s="1291"/>
      <c r="K85" s="1291"/>
      <c r="L85" s="1291"/>
      <c r="M85" s="1291"/>
      <c r="N85" s="1291"/>
      <c r="O85" s="1291"/>
      <c r="P85" s="1291"/>
      <c r="Q85" s="1291"/>
      <c r="R85" s="1291"/>
      <c r="S85" s="1291"/>
      <c r="T85" s="1291"/>
    </row>
    <row r="86" spans="1:20" ht="36.75" hidden="1" thickBot="1" x14ac:dyDescent="0.3">
      <c r="A86" s="110" t="s">
        <v>14</v>
      </c>
      <c r="B86" s="315" t="s">
        <v>231</v>
      </c>
      <c r="C86" s="132" t="s">
        <v>173</v>
      </c>
      <c r="D86" s="343" t="s">
        <v>232</v>
      </c>
      <c r="E86" s="384" t="s">
        <v>2</v>
      </c>
      <c r="F86" s="385" t="s">
        <v>234</v>
      </c>
      <c r="G86" s="384" t="s">
        <v>3</v>
      </c>
      <c r="H86" s="385" t="s">
        <v>235</v>
      </c>
      <c r="I86" s="384" t="s">
        <v>4</v>
      </c>
      <c r="J86" s="385" t="s">
        <v>236</v>
      </c>
      <c r="K86" s="292" t="s">
        <v>206</v>
      </c>
      <c r="L86" s="383" t="s">
        <v>233</v>
      </c>
      <c r="M86" s="384" t="s">
        <v>5</v>
      </c>
      <c r="N86" s="385" t="s">
        <v>237</v>
      </c>
      <c r="O86" s="386" t="s">
        <v>203</v>
      </c>
      <c r="P86" s="385" t="s">
        <v>238</v>
      </c>
      <c r="Q86" s="386" t="s">
        <v>204</v>
      </c>
      <c r="R86" s="385" t="s">
        <v>239</v>
      </c>
      <c r="S86" s="292" t="s">
        <v>206</v>
      </c>
      <c r="T86" s="383" t="s">
        <v>233</v>
      </c>
    </row>
    <row r="87" spans="1:20" hidden="1" x14ac:dyDescent="0.25">
      <c r="A87" s="113" t="s">
        <v>33</v>
      </c>
      <c r="B87" s="316">
        <v>20</v>
      </c>
      <c r="C87" s="10">
        <f>'UBS Vila Maria P Gnecco'!B18</f>
        <v>6</v>
      </c>
      <c r="D87" s="337">
        <f t="shared" ref="D87" si="178">C87*B87</f>
        <v>120</v>
      </c>
      <c r="E87" s="133">
        <f>'UBS Vila Maria P Gnecco'!C18</f>
        <v>5</v>
      </c>
      <c r="F87" s="357">
        <f t="shared" ref="F87" si="179">(E87*$B87)-$D87</f>
        <v>-20</v>
      </c>
      <c r="G87" s="133">
        <f>'UBS Vila Maria P Gnecco'!E18</f>
        <v>0</v>
      </c>
      <c r="H87" s="357">
        <f t="shared" ref="H87" si="180">(G87*$B87)-$D87</f>
        <v>-120</v>
      </c>
      <c r="I87" s="133">
        <f>'UBS Vila Maria P Gnecco'!G18</f>
        <v>0</v>
      </c>
      <c r="J87" s="357">
        <f t="shared" ref="J87" si="181">(I87*$B87)-$D87</f>
        <v>-120</v>
      </c>
      <c r="K87" s="282">
        <f t="shared" ref="K87" si="182">SUM(E87,G87,I87)</f>
        <v>5</v>
      </c>
      <c r="L87" s="370">
        <f t="shared" ref="L87" si="183">(K87*$B87)-$D87*3</f>
        <v>-260</v>
      </c>
      <c r="M87" s="133">
        <f>'UBS Vila Maria P Gnecco'!K18</f>
        <v>0</v>
      </c>
      <c r="N87" s="357">
        <f t="shared" ref="N87" si="184">(M87*$B87)-$D87</f>
        <v>-120</v>
      </c>
      <c r="O87" s="133">
        <f>'UBS Vila Maria P Gnecco'!M18</f>
        <v>0</v>
      </c>
      <c r="P87" s="357">
        <f t="shared" ref="P87" si="185">(O87*$B87)-$D87</f>
        <v>-120</v>
      </c>
      <c r="Q87" s="133">
        <f>'UBS Vila Maria P Gnecco'!O18</f>
        <v>0</v>
      </c>
      <c r="R87" s="357">
        <f t="shared" ref="R87" si="186">(Q87*$B87)-$D87</f>
        <v>-120</v>
      </c>
      <c r="S87" s="282">
        <f t="shared" ref="S87" si="187">SUM(M87,O87,Q87)</f>
        <v>0</v>
      </c>
      <c r="T87" s="370">
        <f t="shared" ref="T87" si="188">(S87*$B87)-$D87*3</f>
        <v>-360</v>
      </c>
    </row>
    <row r="88" spans="1:20" ht="15.75" hidden="1" thickBot="1" x14ac:dyDescent="0.3">
      <c r="A88" s="410" t="s">
        <v>7</v>
      </c>
      <c r="B88" s="403">
        <f t="shared" ref="B88:T88" si="189">SUM(B87:B87)</f>
        <v>20</v>
      </c>
      <c r="C88" s="404">
        <f t="shared" si="189"/>
        <v>6</v>
      </c>
      <c r="D88" s="405">
        <f t="shared" si="189"/>
        <v>120</v>
      </c>
      <c r="E88" s="406">
        <f t="shared" si="189"/>
        <v>5</v>
      </c>
      <c r="F88" s="407">
        <f t="shared" si="189"/>
        <v>-20</v>
      </c>
      <c r="G88" s="406">
        <f t="shared" si="189"/>
        <v>0</v>
      </c>
      <c r="H88" s="407">
        <f t="shared" si="189"/>
        <v>-120</v>
      </c>
      <c r="I88" s="406">
        <f t="shared" si="189"/>
        <v>0</v>
      </c>
      <c r="J88" s="407">
        <f t="shared" si="189"/>
        <v>-120</v>
      </c>
      <c r="K88" s="408">
        <f t="shared" ref="K88:L88" si="190">SUM(K87:K87)</f>
        <v>5</v>
      </c>
      <c r="L88" s="409">
        <f t="shared" si="190"/>
        <v>-260</v>
      </c>
      <c r="M88" s="406">
        <f t="shared" si="189"/>
        <v>0</v>
      </c>
      <c r="N88" s="407">
        <f t="shared" si="189"/>
        <v>-120</v>
      </c>
      <c r="O88" s="406">
        <f t="shared" si="189"/>
        <v>0</v>
      </c>
      <c r="P88" s="407">
        <f t="shared" si="189"/>
        <v>-120</v>
      </c>
      <c r="Q88" s="406">
        <f t="shared" si="189"/>
        <v>0</v>
      </c>
      <c r="R88" s="407">
        <f t="shared" si="189"/>
        <v>-120</v>
      </c>
      <c r="S88" s="408">
        <f t="shared" si="189"/>
        <v>0</v>
      </c>
      <c r="T88" s="409">
        <f t="shared" si="189"/>
        <v>-360</v>
      </c>
    </row>
  </sheetData>
  <sheetProtection sheet="1" objects="1" scenarios="1"/>
  <mergeCells count="15">
    <mergeCell ref="A39:T39"/>
    <mergeCell ref="A50:T50"/>
    <mergeCell ref="A55:T55"/>
    <mergeCell ref="A60:T60"/>
    <mergeCell ref="A85:T85"/>
    <mergeCell ref="A65:T65"/>
    <mergeCell ref="A70:T70"/>
    <mergeCell ref="A75:T75"/>
    <mergeCell ref="A80:T80"/>
    <mergeCell ref="A1:O1"/>
    <mergeCell ref="A2:O2"/>
    <mergeCell ref="A22:T22"/>
    <mergeCell ref="A28:T28"/>
    <mergeCell ref="A34:T34"/>
    <mergeCell ref="A4:T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tabColor rgb="FFFF6699"/>
  </sheetPr>
  <dimension ref="A1:T147"/>
  <sheetViews>
    <sheetView showGridLines="0" workbookViewId="0">
      <selection sqref="A1:O1"/>
    </sheetView>
  </sheetViews>
  <sheetFormatPr defaultColWidth="8.85546875" defaultRowHeight="15" x14ac:dyDescent="0.25"/>
  <cols>
    <col min="1" max="1" width="29.42578125" customWidth="1"/>
    <col min="2" max="2" width="7.85546875" style="336" customWidth="1"/>
    <col min="3" max="3" width="8.28515625" style="185" customWidth="1"/>
    <col min="4" max="4" width="7.85546875" style="185" customWidth="1"/>
    <col min="5" max="5" width="8.140625" customWidth="1"/>
    <col min="6" max="6" width="8" style="356" customWidth="1"/>
    <col min="7" max="7" width="8.140625" customWidth="1"/>
    <col min="8" max="8" width="8" style="356" customWidth="1"/>
    <col min="9" max="9" width="7.85546875" customWidth="1"/>
    <col min="10" max="10" width="8" style="356" customWidth="1"/>
    <col min="11" max="11" width="8.85546875" style="185"/>
    <col min="12" max="12" width="8.28515625" style="369" customWidth="1"/>
    <col min="13" max="13" width="8" customWidth="1"/>
    <col min="14" max="14" width="8" style="356" customWidth="1"/>
    <col min="15" max="15" width="8" customWidth="1"/>
    <col min="16" max="16" width="8" style="356" customWidth="1"/>
    <col min="17" max="17" width="7.28515625" customWidth="1"/>
    <col min="18" max="18" width="8" style="356" customWidth="1"/>
    <col min="19" max="19" width="8.85546875" style="185"/>
    <col min="20" max="20" width="8.42578125" style="369" customWidth="1"/>
  </cols>
  <sheetData>
    <row r="1" spans="1:20" ht="18" x14ac:dyDescent="0.35">
      <c r="A1" s="1289" t="s">
        <v>410</v>
      </c>
      <c r="B1" s="1289"/>
      <c r="C1" s="1289"/>
      <c r="D1" s="1289"/>
      <c r="E1" s="1289"/>
      <c r="F1" s="1289"/>
      <c r="G1" s="1289"/>
      <c r="H1" s="1289"/>
      <c r="I1" s="1289"/>
      <c r="J1" s="1289"/>
      <c r="K1" s="1289"/>
      <c r="L1" s="1289"/>
      <c r="M1" s="1289"/>
      <c r="N1" s="1289"/>
      <c r="O1" s="1289"/>
      <c r="P1" s="368"/>
      <c r="Q1" s="1"/>
    </row>
    <row r="2" spans="1:20" ht="18" x14ac:dyDescent="0.35">
      <c r="A2" s="1289" t="s">
        <v>197</v>
      </c>
      <c r="B2" s="1289"/>
      <c r="C2" s="1289"/>
      <c r="D2" s="1289"/>
      <c r="E2" s="1289"/>
      <c r="F2" s="1289"/>
      <c r="G2" s="1289"/>
      <c r="H2" s="1289"/>
      <c r="I2" s="1289"/>
      <c r="J2" s="1289"/>
      <c r="K2" s="1289"/>
      <c r="L2" s="1289"/>
      <c r="M2" s="1289"/>
      <c r="N2" s="1289"/>
      <c r="O2" s="1289"/>
      <c r="P2" s="368"/>
      <c r="Q2" s="1"/>
    </row>
    <row r="3" spans="1:20" x14ac:dyDescent="0.25">
      <c r="A3" s="131" t="s">
        <v>201</v>
      </c>
      <c r="B3" s="333"/>
    </row>
    <row r="4" spans="1:20" ht="16.5" thickBot="1" x14ac:dyDescent="0.3">
      <c r="A4" s="1398" t="s">
        <v>339</v>
      </c>
      <c r="B4" s="1399"/>
      <c r="C4" s="1399"/>
      <c r="D4" s="1399"/>
      <c r="E4" s="1399"/>
      <c r="F4" s="1399"/>
      <c r="G4" s="1399"/>
      <c r="H4" s="1399"/>
      <c r="I4" s="1399"/>
      <c r="J4" s="1399"/>
      <c r="K4" s="1399"/>
      <c r="L4" s="1399"/>
      <c r="M4" s="1399"/>
      <c r="N4" s="1399"/>
      <c r="O4" s="1399"/>
      <c r="P4" s="1399"/>
      <c r="Q4" s="1399"/>
      <c r="R4" s="1399"/>
      <c r="S4" s="1399"/>
      <c r="T4" s="1399"/>
    </row>
    <row r="5" spans="1:20" ht="36.75" thickBot="1" x14ac:dyDescent="0.3">
      <c r="A5" s="474" t="s">
        <v>14</v>
      </c>
      <c r="B5" s="475" t="s">
        <v>231</v>
      </c>
      <c r="C5" s="476" t="s">
        <v>173</v>
      </c>
      <c r="D5" s="477" t="s">
        <v>232</v>
      </c>
      <c r="E5" s="478" t="str">
        <f>'Eq Minima Unds Horas'!E5</f>
        <v>MAR</v>
      </c>
      <c r="F5" s="479" t="str">
        <f>'Eq Minima Unds Horas'!F5</f>
        <v>Saldo Mar</v>
      </c>
      <c r="G5" s="478" t="str">
        <f>'Eq Minima Unds Horas'!G5</f>
        <v>ABR</v>
      </c>
      <c r="H5" s="479" t="str">
        <f>'Eq Minima Unds Horas'!H5</f>
        <v>Saldo Abr</v>
      </c>
      <c r="I5" s="478" t="str">
        <f>'Eq Minima Unds Horas'!I5</f>
        <v>MAI</v>
      </c>
      <c r="J5" s="479" t="str">
        <f>'Eq Minima Unds Horas'!J5</f>
        <v>Saldo Mai</v>
      </c>
      <c r="K5" s="480" t="str">
        <f>'Eq Minima Unds Horas'!K5</f>
        <v>3º Trimestre</v>
      </c>
      <c r="L5" s="481" t="str">
        <f>'Eq Minima Unds Horas'!L5</f>
        <v>Saldo Trim</v>
      </c>
      <c r="M5" s="478" t="str">
        <f>'Eq Minima Unds Horas'!M5</f>
        <v>JUN</v>
      </c>
      <c r="N5" s="479" t="str">
        <f>'Eq Minima Unds Horas'!N5</f>
        <v>Saldo Jun</v>
      </c>
      <c r="O5" s="478" t="str">
        <f>'Eq Minima Unds Horas'!O5</f>
        <v>JUL</v>
      </c>
      <c r="P5" s="479" t="str">
        <f>'Eq Minima Unds Horas'!P5</f>
        <v>Saldo Jul</v>
      </c>
      <c r="Q5" s="478" t="str">
        <f>'Eq Minima Unds Horas'!Q5</f>
        <v>AGO</v>
      </c>
      <c r="R5" s="479" t="str">
        <f>'Eq Minima Unds Horas'!R5</f>
        <v>Saldo Ago</v>
      </c>
      <c r="S5" s="480" t="str">
        <f>'Eq Minima Unds Horas'!S5</f>
        <v>4º Trimestre</v>
      </c>
      <c r="T5" s="481" t="str">
        <f>'Eq Minima Unds Horas'!T5</f>
        <v>Saldo Trim</v>
      </c>
    </row>
    <row r="6" spans="1:20" ht="15.75" thickTop="1" x14ac:dyDescent="0.25">
      <c r="A6" s="482" t="s">
        <v>319</v>
      </c>
      <c r="B6" s="317">
        <v>30</v>
      </c>
      <c r="C6" s="107">
        <f>C44</f>
        <v>3</v>
      </c>
      <c r="D6" s="338">
        <f>C6*B6</f>
        <v>90</v>
      </c>
      <c r="E6" s="134">
        <f>E44</f>
        <v>3</v>
      </c>
      <c r="F6" s="358">
        <f>(E6*$B6)-$D6</f>
        <v>0</v>
      </c>
      <c r="G6" s="134">
        <f>G44</f>
        <v>0</v>
      </c>
      <c r="H6" s="358">
        <f>(G6*$B6)-$D6</f>
        <v>-90</v>
      </c>
      <c r="I6" s="134">
        <f>I44</f>
        <v>0</v>
      </c>
      <c r="J6" s="358">
        <f>(I6*$B6)-$D6</f>
        <v>-90</v>
      </c>
      <c r="K6" s="294">
        <f t="shared" ref="K6:K7" si="0">SUM(E6,G6,I6)</f>
        <v>3</v>
      </c>
      <c r="L6" s="371">
        <f t="shared" ref="L6:L7" si="1">(K6*$B6)-$D6*3</f>
        <v>-180</v>
      </c>
      <c r="M6" s="134">
        <f>M44</f>
        <v>0</v>
      </c>
      <c r="N6" s="358">
        <f>(M6*$B6)-$D6</f>
        <v>-90</v>
      </c>
      <c r="O6" s="134">
        <f>O44</f>
        <v>0</v>
      </c>
      <c r="P6" s="358">
        <f>(O6*$B6)-$D6</f>
        <v>-90</v>
      </c>
      <c r="Q6" s="134">
        <f>Q44</f>
        <v>0</v>
      </c>
      <c r="R6" s="358">
        <f>(Q6*$B6)-$D6</f>
        <v>-90</v>
      </c>
      <c r="S6" s="294">
        <f t="shared" ref="S6:S18" si="2">SUM(M6,O6,Q6)</f>
        <v>0</v>
      </c>
      <c r="T6" s="371">
        <f t="shared" ref="T6:T18" si="3">(S6*$B6)-$D6*3</f>
        <v>-270</v>
      </c>
    </row>
    <row r="7" spans="1:20" ht="15.75" thickBot="1" x14ac:dyDescent="0.3">
      <c r="A7" s="473" t="s">
        <v>340</v>
      </c>
      <c r="B7" s="325">
        <v>40</v>
      </c>
      <c r="C7" s="84">
        <f>C43</f>
        <v>5</v>
      </c>
      <c r="D7" s="351">
        <f>C7*B7</f>
        <v>200</v>
      </c>
      <c r="E7" s="145">
        <f>E43</f>
        <v>5</v>
      </c>
      <c r="F7" s="366">
        <f>(E7*$B7)-$D7</f>
        <v>0</v>
      </c>
      <c r="G7" s="145">
        <f>G43</f>
        <v>0</v>
      </c>
      <c r="H7" s="366">
        <f>(G7*$B7)-$D7</f>
        <v>-200</v>
      </c>
      <c r="I7" s="145">
        <f>I43</f>
        <v>0</v>
      </c>
      <c r="J7" s="366">
        <f>(I7*$B7)-$D7</f>
        <v>-200</v>
      </c>
      <c r="K7" s="302">
        <f t="shared" si="0"/>
        <v>5</v>
      </c>
      <c r="L7" s="379">
        <f t="shared" si="1"/>
        <v>-400</v>
      </c>
      <c r="M7" s="145">
        <f>M43</f>
        <v>0</v>
      </c>
      <c r="N7" s="366">
        <f>(M7*$B7)-$D7</f>
        <v>-200</v>
      </c>
      <c r="O7" s="145">
        <f>O43</f>
        <v>0</v>
      </c>
      <c r="P7" s="366">
        <f>(O7*$B7)-$D7</f>
        <v>-200</v>
      </c>
      <c r="Q7" s="145">
        <f>Q43</f>
        <v>0</v>
      </c>
      <c r="R7" s="366">
        <f>(Q7*$B7)-$D7</f>
        <v>-200</v>
      </c>
      <c r="S7" s="302">
        <f t="shared" ref="S7" si="4">SUM(M7,O7,Q7)</f>
        <v>0</v>
      </c>
      <c r="T7" s="379">
        <f t="shared" ref="T7" si="5">(S7*$B7)-$D7*3</f>
        <v>-600</v>
      </c>
    </row>
    <row r="8" spans="1:20" ht="15.75" thickBot="1" x14ac:dyDescent="0.3">
      <c r="A8" s="514" t="s">
        <v>351</v>
      </c>
      <c r="B8" s="515">
        <f>SUM(B6:B7)</f>
        <v>70</v>
      </c>
      <c r="C8" s="355">
        <f t="shared" ref="C8:T8" si="6">SUM(C6:C7)</f>
        <v>8</v>
      </c>
      <c r="D8" s="355">
        <f t="shared" si="6"/>
        <v>290</v>
      </c>
      <c r="E8" s="281">
        <f t="shared" si="6"/>
        <v>8</v>
      </c>
      <c r="F8" s="513">
        <f t="shared" si="6"/>
        <v>0</v>
      </c>
      <c r="G8" s="281">
        <f t="shared" si="6"/>
        <v>0</v>
      </c>
      <c r="H8" s="513">
        <f t="shared" si="6"/>
        <v>-290</v>
      </c>
      <c r="I8" s="281">
        <f t="shared" si="6"/>
        <v>0</v>
      </c>
      <c r="J8" s="513">
        <f t="shared" si="6"/>
        <v>-290</v>
      </c>
      <c r="K8" s="281">
        <f t="shared" ref="K8:L8" si="7">SUM(K6:K7)</f>
        <v>8</v>
      </c>
      <c r="L8" s="513">
        <f t="shared" si="7"/>
        <v>-580</v>
      </c>
      <c r="M8" s="281">
        <f t="shared" si="6"/>
        <v>0</v>
      </c>
      <c r="N8" s="513">
        <f t="shared" si="6"/>
        <v>-290</v>
      </c>
      <c r="O8" s="281">
        <f t="shared" si="6"/>
        <v>0</v>
      </c>
      <c r="P8" s="513">
        <f t="shared" si="6"/>
        <v>-290</v>
      </c>
      <c r="Q8" s="281">
        <f t="shared" si="6"/>
        <v>0</v>
      </c>
      <c r="R8" s="513">
        <f t="shared" si="6"/>
        <v>-290</v>
      </c>
      <c r="S8" s="281">
        <f t="shared" si="6"/>
        <v>0</v>
      </c>
      <c r="T8" s="513">
        <f t="shared" si="6"/>
        <v>-870</v>
      </c>
    </row>
    <row r="9" spans="1:20" x14ac:dyDescent="0.25">
      <c r="A9" s="483" t="s">
        <v>320</v>
      </c>
      <c r="B9" s="316">
        <v>30</v>
      </c>
      <c r="C9" s="10">
        <f>C50</f>
        <v>3</v>
      </c>
      <c r="D9" s="337">
        <f t="shared" ref="D9:D18" si="8">C9*B9</f>
        <v>90</v>
      </c>
      <c r="E9" s="133">
        <f>E50</f>
        <v>3.3330000000000002</v>
      </c>
      <c r="F9" s="357">
        <f t="shared" ref="F9:H35" si="9">(E9*$B9)-$D9</f>
        <v>9.9900000000000091</v>
      </c>
      <c r="G9" s="133">
        <f>G50</f>
        <v>0</v>
      </c>
      <c r="H9" s="357">
        <f t="shared" si="9"/>
        <v>-90</v>
      </c>
      <c r="I9" s="133">
        <f>I50</f>
        <v>0</v>
      </c>
      <c r="J9" s="357">
        <f t="shared" ref="J9" si="10">(I9*$B9)-$D9</f>
        <v>-90</v>
      </c>
      <c r="K9" s="282">
        <f t="shared" ref="K9:K10" si="11">SUM(E9,G9,I9)</f>
        <v>3.3330000000000002</v>
      </c>
      <c r="L9" s="370">
        <f t="shared" ref="L9:L10" si="12">(K9*$B9)-$D9*3</f>
        <v>-170.01</v>
      </c>
      <c r="M9" s="133">
        <f>M50</f>
        <v>0</v>
      </c>
      <c r="N9" s="357">
        <f t="shared" ref="N9" si="13">(M9*$B9)-$D9</f>
        <v>-90</v>
      </c>
      <c r="O9" s="133">
        <f>O50</f>
        <v>0</v>
      </c>
      <c r="P9" s="357">
        <f t="shared" ref="P9" si="14">(O9*$B9)-$D9</f>
        <v>-90</v>
      </c>
      <c r="Q9" s="133">
        <f>Q50</f>
        <v>0</v>
      </c>
      <c r="R9" s="357">
        <f t="shared" ref="R9" si="15">(Q9*$B9)-$D9</f>
        <v>-90</v>
      </c>
      <c r="S9" s="282">
        <f t="shared" si="2"/>
        <v>0</v>
      </c>
      <c r="T9" s="370">
        <f t="shared" si="3"/>
        <v>-270</v>
      </c>
    </row>
    <row r="10" spans="1:20" ht="15.75" thickBot="1" x14ac:dyDescent="0.3">
      <c r="A10" s="482" t="s">
        <v>331</v>
      </c>
      <c r="B10" s="317">
        <v>40</v>
      </c>
      <c r="C10" s="107">
        <f>C49</f>
        <v>4</v>
      </c>
      <c r="D10" s="338">
        <f t="shared" si="8"/>
        <v>160</v>
      </c>
      <c r="E10" s="134">
        <f>E49</f>
        <v>4</v>
      </c>
      <c r="F10" s="358">
        <f t="shared" si="9"/>
        <v>0</v>
      </c>
      <c r="G10" s="134">
        <f>G49</f>
        <v>0</v>
      </c>
      <c r="H10" s="358">
        <f t="shared" si="9"/>
        <v>-160</v>
      </c>
      <c r="I10" s="134">
        <f>I49</f>
        <v>0</v>
      </c>
      <c r="J10" s="358">
        <f t="shared" ref="J10" si="16">(I10*$B10)-$D10</f>
        <v>-160</v>
      </c>
      <c r="K10" s="294">
        <f t="shared" si="11"/>
        <v>4</v>
      </c>
      <c r="L10" s="371">
        <f t="shared" si="12"/>
        <v>-320</v>
      </c>
      <c r="M10" s="134">
        <f>M49</f>
        <v>0</v>
      </c>
      <c r="N10" s="358">
        <f t="shared" ref="N10" si="17">(M10*$B10)-$D10</f>
        <v>-160</v>
      </c>
      <c r="O10" s="134">
        <f>O49</f>
        <v>0</v>
      </c>
      <c r="P10" s="358">
        <f t="shared" ref="P10" si="18">(O10*$B10)-$D10</f>
        <v>-160</v>
      </c>
      <c r="Q10" s="134">
        <f>Q49</f>
        <v>0</v>
      </c>
      <c r="R10" s="358">
        <f t="shared" ref="R10" si="19">(Q10*$B10)-$D10</f>
        <v>-160</v>
      </c>
      <c r="S10" s="294">
        <f t="shared" si="2"/>
        <v>0</v>
      </c>
      <c r="T10" s="371">
        <f t="shared" si="3"/>
        <v>-480</v>
      </c>
    </row>
    <row r="11" spans="1:20" ht="15.75" thickBot="1" x14ac:dyDescent="0.3">
      <c r="A11" s="514" t="s">
        <v>352</v>
      </c>
      <c r="B11" s="515">
        <f>SUM(B9:B10)</f>
        <v>70</v>
      </c>
      <c r="C11" s="355">
        <f t="shared" ref="C11" si="20">SUM(C9:C10)</f>
        <v>7</v>
      </c>
      <c r="D11" s="355">
        <f>SUM(D9:D10)</f>
        <v>250</v>
      </c>
      <c r="E11" s="281">
        <f t="shared" ref="E11" si="21">SUM(E9:E10)</f>
        <v>7.3330000000000002</v>
      </c>
      <c r="F11" s="513">
        <f t="shared" ref="F11" si="22">SUM(F9:F10)</f>
        <v>9.9900000000000091</v>
      </c>
      <c r="G11" s="281">
        <f t="shared" ref="G11" si="23">SUM(G9:G10)</f>
        <v>0</v>
      </c>
      <c r="H11" s="513">
        <f t="shared" ref="H11" si="24">SUM(H9:H10)</f>
        <v>-250</v>
      </c>
      <c r="I11" s="281">
        <f t="shared" ref="I11" si="25">SUM(I9:I10)</f>
        <v>0</v>
      </c>
      <c r="J11" s="513">
        <f t="shared" ref="J11:L11" si="26">SUM(J9:J10)</f>
        <v>-250</v>
      </c>
      <c r="K11" s="281">
        <f t="shared" si="26"/>
        <v>7.3330000000000002</v>
      </c>
      <c r="L11" s="513">
        <f t="shared" si="26"/>
        <v>-490.01</v>
      </c>
      <c r="M11" s="281">
        <f t="shared" ref="M11" si="27">SUM(M9:M10)</f>
        <v>0</v>
      </c>
      <c r="N11" s="513">
        <f t="shared" ref="N11" si="28">SUM(N9:N10)</f>
        <v>-250</v>
      </c>
      <c r="O11" s="281">
        <f t="shared" ref="O11" si="29">SUM(O9:O10)</f>
        <v>0</v>
      </c>
      <c r="P11" s="513">
        <f t="shared" ref="P11" si="30">SUM(P9:P10)</f>
        <v>-250</v>
      </c>
      <c r="Q11" s="281">
        <f t="shared" ref="Q11" si="31">SUM(Q9:Q10)</f>
        <v>0</v>
      </c>
      <c r="R11" s="513">
        <f t="shared" ref="R11" si="32">SUM(R9:R10)</f>
        <v>-250</v>
      </c>
      <c r="S11" s="281">
        <f t="shared" ref="S11" si="33">SUM(S9:S10)</f>
        <v>0</v>
      </c>
      <c r="T11" s="513">
        <f t="shared" ref="T11" si="34">SUM(T9:T10)</f>
        <v>-750</v>
      </c>
    </row>
    <row r="12" spans="1:20" x14ac:dyDescent="0.25">
      <c r="A12" s="516" t="s">
        <v>360</v>
      </c>
      <c r="B12" s="517">
        <v>30</v>
      </c>
      <c r="C12" s="518">
        <f>C55</f>
        <v>5</v>
      </c>
      <c r="D12" s="519">
        <f t="shared" ref="D12" si="35">C12*B12</f>
        <v>150</v>
      </c>
      <c r="E12" s="520">
        <f>SUM(E55:E56)</f>
        <v>13</v>
      </c>
      <c r="F12" s="521">
        <f>((E55*$B55)+(E56*$B56)+(E57*B$57))-$D12</f>
        <v>328</v>
      </c>
      <c r="G12" s="520">
        <f>SUM(G55:G56)</f>
        <v>0</v>
      </c>
      <c r="H12" s="521">
        <f>((G55*$B55)+(G56*$B56)+(G57*B$57))-$D12</f>
        <v>-150</v>
      </c>
      <c r="I12" s="520">
        <f>SUM(I55:I56)</f>
        <v>0</v>
      </c>
      <c r="J12" s="521">
        <f>((I55*$B55)+(I56*$B56)+(I57*B$57)-$D12)</f>
        <v>-150</v>
      </c>
      <c r="K12" s="522">
        <f t="shared" ref="K12:K14" si="36">SUM(E12,G12,I12)</f>
        <v>13</v>
      </c>
      <c r="L12" s="523">
        <f>((K55*$B55)+(K56*$B56))-$D12*3</f>
        <v>-12</v>
      </c>
      <c r="M12" s="520">
        <f>SUM(M55:M56)</f>
        <v>0</v>
      </c>
      <c r="N12" s="521">
        <f>((M55*$B55)+(M56*$B56)+(M57*B$57)-$D12)</f>
        <v>-150</v>
      </c>
      <c r="O12" s="520">
        <f>SUM(O55:O56)</f>
        <v>0</v>
      </c>
      <c r="P12" s="521">
        <f>((O55*$B55)+(O56*$B56)+(O57*D$57)-$D12)</f>
        <v>-150</v>
      </c>
      <c r="Q12" s="520">
        <f>SUM(Q55:Q56)</f>
        <v>0</v>
      </c>
      <c r="R12" s="521">
        <f>((Q55*$B55)+(Q56*$B56)+(Q57*F$57)-$D12)</f>
        <v>-150</v>
      </c>
      <c r="S12" s="522">
        <f t="shared" ref="S12" si="37">SUM(M12,O12,Q12)</f>
        <v>0</v>
      </c>
      <c r="T12" s="523">
        <f>((S55*$B55)+(S56*$B56))-$D12*3</f>
        <v>-450</v>
      </c>
    </row>
    <row r="13" spans="1:20" x14ac:dyDescent="0.25">
      <c r="A13" s="524" t="s">
        <v>361</v>
      </c>
      <c r="B13" s="525">
        <v>30</v>
      </c>
      <c r="C13" s="526">
        <f>C62</f>
        <v>5</v>
      </c>
      <c r="D13" s="527">
        <f t="shared" ref="D13:D14" si="38">C13*B13</f>
        <v>150</v>
      </c>
      <c r="E13" s="528">
        <f>SUM(E62:E64)</f>
        <v>10</v>
      </c>
      <c r="F13" s="529">
        <f>((E62*$B62)+(E63*$B63)+(E64*$B64)-$D13)</f>
        <v>212</v>
      </c>
      <c r="G13" s="528">
        <f>SUM(G62:G64)</f>
        <v>0</v>
      </c>
      <c r="H13" s="529">
        <f>((G62*$B62)+(G63*$B63)+(G64*$B64)-$D13)</f>
        <v>-150</v>
      </c>
      <c r="I13" s="528">
        <f>SUM(I62:I64)</f>
        <v>0</v>
      </c>
      <c r="J13" s="529">
        <f>((I62*$B62)+(I63*$B63)+(I64*$B64)-$D13)</f>
        <v>-150</v>
      </c>
      <c r="K13" s="530">
        <f t="shared" si="36"/>
        <v>10</v>
      </c>
      <c r="L13" s="531">
        <f>((K62*$B62)+(K63*$B63)+(K64*$B64))-$D13*3</f>
        <v>-88</v>
      </c>
      <c r="M13" s="528">
        <f>SUM(M62:M64)</f>
        <v>0</v>
      </c>
      <c r="N13" s="529">
        <f>((M62*$B62)+(M63*$B63)+(M64*$B64)-$D13)</f>
        <v>-150</v>
      </c>
      <c r="O13" s="528">
        <f>SUM(O62:O64)</f>
        <v>0</v>
      </c>
      <c r="P13" s="529">
        <f>((O62*$B62)+(O63*$B63)+(O64*$B64)-$D13)</f>
        <v>-150</v>
      </c>
      <c r="Q13" s="528">
        <f>SUM(Q62:Q64)</f>
        <v>0</v>
      </c>
      <c r="R13" s="529">
        <f>((Q62*$B62)+(Q63*$B63)+(Q64*$B64)-$D13)</f>
        <v>-150</v>
      </c>
      <c r="S13" s="530">
        <f t="shared" ref="S13" si="39">SUM(M13,O13,Q13)</f>
        <v>0</v>
      </c>
      <c r="T13" s="531">
        <f>((S62*$B62)+(S63*$B63)+(S64*$B64))-$D13*3</f>
        <v>-450</v>
      </c>
    </row>
    <row r="14" spans="1:20" ht="15.75" thickBot="1" x14ac:dyDescent="0.3">
      <c r="A14" s="532" t="s">
        <v>362</v>
      </c>
      <c r="B14" s="533">
        <v>30</v>
      </c>
      <c r="C14" s="534">
        <f>C71</f>
        <v>4</v>
      </c>
      <c r="D14" s="535">
        <f t="shared" si="38"/>
        <v>120</v>
      </c>
      <c r="E14" s="536">
        <f>SUM(E69:E71)</f>
        <v>10</v>
      </c>
      <c r="F14" s="537">
        <f>((E69*$B69)+(E70*$B70)+(E71*$B71))-$D14</f>
        <v>220</v>
      </c>
      <c r="G14" s="536">
        <f>SUM(G69:G71)</f>
        <v>0</v>
      </c>
      <c r="H14" s="537">
        <f>((G69*$B69)+(G70*$B70)+(G71*$B71))-$D14</f>
        <v>-120</v>
      </c>
      <c r="I14" s="536">
        <f>SUM(I69:I71)</f>
        <v>0</v>
      </c>
      <c r="J14" s="537">
        <f>((I69*$B69)+(I70*$B70)+(I71*$B71))-$D14</f>
        <v>-120</v>
      </c>
      <c r="K14" s="538">
        <f t="shared" si="36"/>
        <v>10</v>
      </c>
      <c r="L14" s="539">
        <f>((K69*$B69)+(K70*$B70)+(K71*$B71))-$D14*3</f>
        <v>-20</v>
      </c>
      <c r="M14" s="536">
        <f>SUM(M69:M71)</f>
        <v>0</v>
      </c>
      <c r="N14" s="537">
        <f>((M69*$B69)+(M70*$B70)+(M71*$B71))-$D14</f>
        <v>-120</v>
      </c>
      <c r="O14" s="536">
        <f>SUM(O69:O71)</f>
        <v>0</v>
      </c>
      <c r="P14" s="537">
        <f>((O69*$B69)+(O70*$B70)+(O71*$B71))-$D14</f>
        <v>-120</v>
      </c>
      <c r="Q14" s="536">
        <f>SUM(Q69:Q71)</f>
        <v>0</v>
      </c>
      <c r="R14" s="537">
        <f>((Q69*$B69)+(Q70*$B70)+(Q71*$B71))-$D14</f>
        <v>-120</v>
      </c>
      <c r="S14" s="538">
        <f t="shared" ref="S14" si="40">SUM(M14,O14,Q14)</f>
        <v>0</v>
      </c>
      <c r="T14" s="539">
        <f>((S69*$B69)+(S70*$B70)+(S71*$B71))-$D14*3</f>
        <v>-360</v>
      </c>
    </row>
    <row r="15" spans="1:20" x14ac:dyDescent="0.25">
      <c r="A15" s="516" t="s">
        <v>357</v>
      </c>
      <c r="B15" s="517">
        <v>30</v>
      </c>
      <c r="C15" s="518">
        <f>C76</f>
        <v>4</v>
      </c>
      <c r="D15" s="519">
        <f t="shared" si="8"/>
        <v>120</v>
      </c>
      <c r="E15" s="520">
        <f>E76</f>
        <v>4</v>
      </c>
      <c r="F15" s="1394">
        <f>((E15*$B15)+(E16*$B16))-$D$15</f>
        <v>40</v>
      </c>
      <c r="G15" s="520">
        <f>G76</f>
        <v>0</v>
      </c>
      <c r="H15" s="1394">
        <f>((G15*$B15)+(G16*$B16))-$D$15</f>
        <v>-120</v>
      </c>
      <c r="I15" s="520">
        <f>I76</f>
        <v>0</v>
      </c>
      <c r="J15" s="1394">
        <f>((I15*$B15)+(I16*$B16))-$D$15</f>
        <v>-120</v>
      </c>
      <c r="K15" s="522">
        <f>SUM(E15,G15,I15)</f>
        <v>4</v>
      </c>
      <c r="L15" s="1396">
        <f>((K15*$B15)+(K16*$B16)-$D15*3)</f>
        <v>-200</v>
      </c>
      <c r="M15" s="520">
        <f>M76</f>
        <v>0</v>
      </c>
      <c r="N15" s="1394">
        <f>((M15*$B15)+(M16*$B16))-$D$15</f>
        <v>-120</v>
      </c>
      <c r="O15" s="520">
        <f>O76</f>
        <v>0</v>
      </c>
      <c r="P15" s="1394">
        <f>((O15*$B15)+(O16*$B16))-$D$15</f>
        <v>-120</v>
      </c>
      <c r="Q15" s="520">
        <f>Q76</f>
        <v>0</v>
      </c>
      <c r="R15" s="1394">
        <f>((Q15*$B15)+(Q16*$B16))-$D$15</f>
        <v>-120</v>
      </c>
      <c r="S15" s="522">
        <f>SUM(M15,O15,Q15)</f>
        <v>0</v>
      </c>
      <c r="T15" s="1396">
        <f>((S15*$B15)+(S16*$B16)-$D15*3)</f>
        <v>-360</v>
      </c>
    </row>
    <row r="16" spans="1:20" ht="15.75" thickBot="1" x14ac:dyDescent="0.3">
      <c r="A16" s="497" t="s">
        <v>358</v>
      </c>
      <c r="B16" s="498">
        <v>40</v>
      </c>
      <c r="C16" s="499">
        <f>C77</f>
        <v>1</v>
      </c>
      <c r="D16" s="500">
        <f t="shared" ref="D16" si="41">C16*B16</f>
        <v>40</v>
      </c>
      <c r="E16" s="501">
        <f>E77</f>
        <v>1</v>
      </c>
      <c r="F16" s="1395"/>
      <c r="G16" s="501">
        <f>G77</f>
        <v>0</v>
      </c>
      <c r="H16" s="1395"/>
      <c r="I16" s="501">
        <f>I77</f>
        <v>0</v>
      </c>
      <c r="J16" s="1395"/>
      <c r="K16" s="503">
        <f>SUM(E16,G16,I16)</f>
        <v>1</v>
      </c>
      <c r="L16" s="1397"/>
      <c r="M16" s="501">
        <f>M77</f>
        <v>0</v>
      </c>
      <c r="N16" s="1395"/>
      <c r="O16" s="501">
        <f>O77</f>
        <v>0</v>
      </c>
      <c r="P16" s="1395"/>
      <c r="Q16" s="501">
        <f>Q77</f>
        <v>0</v>
      </c>
      <c r="R16" s="1395"/>
      <c r="S16" s="503">
        <f>SUM(M16,O16,Q16)</f>
        <v>0</v>
      </c>
      <c r="T16" s="1397"/>
    </row>
    <row r="17" spans="1:20" ht="15.75" thickBot="1" x14ac:dyDescent="0.3">
      <c r="A17" s="514" t="s">
        <v>359</v>
      </c>
      <c r="B17" s="515">
        <f>SUM(B15:B16)</f>
        <v>70</v>
      </c>
      <c r="C17" s="355">
        <f t="shared" ref="C17" si="42">SUM(C15:C16)</f>
        <v>5</v>
      </c>
      <c r="D17" s="355">
        <f>SUM(D15:D16)</f>
        <v>160</v>
      </c>
      <c r="E17" s="281">
        <f t="shared" ref="E17" si="43">SUM(E15:E16)</f>
        <v>5</v>
      </c>
      <c r="F17" s="513">
        <f t="shared" ref="F17" si="44">SUM(F15:F16)</f>
        <v>40</v>
      </c>
      <c r="G17" s="281">
        <f t="shared" ref="G17" si="45">SUM(G15:G16)</f>
        <v>0</v>
      </c>
      <c r="H17" s="513">
        <f t="shared" ref="H17" si="46">SUM(H15:H16)</f>
        <v>-120</v>
      </c>
      <c r="I17" s="281">
        <f t="shared" ref="I17" si="47">SUM(I15:I16)</f>
        <v>0</v>
      </c>
      <c r="J17" s="513">
        <f t="shared" ref="J17:L17" si="48">SUM(J15:J16)</f>
        <v>-120</v>
      </c>
      <c r="K17" s="281">
        <f t="shared" si="48"/>
        <v>5</v>
      </c>
      <c r="L17" s="513">
        <f t="shared" si="48"/>
        <v>-200</v>
      </c>
      <c r="M17" s="281">
        <f t="shared" ref="M17" si="49">SUM(M15:M16)</f>
        <v>0</v>
      </c>
      <c r="N17" s="513">
        <f t="shared" ref="N17" si="50">SUM(N15:N16)</f>
        <v>-120</v>
      </c>
      <c r="O17" s="281">
        <f t="shared" ref="O17" si="51">SUM(O15:O16)</f>
        <v>0</v>
      </c>
      <c r="P17" s="513">
        <f t="shared" ref="P17" si="52">SUM(P15:P16)</f>
        <v>-120</v>
      </c>
      <c r="Q17" s="281">
        <f t="shared" ref="Q17" si="53">SUM(Q15:Q16)</f>
        <v>0</v>
      </c>
      <c r="R17" s="513">
        <f t="shared" ref="R17" si="54">SUM(R15:R16)</f>
        <v>-120</v>
      </c>
      <c r="S17" s="281">
        <f t="shared" ref="S17" si="55">SUM(S15:S16)</f>
        <v>0</v>
      </c>
      <c r="T17" s="513">
        <f t="shared" ref="T17" si="56">SUM(T15:T16)</f>
        <v>-360</v>
      </c>
    </row>
    <row r="18" spans="1:20" x14ac:dyDescent="0.25">
      <c r="A18" s="524" t="s">
        <v>343</v>
      </c>
      <c r="B18" s="525">
        <v>30</v>
      </c>
      <c r="C18" s="526">
        <f>C82</f>
        <v>6</v>
      </c>
      <c r="D18" s="527">
        <f t="shared" si="8"/>
        <v>180</v>
      </c>
      <c r="E18" s="528">
        <f>E82</f>
        <v>7</v>
      </c>
      <c r="F18" s="529">
        <f>(E18*$B18)-$D18</f>
        <v>30</v>
      </c>
      <c r="G18" s="528">
        <f>G82</f>
        <v>0</v>
      </c>
      <c r="H18" s="529">
        <f t="shared" si="9"/>
        <v>-180</v>
      </c>
      <c r="I18" s="528">
        <f>I82</f>
        <v>0</v>
      </c>
      <c r="J18" s="529">
        <f t="shared" ref="J18" si="57">(I18*$B18)-$D18</f>
        <v>-180</v>
      </c>
      <c r="K18" s="530">
        <f t="shared" ref="K18:K19" si="58">SUM(E18,G18,I18)</f>
        <v>7</v>
      </c>
      <c r="L18" s="531">
        <f>(K18*$B18)-$D18*3</f>
        <v>-330</v>
      </c>
      <c r="M18" s="528">
        <f>M82</f>
        <v>0</v>
      </c>
      <c r="N18" s="529">
        <f t="shared" ref="N18" si="59">(M18*$B18)-$D18</f>
        <v>-180</v>
      </c>
      <c r="O18" s="528">
        <f>O82</f>
        <v>0</v>
      </c>
      <c r="P18" s="529">
        <f t="shared" ref="P18" si="60">(O18*$B18)-$D18</f>
        <v>-180</v>
      </c>
      <c r="Q18" s="528">
        <f>Q82</f>
        <v>0</v>
      </c>
      <c r="R18" s="529">
        <f t="shared" ref="R18" si="61">(Q18*$B18)-$D18</f>
        <v>-180</v>
      </c>
      <c r="S18" s="530">
        <f t="shared" si="2"/>
        <v>0</v>
      </c>
      <c r="T18" s="531">
        <f t="shared" si="3"/>
        <v>-540</v>
      </c>
    </row>
    <row r="19" spans="1:20" ht="15.75" thickBot="1" x14ac:dyDescent="0.3">
      <c r="A19" s="497" t="s">
        <v>344</v>
      </c>
      <c r="B19" s="498">
        <v>40</v>
      </c>
      <c r="C19" s="499">
        <f>C83</f>
        <v>1</v>
      </c>
      <c r="D19" s="500">
        <f t="shared" ref="D19" si="62">C19*B19</f>
        <v>40</v>
      </c>
      <c r="E19" s="501">
        <f>E83</f>
        <v>1</v>
      </c>
      <c r="F19" s="502">
        <f t="shared" si="9"/>
        <v>0</v>
      </c>
      <c r="G19" s="501">
        <f>G83</f>
        <v>0</v>
      </c>
      <c r="H19" s="502">
        <f t="shared" si="9"/>
        <v>-40</v>
      </c>
      <c r="I19" s="501">
        <f>I83</f>
        <v>0</v>
      </c>
      <c r="J19" s="502">
        <f t="shared" ref="J19" si="63">(I19*$B19)-$D19</f>
        <v>-40</v>
      </c>
      <c r="K19" s="503">
        <f t="shared" si="58"/>
        <v>1</v>
      </c>
      <c r="L19" s="504">
        <f>(K19*$B19)-$D19*3</f>
        <v>-80</v>
      </c>
      <c r="M19" s="501">
        <f>M83</f>
        <v>0</v>
      </c>
      <c r="N19" s="502">
        <f t="shared" ref="N19" si="64">(M19*$B19)-$D19</f>
        <v>-40</v>
      </c>
      <c r="O19" s="501">
        <f>O83</f>
        <v>0</v>
      </c>
      <c r="P19" s="502">
        <f t="shared" ref="P19" si="65">(O19*$B19)-$D19</f>
        <v>-40</v>
      </c>
      <c r="Q19" s="501">
        <f>Q83</f>
        <v>0</v>
      </c>
      <c r="R19" s="502">
        <f t="shared" ref="R19" si="66">(Q19*$B19)-$D19</f>
        <v>-40</v>
      </c>
      <c r="S19" s="503">
        <f t="shared" ref="S19" si="67">SUM(M19,O19,Q19)</f>
        <v>0</v>
      </c>
      <c r="T19" s="504">
        <f t="shared" ref="T19" si="68">(S19*$B19)-$D19*3</f>
        <v>-120</v>
      </c>
    </row>
    <row r="20" spans="1:20" ht="15.75" thickBot="1" x14ac:dyDescent="0.3">
      <c r="A20" s="514" t="s">
        <v>353</v>
      </c>
      <c r="B20" s="515">
        <f>SUM(B18:B19)</f>
        <v>70</v>
      </c>
      <c r="C20" s="355">
        <f t="shared" ref="C20" si="69">SUM(C18:C19)</f>
        <v>7</v>
      </c>
      <c r="D20" s="355">
        <f>SUM(D18:D19)</f>
        <v>220</v>
      </c>
      <c r="E20" s="281">
        <f t="shared" ref="E20" si="70">SUM(E18:E19)</f>
        <v>8</v>
      </c>
      <c r="F20" s="513">
        <f>SUM(F18:F19)</f>
        <v>30</v>
      </c>
      <c r="G20" s="281">
        <f t="shared" ref="G20" si="71">SUM(G18:G19)</f>
        <v>0</v>
      </c>
      <c r="H20" s="513">
        <f t="shared" ref="H20" si="72">SUM(H18:H19)</f>
        <v>-220</v>
      </c>
      <c r="I20" s="281">
        <f t="shared" ref="I20" si="73">SUM(I18:I19)</f>
        <v>0</v>
      </c>
      <c r="J20" s="513">
        <f t="shared" ref="J20:L20" si="74">SUM(J18:J19)</f>
        <v>-220</v>
      </c>
      <c r="K20" s="281">
        <f t="shared" si="74"/>
        <v>8</v>
      </c>
      <c r="L20" s="513">
        <f t="shared" si="74"/>
        <v>-410</v>
      </c>
      <c r="M20" s="281">
        <f t="shared" ref="M20" si="75">SUM(M18:M19)</f>
        <v>0</v>
      </c>
      <c r="N20" s="513">
        <f>SUM(N18:N19)</f>
        <v>-220</v>
      </c>
      <c r="O20" s="281">
        <f t="shared" ref="O20" si="76">SUM(O18:O19)</f>
        <v>0</v>
      </c>
      <c r="P20" s="513">
        <f t="shared" ref="P20" si="77">SUM(P18:P19)</f>
        <v>-220</v>
      </c>
      <c r="Q20" s="281">
        <f t="shared" ref="Q20" si="78">SUM(Q18:Q19)</f>
        <v>0</v>
      </c>
      <c r="R20" s="513">
        <f t="shared" ref="R20" si="79">SUM(R18:R19)</f>
        <v>-220</v>
      </c>
      <c r="S20" s="281">
        <f t="shared" ref="S20" si="80">SUM(S18:S19)</f>
        <v>0</v>
      </c>
      <c r="T20" s="513">
        <f t="shared" ref="T20" si="81">SUM(T18:T19)</f>
        <v>-660</v>
      </c>
    </row>
    <row r="21" spans="1:20" x14ac:dyDescent="0.25">
      <c r="A21" s="516" t="s">
        <v>345</v>
      </c>
      <c r="B21" s="517">
        <v>40</v>
      </c>
      <c r="C21" s="518">
        <f>C88</f>
        <v>2</v>
      </c>
      <c r="D21" s="519">
        <f t="shared" ref="D21:D28" si="82">C21*B21</f>
        <v>80</v>
      </c>
      <c r="E21" s="520">
        <f>E88+E89</f>
        <v>3</v>
      </c>
      <c r="F21" s="521">
        <f>((E88*$B88)+(E89*$B89))-$D21</f>
        <v>20</v>
      </c>
      <c r="G21" s="520">
        <f>G88+G89</f>
        <v>0</v>
      </c>
      <c r="H21" s="521">
        <f>((G88*$B88)+(G89*$B89))-$D21</f>
        <v>-80</v>
      </c>
      <c r="I21" s="520">
        <f>I88+I89</f>
        <v>0</v>
      </c>
      <c r="J21" s="521">
        <f>((I88*$B88)+(I89*$B89))-$D21</f>
        <v>-80</v>
      </c>
      <c r="K21" s="522">
        <f t="shared" ref="K21:K32" si="83">SUM(E21,G21,I21)</f>
        <v>3</v>
      </c>
      <c r="L21" s="523">
        <f>((K88*$B88)+(K89*$B89))-$D21*3</f>
        <v>-140</v>
      </c>
      <c r="M21" s="520">
        <f>M88+M89</f>
        <v>0</v>
      </c>
      <c r="N21" s="521">
        <f>((M88*$B88)+(M89*$B89))-$D21</f>
        <v>-80</v>
      </c>
      <c r="O21" s="520">
        <f>O88+O89</f>
        <v>0</v>
      </c>
      <c r="P21" s="521">
        <f>((O88*$B88)+(O89*$B89))-$D21</f>
        <v>-80</v>
      </c>
      <c r="Q21" s="520">
        <f>Q88+Q89</f>
        <v>0</v>
      </c>
      <c r="R21" s="521">
        <f t="shared" ref="R21" si="84">(Q21*$B21)-$D21</f>
        <v>-80</v>
      </c>
      <c r="S21" s="522">
        <f t="shared" ref="S21:S35" si="85">SUM(M21,O21,Q21)</f>
        <v>0</v>
      </c>
      <c r="T21" s="523">
        <f>((S88*$B88)+(S89*$B89))-$D21*3</f>
        <v>-240</v>
      </c>
    </row>
    <row r="22" spans="1:20" x14ac:dyDescent="0.25">
      <c r="A22" s="524" t="s">
        <v>325</v>
      </c>
      <c r="B22" s="525">
        <v>30</v>
      </c>
      <c r="C22" s="526">
        <f>C94</f>
        <v>5</v>
      </c>
      <c r="D22" s="527">
        <f t="shared" si="82"/>
        <v>150</v>
      </c>
      <c r="E22" s="528">
        <f>E94</f>
        <v>5</v>
      </c>
      <c r="F22" s="529">
        <f t="shared" si="9"/>
        <v>0</v>
      </c>
      <c r="G22" s="528">
        <f>G94</f>
        <v>0</v>
      </c>
      <c r="H22" s="529">
        <f t="shared" si="9"/>
        <v>-150</v>
      </c>
      <c r="I22" s="528">
        <f>I94</f>
        <v>0</v>
      </c>
      <c r="J22" s="529">
        <f t="shared" ref="J22" si="86">(I22*$B22)-$D22</f>
        <v>-150</v>
      </c>
      <c r="K22" s="530">
        <f t="shared" si="83"/>
        <v>5</v>
      </c>
      <c r="L22" s="531">
        <f t="shared" ref="L22:L32" si="87">(K22*$B22)-$D22*3</f>
        <v>-300</v>
      </c>
      <c r="M22" s="528">
        <f>M94</f>
        <v>0</v>
      </c>
      <c r="N22" s="529">
        <f t="shared" ref="N22" si="88">(M22*$B22)-$D22</f>
        <v>-150</v>
      </c>
      <c r="O22" s="528">
        <f>O94</f>
        <v>0</v>
      </c>
      <c r="P22" s="529">
        <f t="shared" ref="P22" si="89">(O22*$B22)-$D22</f>
        <v>-150</v>
      </c>
      <c r="Q22" s="528">
        <f>Q94</f>
        <v>0</v>
      </c>
      <c r="R22" s="529">
        <f t="shared" ref="R22" si="90">(Q22*$B22)-$D22</f>
        <v>-150</v>
      </c>
      <c r="S22" s="530">
        <f t="shared" si="85"/>
        <v>0</v>
      </c>
      <c r="T22" s="531">
        <f t="shared" ref="T22:T35" si="91">(S22*$B22)-$D22*3</f>
        <v>-450</v>
      </c>
    </row>
    <row r="23" spans="1:20" x14ac:dyDescent="0.25">
      <c r="A23" s="524" t="s">
        <v>326</v>
      </c>
      <c r="B23" s="525">
        <v>30</v>
      </c>
      <c r="C23" s="526">
        <f>C99</f>
        <v>5</v>
      </c>
      <c r="D23" s="527">
        <f t="shared" si="82"/>
        <v>150</v>
      </c>
      <c r="E23" s="528">
        <f>E99</f>
        <v>4.33</v>
      </c>
      <c r="F23" s="529">
        <f t="shared" si="9"/>
        <v>-20.099999999999994</v>
      </c>
      <c r="G23" s="528">
        <f>G99</f>
        <v>0</v>
      </c>
      <c r="H23" s="529">
        <f t="shared" si="9"/>
        <v>-150</v>
      </c>
      <c r="I23" s="528">
        <f>I99</f>
        <v>0</v>
      </c>
      <c r="J23" s="529">
        <f t="shared" ref="J23" si="92">(I23*$B23)-$D23</f>
        <v>-150</v>
      </c>
      <c r="K23" s="530">
        <f t="shared" si="83"/>
        <v>4.33</v>
      </c>
      <c r="L23" s="531">
        <f t="shared" si="87"/>
        <v>-320.10000000000002</v>
      </c>
      <c r="M23" s="528">
        <f>M99</f>
        <v>0</v>
      </c>
      <c r="N23" s="529">
        <f t="shared" ref="N23" si="93">(M23*$B23)-$D23</f>
        <v>-150</v>
      </c>
      <c r="O23" s="528">
        <f>O99</f>
        <v>0</v>
      </c>
      <c r="P23" s="529">
        <f t="shared" ref="P23" si="94">(O23*$B23)-$D23</f>
        <v>-150</v>
      </c>
      <c r="Q23" s="528">
        <f>Q99</f>
        <v>0</v>
      </c>
      <c r="R23" s="529">
        <f t="shared" ref="R23" si="95">(Q23*$B23)-$D23</f>
        <v>-150</v>
      </c>
      <c r="S23" s="530">
        <f t="shared" si="85"/>
        <v>0</v>
      </c>
      <c r="T23" s="531">
        <f t="shared" si="91"/>
        <v>-450</v>
      </c>
    </row>
    <row r="24" spans="1:20" x14ac:dyDescent="0.25">
      <c r="A24" s="524" t="s">
        <v>327</v>
      </c>
      <c r="B24" s="525">
        <v>30</v>
      </c>
      <c r="C24" s="526">
        <f>C104</f>
        <v>4</v>
      </c>
      <c r="D24" s="527">
        <f t="shared" si="82"/>
        <v>120</v>
      </c>
      <c r="E24" s="528">
        <f>E104</f>
        <v>5</v>
      </c>
      <c r="F24" s="529">
        <f t="shared" si="9"/>
        <v>30</v>
      </c>
      <c r="G24" s="528">
        <f>G104</f>
        <v>0</v>
      </c>
      <c r="H24" s="529">
        <f t="shared" si="9"/>
        <v>-120</v>
      </c>
      <c r="I24" s="528">
        <f>I104</f>
        <v>0</v>
      </c>
      <c r="J24" s="529">
        <f t="shared" ref="J24" si="96">(I24*$B24)-$D24</f>
        <v>-120</v>
      </c>
      <c r="K24" s="530">
        <f t="shared" si="83"/>
        <v>5</v>
      </c>
      <c r="L24" s="531">
        <f t="shared" si="87"/>
        <v>-210</v>
      </c>
      <c r="M24" s="528">
        <f>M104</f>
        <v>0</v>
      </c>
      <c r="N24" s="529">
        <f t="shared" ref="N24" si="97">(M24*$B24)-$D24</f>
        <v>-120</v>
      </c>
      <c r="O24" s="528">
        <f>O104</f>
        <v>0</v>
      </c>
      <c r="P24" s="529">
        <f t="shared" ref="P24" si="98">(O24*$B24)-$D24</f>
        <v>-120</v>
      </c>
      <c r="Q24" s="528">
        <f>Q104</f>
        <v>0</v>
      </c>
      <c r="R24" s="529">
        <f t="shared" ref="R24" si="99">(Q24*$B24)-$D24</f>
        <v>-120</v>
      </c>
      <c r="S24" s="530">
        <f t="shared" si="85"/>
        <v>0</v>
      </c>
      <c r="T24" s="531">
        <f t="shared" si="91"/>
        <v>-360</v>
      </c>
    </row>
    <row r="25" spans="1:20" x14ac:dyDescent="0.25">
      <c r="A25" s="524" t="s">
        <v>328</v>
      </c>
      <c r="B25" s="525">
        <v>30</v>
      </c>
      <c r="C25" s="526">
        <f>C109</f>
        <v>5</v>
      </c>
      <c r="D25" s="527">
        <f t="shared" si="82"/>
        <v>150</v>
      </c>
      <c r="E25" s="528">
        <f>E109</f>
        <v>5</v>
      </c>
      <c r="F25" s="529">
        <f t="shared" si="9"/>
        <v>0</v>
      </c>
      <c r="G25" s="528">
        <f>G109</f>
        <v>0</v>
      </c>
      <c r="H25" s="529">
        <f t="shared" si="9"/>
        <v>-150</v>
      </c>
      <c r="I25" s="528">
        <f>I109</f>
        <v>0</v>
      </c>
      <c r="J25" s="529">
        <f t="shared" ref="J25" si="100">(I25*$B25)-$D25</f>
        <v>-150</v>
      </c>
      <c r="K25" s="530">
        <f t="shared" si="83"/>
        <v>5</v>
      </c>
      <c r="L25" s="531">
        <f t="shared" si="87"/>
        <v>-300</v>
      </c>
      <c r="M25" s="528">
        <f>M109</f>
        <v>0</v>
      </c>
      <c r="N25" s="529">
        <f t="shared" ref="N25" si="101">(M25*$B25)-$D25</f>
        <v>-150</v>
      </c>
      <c r="O25" s="528">
        <f>O109</f>
        <v>0</v>
      </c>
      <c r="P25" s="529">
        <f t="shared" ref="P25" si="102">(O25*$B25)-$D25</f>
        <v>-150</v>
      </c>
      <c r="Q25" s="528">
        <f>Q109</f>
        <v>0</v>
      </c>
      <c r="R25" s="529">
        <f t="shared" ref="R25" si="103">(Q25*$B25)-$D25</f>
        <v>-150</v>
      </c>
      <c r="S25" s="530">
        <f t="shared" si="85"/>
        <v>0</v>
      </c>
      <c r="T25" s="531">
        <f t="shared" si="91"/>
        <v>-450</v>
      </c>
    </row>
    <row r="26" spans="1:20" x14ac:dyDescent="0.25">
      <c r="A26" s="524" t="s">
        <v>341</v>
      </c>
      <c r="B26" s="525">
        <v>30</v>
      </c>
      <c r="C26" s="526">
        <f>C114</f>
        <v>1</v>
      </c>
      <c r="D26" s="527">
        <f t="shared" si="82"/>
        <v>30</v>
      </c>
      <c r="E26" s="528">
        <f>E114</f>
        <v>1</v>
      </c>
      <c r="F26" s="529">
        <f t="shared" si="9"/>
        <v>0</v>
      </c>
      <c r="G26" s="528">
        <f>G114</f>
        <v>0</v>
      </c>
      <c r="H26" s="529">
        <f t="shared" si="9"/>
        <v>-30</v>
      </c>
      <c r="I26" s="528">
        <f>I114</f>
        <v>0</v>
      </c>
      <c r="J26" s="529">
        <f t="shared" ref="J26" si="104">(I26*$B26)-$D26</f>
        <v>-30</v>
      </c>
      <c r="K26" s="530">
        <f t="shared" si="83"/>
        <v>1</v>
      </c>
      <c r="L26" s="531">
        <f t="shared" si="87"/>
        <v>-60</v>
      </c>
      <c r="M26" s="528">
        <f>M114</f>
        <v>0</v>
      </c>
      <c r="N26" s="529">
        <f t="shared" ref="N26" si="105">(M26*$B26)-$D26</f>
        <v>-30</v>
      </c>
      <c r="O26" s="528">
        <f>O114</f>
        <v>0</v>
      </c>
      <c r="P26" s="529">
        <f t="shared" ref="P26" si="106">(O26*$B26)-$D26</f>
        <v>-30</v>
      </c>
      <c r="Q26" s="528">
        <f>Q114</f>
        <v>0</v>
      </c>
      <c r="R26" s="529">
        <f t="shared" ref="R26" si="107">(Q26*$B26)-$D26</f>
        <v>-30</v>
      </c>
      <c r="S26" s="530">
        <f t="shared" si="85"/>
        <v>0</v>
      </c>
      <c r="T26" s="531">
        <f t="shared" si="91"/>
        <v>-90</v>
      </c>
    </row>
    <row r="27" spans="1:20" x14ac:dyDescent="0.25">
      <c r="A27" s="524" t="s">
        <v>346</v>
      </c>
      <c r="B27" s="525">
        <v>40</v>
      </c>
      <c r="C27" s="526">
        <f>C119</f>
        <v>1</v>
      </c>
      <c r="D27" s="527">
        <f t="shared" si="82"/>
        <v>40</v>
      </c>
      <c r="E27" s="528">
        <f>E119</f>
        <v>1</v>
      </c>
      <c r="F27" s="529">
        <f t="shared" si="9"/>
        <v>0</v>
      </c>
      <c r="G27" s="528">
        <f>G119</f>
        <v>0</v>
      </c>
      <c r="H27" s="529">
        <f t="shared" si="9"/>
        <v>-40</v>
      </c>
      <c r="I27" s="528">
        <f>I119</f>
        <v>0</v>
      </c>
      <c r="J27" s="529">
        <f t="shared" ref="J27" si="108">(I27*$B27)-$D27</f>
        <v>-40</v>
      </c>
      <c r="K27" s="530">
        <f t="shared" si="83"/>
        <v>1</v>
      </c>
      <c r="L27" s="531">
        <f t="shared" si="87"/>
        <v>-80</v>
      </c>
      <c r="M27" s="528">
        <f>M119</f>
        <v>0</v>
      </c>
      <c r="N27" s="529">
        <f t="shared" ref="N27" si="109">(M27*$B27)-$D27</f>
        <v>-40</v>
      </c>
      <c r="O27" s="528">
        <f>O119</f>
        <v>0</v>
      </c>
      <c r="P27" s="529">
        <f t="shared" ref="P27" si="110">(O27*$B27)-$D27</f>
        <v>-40</v>
      </c>
      <c r="Q27" s="528">
        <f>Q119</f>
        <v>0</v>
      </c>
      <c r="R27" s="529">
        <f t="shared" ref="R27" si="111">(Q27*$B27)-$D27</f>
        <v>-40</v>
      </c>
      <c r="S27" s="530">
        <f t="shared" si="85"/>
        <v>0</v>
      </c>
      <c r="T27" s="531">
        <f t="shared" si="91"/>
        <v>-120</v>
      </c>
    </row>
    <row r="28" spans="1:20" x14ac:dyDescent="0.25">
      <c r="A28" s="524" t="s">
        <v>342</v>
      </c>
      <c r="B28" s="525">
        <v>30</v>
      </c>
      <c r="C28" s="526">
        <f>C124</f>
        <v>2</v>
      </c>
      <c r="D28" s="527">
        <f t="shared" si="82"/>
        <v>60</v>
      </c>
      <c r="E28" s="528">
        <f>E124</f>
        <v>2</v>
      </c>
      <c r="F28" s="529">
        <f t="shared" si="9"/>
        <v>0</v>
      </c>
      <c r="G28" s="528">
        <f>G124</f>
        <v>0</v>
      </c>
      <c r="H28" s="529">
        <f t="shared" si="9"/>
        <v>-60</v>
      </c>
      <c r="I28" s="528">
        <f>I124</f>
        <v>0</v>
      </c>
      <c r="J28" s="529">
        <f t="shared" ref="J28" si="112">(I28*$B28)-$D28</f>
        <v>-60</v>
      </c>
      <c r="K28" s="530">
        <f t="shared" si="83"/>
        <v>2</v>
      </c>
      <c r="L28" s="531">
        <f t="shared" si="87"/>
        <v>-120</v>
      </c>
      <c r="M28" s="528">
        <f>M124</f>
        <v>0</v>
      </c>
      <c r="N28" s="529">
        <f t="shared" ref="N28" si="113">(M28*$B28)-$D28</f>
        <v>-60</v>
      </c>
      <c r="O28" s="528">
        <f>O124</f>
        <v>0</v>
      </c>
      <c r="P28" s="529">
        <f t="shared" ref="P28" si="114">(O28*$B28)-$D28</f>
        <v>-60</v>
      </c>
      <c r="Q28" s="528">
        <f>Q124</f>
        <v>0</v>
      </c>
      <c r="R28" s="529">
        <f t="shared" ref="R28" si="115">(Q28*$B28)-$D28</f>
        <v>-60</v>
      </c>
      <c r="S28" s="530">
        <f t="shared" si="85"/>
        <v>0</v>
      </c>
      <c r="T28" s="531">
        <f t="shared" si="91"/>
        <v>-180</v>
      </c>
    </row>
    <row r="29" spans="1:20" x14ac:dyDescent="0.25">
      <c r="A29" s="524" t="s">
        <v>329</v>
      </c>
      <c r="B29" s="525">
        <v>30</v>
      </c>
      <c r="C29" s="526">
        <f>C129</f>
        <v>4</v>
      </c>
      <c r="D29" s="527">
        <f t="shared" ref="D29:D35" si="116">C29*B29</f>
        <v>120</v>
      </c>
      <c r="E29" s="528">
        <f>E129</f>
        <v>4</v>
      </c>
      <c r="F29" s="529">
        <f t="shared" si="9"/>
        <v>0</v>
      </c>
      <c r="G29" s="528">
        <f>G129</f>
        <v>0</v>
      </c>
      <c r="H29" s="529">
        <f t="shared" si="9"/>
        <v>-120</v>
      </c>
      <c r="I29" s="528">
        <f>I129</f>
        <v>0</v>
      </c>
      <c r="J29" s="529">
        <f t="shared" ref="J29" si="117">(I29*$B29)-$D29</f>
        <v>-120</v>
      </c>
      <c r="K29" s="530">
        <f t="shared" si="83"/>
        <v>4</v>
      </c>
      <c r="L29" s="531">
        <f t="shared" si="87"/>
        <v>-240</v>
      </c>
      <c r="M29" s="528">
        <f>M129</f>
        <v>0</v>
      </c>
      <c r="N29" s="529">
        <f t="shared" ref="N29" si="118">(M29*$B29)-$D29</f>
        <v>-120</v>
      </c>
      <c r="O29" s="528">
        <f>O129</f>
        <v>0</v>
      </c>
      <c r="P29" s="529">
        <f t="shared" ref="P29" si="119">(O29*$B29)-$D29</f>
        <v>-120</v>
      </c>
      <c r="Q29" s="528">
        <f>Q129</f>
        <v>0</v>
      </c>
      <c r="R29" s="529">
        <f t="shared" ref="R29" si="120">(Q29*$B29)-$D29</f>
        <v>-120</v>
      </c>
      <c r="S29" s="530">
        <f t="shared" si="85"/>
        <v>0</v>
      </c>
      <c r="T29" s="531">
        <f t="shared" si="91"/>
        <v>-360</v>
      </c>
    </row>
    <row r="30" spans="1:20" ht="15.75" thickBot="1" x14ac:dyDescent="0.3">
      <c r="A30" s="497" t="s">
        <v>356</v>
      </c>
      <c r="B30" s="498">
        <v>30</v>
      </c>
      <c r="C30" s="499">
        <f>C134</f>
        <v>4</v>
      </c>
      <c r="D30" s="500">
        <f t="shared" ref="D30" si="121">C30*B30</f>
        <v>120</v>
      </c>
      <c r="E30" s="501">
        <f>E134</f>
        <v>4</v>
      </c>
      <c r="F30" s="502">
        <f t="shared" ref="F30" si="122">(E30*$B30)-$D30</f>
        <v>0</v>
      </c>
      <c r="G30" s="501">
        <f>G134</f>
        <v>0</v>
      </c>
      <c r="H30" s="502">
        <f t="shared" ref="H30" si="123">(G30*$B30)-$D30</f>
        <v>-120</v>
      </c>
      <c r="I30" s="501">
        <f>I134</f>
        <v>0</v>
      </c>
      <c r="J30" s="502">
        <f t="shared" ref="J30" si="124">(I30*$B30)-$D30</f>
        <v>-120</v>
      </c>
      <c r="K30" s="503">
        <f t="shared" si="83"/>
        <v>4</v>
      </c>
      <c r="L30" s="504">
        <f t="shared" si="87"/>
        <v>-240</v>
      </c>
      <c r="M30" s="501">
        <f>M134</f>
        <v>0</v>
      </c>
      <c r="N30" s="502">
        <f t="shared" ref="N30" si="125">(M30*$B30)-$D30</f>
        <v>-120</v>
      </c>
      <c r="O30" s="501">
        <f>O134</f>
        <v>0</v>
      </c>
      <c r="P30" s="502">
        <f t="shared" ref="P30" si="126">(O30*$B30)-$D30</f>
        <v>-120</v>
      </c>
      <c r="Q30" s="501">
        <f>Q134</f>
        <v>0</v>
      </c>
      <c r="R30" s="502">
        <f t="shared" ref="R30" si="127">(Q30*$B30)-$D30</f>
        <v>-120</v>
      </c>
      <c r="S30" s="503">
        <f t="shared" ref="S30" si="128">SUM(M30,O30,Q30)</f>
        <v>0</v>
      </c>
      <c r="T30" s="504">
        <f t="shared" ref="T30" si="129">(S30*$B30)-$D30*3</f>
        <v>-360</v>
      </c>
    </row>
    <row r="31" spans="1:20" x14ac:dyDescent="0.25">
      <c r="A31" s="489" t="s">
        <v>347</v>
      </c>
      <c r="B31" s="490">
        <v>30</v>
      </c>
      <c r="C31" s="491">
        <f>C140</f>
        <v>2</v>
      </c>
      <c r="D31" s="492">
        <f t="shared" si="116"/>
        <v>60</v>
      </c>
      <c r="E31" s="493">
        <f>E140</f>
        <v>1</v>
      </c>
      <c r="F31" s="494">
        <f t="shared" si="9"/>
        <v>-30</v>
      </c>
      <c r="G31" s="493">
        <f>G140</f>
        <v>0</v>
      </c>
      <c r="H31" s="494">
        <f t="shared" si="9"/>
        <v>-60</v>
      </c>
      <c r="I31" s="493">
        <f>I140</f>
        <v>0</v>
      </c>
      <c r="J31" s="494">
        <f t="shared" ref="J31" si="130">(I31*$B31)-$D31</f>
        <v>-60</v>
      </c>
      <c r="K31" s="495">
        <f t="shared" si="83"/>
        <v>1</v>
      </c>
      <c r="L31" s="496">
        <f t="shared" si="87"/>
        <v>-150</v>
      </c>
      <c r="M31" s="493">
        <f>M140</f>
        <v>0</v>
      </c>
      <c r="N31" s="494">
        <f t="shared" ref="N31" si="131">(M31*$B31)-$D31</f>
        <v>-60</v>
      </c>
      <c r="O31" s="493">
        <f>O140</f>
        <v>0</v>
      </c>
      <c r="P31" s="494">
        <f t="shared" ref="P31" si="132">(O31*$B31)-$D31</f>
        <v>-60</v>
      </c>
      <c r="Q31" s="493">
        <f>Q140</f>
        <v>0</v>
      </c>
      <c r="R31" s="494">
        <f t="shared" ref="R31" si="133">(Q31*$B31)-$D31</f>
        <v>-60</v>
      </c>
      <c r="S31" s="495">
        <f t="shared" si="85"/>
        <v>0</v>
      </c>
      <c r="T31" s="496">
        <f t="shared" si="91"/>
        <v>-180</v>
      </c>
    </row>
    <row r="32" spans="1:20" ht="15.75" thickBot="1" x14ac:dyDescent="0.3">
      <c r="A32" s="497" t="s">
        <v>348</v>
      </c>
      <c r="B32" s="498">
        <v>40</v>
      </c>
      <c r="C32" s="499">
        <f>C139</f>
        <v>1</v>
      </c>
      <c r="D32" s="500">
        <f t="shared" ref="D32:D34" si="134">C32*B32</f>
        <v>40</v>
      </c>
      <c r="E32" s="501">
        <f>E139</f>
        <v>1</v>
      </c>
      <c r="F32" s="502">
        <f t="shared" si="9"/>
        <v>0</v>
      </c>
      <c r="G32" s="501">
        <f>G139</f>
        <v>0</v>
      </c>
      <c r="H32" s="502">
        <f t="shared" si="9"/>
        <v>-40</v>
      </c>
      <c r="I32" s="501">
        <f>I139</f>
        <v>0</v>
      </c>
      <c r="J32" s="502">
        <f t="shared" ref="J32" si="135">(I32*$B32)-$D32</f>
        <v>-40</v>
      </c>
      <c r="K32" s="503">
        <f t="shared" si="83"/>
        <v>1</v>
      </c>
      <c r="L32" s="504">
        <f t="shared" si="87"/>
        <v>-80</v>
      </c>
      <c r="M32" s="501">
        <f>M139</f>
        <v>0</v>
      </c>
      <c r="N32" s="502">
        <f t="shared" ref="N32" si="136">(M32*$B32)-$D32</f>
        <v>-40</v>
      </c>
      <c r="O32" s="501">
        <f>O139</f>
        <v>0</v>
      </c>
      <c r="P32" s="502">
        <f t="shared" ref="P32" si="137">(O32*$B32)-$D32</f>
        <v>-40</v>
      </c>
      <c r="Q32" s="501">
        <f>Q139</f>
        <v>0</v>
      </c>
      <c r="R32" s="502">
        <f t="shared" ref="R32" si="138">(Q32*$B32)-$D32</f>
        <v>-40</v>
      </c>
      <c r="S32" s="503">
        <f t="shared" ref="S32:S34" si="139">SUM(M32,O32,Q32)</f>
        <v>0</v>
      </c>
      <c r="T32" s="504">
        <f t="shared" ref="T32:T34" si="140">(S32*$B32)-$D32*3</f>
        <v>-120</v>
      </c>
    </row>
    <row r="33" spans="1:20" ht="15.75" thickBot="1" x14ac:dyDescent="0.3">
      <c r="A33" s="514" t="s">
        <v>354</v>
      </c>
      <c r="B33" s="515">
        <f>SUM(B31:B32)</f>
        <v>70</v>
      </c>
      <c r="C33" s="355">
        <f t="shared" ref="C33" si="141">SUM(C31:C32)</f>
        <v>3</v>
      </c>
      <c r="D33" s="355">
        <f>SUM(D31:D32)</f>
        <v>100</v>
      </c>
      <c r="E33" s="281">
        <f t="shared" ref="E33" si="142">SUM(E31:E32)</f>
        <v>2</v>
      </c>
      <c r="F33" s="513">
        <f>SUM(F31:F32)</f>
        <v>-30</v>
      </c>
      <c r="G33" s="281">
        <f t="shared" ref="G33" si="143">SUM(G31:G32)</f>
        <v>0</v>
      </c>
      <c r="H33" s="513">
        <f t="shared" ref="H33" si="144">SUM(H31:H32)</f>
        <v>-100</v>
      </c>
      <c r="I33" s="281">
        <f t="shared" ref="I33" si="145">SUM(I31:I32)</f>
        <v>0</v>
      </c>
      <c r="J33" s="513">
        <f t="shared" ref="J33:L33" si="146">SUM(J31:J32)</f>
        <v>-100</v>
      </c>
      <c r="K33" s="281">
        <f t="shared" si="146"/>
        <v>2</v>
      </c>
      <c r="L33" s="513">
        <f t="shared" si="146"/>
        <v>-230</v>
      </c>
      <c r="M33" s="281">
        <f t="shared" ref="M33" si="147">SUM(M31:M32)</f>
        <v>0</v>
      </c>
      <c r="N33" s="513">
        <f t="shared" ref="N33" si="148">SUM(N31:N32)</f>
        <v>-100</v>
      </c>
      <c r="O33" s="281">
        <f t="shared" ref="O33" si="149">SUM(O31:O32)</f>
        <v>0</v>
      </c>
      <c r="P33" s="513">
        <f t="shared" ref="P33" si="150">SUM(P31:P32)</f>
        <v>-100</v>
      </c>
      <c r="Q33" s="281">
        <f t="shared" ref="Q33" si="151">SUM(Q31:Q32)</f>
        <v>0</v>
      </c>
      <c r="R33" s="513">
        <f t="shared" ref="R33" si="152">SUM(R31:R32)</f>
        <v>-100</v>
      </c>
      <c r="S33" s="281">
        <f t="shared" ref="S33" si="153">SUM(S31:S32)</f>
        <v>0</v>
      </c>
      <c r="T33" s="513">
        <f t="shared" ref="T33" si="154">SUM(T31:T32)</f>
        <v>-300</v>
      </c>
    </row>
    <row r="34" spans="1:20" x14ac:dyDescent="0.25">
      <c r="A34" s="489" t="s">
        <v>349</v>
      </c>
      <c r="B34" s="490">
        <v>36</v>
      </c>
      <c r="C34" s="491">
        <f>C146</f>
        <v>4</v>
      </c>
      <c r="D34" s="492">
        <f t="shared" si="134"/>
        <v>144</v>
      </c>
      <c r="E34" s="493">
        <f>E146</f>
        <v>4</v>
      </c>
      <c r="F34" s="494">
        <f t="shared" si="9"/>
        <v>0</v>
      </c>
      <c r="G34" s="493">
        <f>G146</f>
        <v>0</v>
      </c>
      <c r="H34" s="494">
        <f t="shared" si="9"/>
        <v>-144</v>
      </c>
      <c r="I34" s="493">
        <f>I146</f>
        <v>0</v>
      </c>
      <c r="J34" s="494">
        <f t="shared" ref="J34" si="155">(I34*$B34)-$D34</f>
        <v>-144</v>
      </c>
      <c r="K34" s="495">
        <f t="shared" ref="K34:K35" si="156">SUM(E34,G34,I34)</f>
        <v>4</v>
      </c>
      <c r="L34" s="496">
        <f t="shared" ref="L34:L35" si="157">(K34*$B34)-$D34*3</f>
        <v>-288</v>
      </c>
      <c r="M34" s="493">
        <f>M146</f>
        <v>0</v>
      </c>
      <c r="N34" s="494">
        <f t="shared" ref="N34" si="158">(M34*$B34)-$D34</f>
        <v>-144</v>
      </c>
      <c r="O34" s="493">
        <f>O146</f>
        <v>0</v>
      </c>
      <c r="P34" s="494">
        <f t="shared" ref="P34" si="159">(O34*$B34)-$D34</f>
        <v>-144</v>
      </c>
      <c r="Q34" s="493">
        <f>Q146</f>
        <v>0</v>
      </c>
      <c r="R34" s="494">
        <f t="shared" ref="R34" si="160">(Q34*$B34)-$D34</f>
        <v>-144</v>
      </c>
      <c r="S34" s="495">
        <f t="shared" si="139"/>
        <v>0</v>
      </c>
      <c r="T34" s="496">
        <f t="shared" si="140"/>
        <v>-432</v>
      </c>
    </row>
    <row r="35" spans="1:20" ht="15.75" thickBot="1" x14ac:dyDescent="0.3">
      <c r="A35" s="505" t="s">
        <v>350</v>
      </c>
      <c r="B35" s="506">
        <v>40</v>
      </c>
      <c r="C35" s="507">
        <f>C145</f>
        <v>1</v>
      </c>
      <c r="D35" s="508">
        <f t="shared" si="116"/>
        <v>40</v>
      </c>
      <c r="E35" s="509">
        <f>E145</f>
        <v>1.75</v>
      </c>
      <c r="F35" s="510">
        <f t="shared" si="9"/>
        <v>30</v>
      </c>
      <c r="G35" s="509">
        <f>G145</f>
        <v>0</v>
      </c>
      <c r="H35" s="510">
        <f t="shared" si="9"/>
        <v>-40</v>
      </c>
      <c r="I35" s="509">
        <f>I145</f>
        <v>0</v>
      </c>
      <c r="J35" s="510">
        <f t="shared" ref="J35" si="161">(I35*$B35)-$D35</f>
        <v>-40</v>
      </c>
      <c r="K35" s="511">
        <f t="shared" si="156"/>
        <v>1.75</v>
      </c>
      <c r="L35" s="512">
        <f t="shared" si="157"/>
        <v>-50</v>
      </c>
      <c r="M35" s="509">
        <f>M145</f>
        <v>0</v>
      </c>
      <c r="N35" s="510">
        <f t="shared" ref="N35" si="162">(M35*$B35)-$D35</f>
        <v>-40</v>
      </c>
      <c r="O35" s="509">
        <f>O145</f>
        <v>0</v>
      </c>
      <c r="P35" s="510">
        <f t="shared" ref="P35" si="163">(O35*$B35)-$D35</f>
        <v>-40</v>
      </c>
      <c r="Q35" s="509">
        <f>Q145</f>
        <v>0</v>
      </c>
      <c r="R35" s="510">
        <f t="shared" ref="R35" si="164">(Q35*$B35)-$D35</f>
        <v>-40</v>
      </c>
      <c r="S35" s="511">
        <f t="shared" si="85"/>
        <v>0</v>
      </c>
      <c r="T35" s="512">
        <f t="shared" si="91"/>
        <v>-120</v>
      </c>
    </row>
    <row r="36" spans="1:20" ht="15.75" thickBot="1" x14ac:dyDescent="0.3">
      <c r="A36" s="514" t="s">
        <v>355</v>
      </c>
      <c r="B36" s="515">
        <f>SUM(B34:B35)</f>
        <v>76</v>
      </c>
      <c r="C36" s="355">
        <f>SUM(C34:C35)</f>
        <v>5</v>
      </c>
      <c r="D36" s="355">
        <f>SUM(D34:D35)</f>
        <v>184</v>
      </c>
      <c r="E36" s="281">
        <f t="shared" ref="E36" si="165">SUM(E34:E35)</f>
        <v>5.75</v>
      </c>
      <c r="F36" s="513">
        <f>SUM(F34:F35)</f>
        <v>30</v>
      </c>
      <c r="G36" s="281">
        <f t="shared" ref="G36" si="166">SUM(G34:G35)</f>
        <v>0</v>
      </c>
      <c r="H36" s="513">
        <f t="shared" ref="H36" si="167">SUM(H34:H35)</f>
        <v>-184</v>
      </c>
      <c r="I36" s="281">
        <f t="shared" ref="I36" si="168">SUM(I34:I35)</f>
        <v>0</v>
      </c>
      <c r="J36" s="513">
        <f t="shared" ref="J36:L36" si="169">SUM(J34:J35)</f>
        <v>-184</v>
      </c>
      <c r="K36" s="281">
        <f t="shared" si="169"/>
        <v>5.75</v>
      </c>
      <c r="L36" s="513">
        <f t="shared" si="169"/>
        <v>-338</v>
      </c>
      <c r="M36" s="281">
        <f t="shared" ref="M36" si="170">SUM(M34:M35)</f>
        <v>0</v>
      </c>
      <c r="N36" s="513">
        <f t="shared" ref="N36" si="171">SUM(N34:N35)</f>
        <v>-184</v>
      </c>
      <c r="O36" s="281">
        <f t="shared" ref="O36" si="172">SUM(O34:O35)</f>
        <v>0</v>
      </c>
      <c r="P36" s="513">
        <f t="shared" ref="P36" si="173">SUM(P34:P35)</f>
        <v>-184</v>
      </c>
      <c r="Q36" s="281">
        <f t="shared" ref="Q36" si="174">SUM(Q34:Q35)</f>
        <v>0</v>
      </c>
      <c r="R36" s="513">
        <f t="shared" ref="R36" si="175">SUM(R34:R35)</f>
        <v>-184</v>
      </c>
      <c r="S36" s="281">
        <f t="shared" ref="S36" si="176">SUM(S34:S35)</f>
        <v>0</v>
      </c>
      <c r="T36" s="513">
        <f t="shared" ref="T36" si="177">SUM(T34:T35)</f>
        <v>-552</v>
      </c>
    </row>
    <row r="37" spans="1:20" ht="15.75" thickBot="1" x14ac:dyDescent="0.3">
      <c r="A37" s="484" t="s">
        <v>7</v>
      </c>
      <c r="B37" s="485">
        <f>SUM(B6:B35)</f>
        <v>1186</v>
      </c>
      <c r="C37" s="486">
        <f t="shared" ref="C37:T37" si="178">SUM(C6:C29)</f>
        <v>97</v>
      </c>
      <c r="D37" s="486">
        <f t="shared" si="178"/>
        <v>3160</v>
      </c>
      <c r="E37" s="487">
        <f t="shared" si="178"/>
        <v>119.996</v>
      </c>
      <c r="F37" s="488">
        <f t="shared" si="178"/>
        <v>949.88</v>
      </c>
      <c r="G37" s="487">
        <f t="shared" si="178"/>
        <v>0</v>
      </c>
      <c r="H37" s="488">
        <f t="shared" si="178"/>
        <v>-3080</v>
      </c>
      <c r="I37" s="487">
        <f t="shared" si="178"/>
        <v>0</v>
      </c>
      <c r="J37" s="488">
        <f t="shared" si="178"/>
        <v>-3080</v>
      </c>
      <c r="K37" s="487">
        <f t="shared" ref="K37:L37" si="179">SUM(K6:K29)</f>
        <v>119.996</v>
      </c>
      <c r="L37" s="488">
        <f t="shared" si="179"/>
        <v>-5250.12</v>
      </c>
      <c r="M37" s="487">
        <f t="shared" si="178"/>
        <v>0</v>
      </c>
      <c r="N37" s="488">
        <f t="shared" si="178"/>
        <v>-3080</v>
      </c>
      <c r="O37" s="487">
        <f t="shared" si="178"/>
        <v>0</v>
      </c>
      <c r="P37" s="488">
        <f t="shared" si="178"/>
        <v>-3080</v>
      </c>
      <c r="Q37" s="487">
        <f t="shared" si="178"/>
        <v>0</v>
      </c>
      <c r="R37" s="488">
        <f t="shared" si="178"/>
        <v>-3080</v>
      </c>
      <c r="S37" s="487">
        <f t="shared" si="178"/>
        <v>0</v>
      </c>
      <c r="T37" s="488">
        <f t="shared" si="178"/>
        <v>-9240</v>
      </c>
    </row>
    <row r="38" spans="1:20" x14ac:dyDescent="0.25">
      <c r="A38" s="469"/>
      <c r="B38" s="470"/>
      <c r="C38" s="26"/>
      <c r="D38" s="26"/>
      <c r="E38" s="471"/>
      <c r="F38" s="472"/>
      <c r="G38" s="471"/>
      <c r="H38" s="472"/>
      <c r="I38" s="471"/>
      <c r="J38" s="472"/>
      <c r="K38" s="471"/>
      <c r="L38" s="472"/>
      <c r="M38" s="471"/>
      <c r="N38" s="472"/>
      <c r="O38" s="471"/>
      <c r="P38" s="472"/>
      <c r="Q38" s="471"/>
      <c r="R38" s="472"/>
      <c r="S38" s="471"/>
      <c r="T38" s="472"/>
    </row>
    <row r="39" spans="1:20" x14ac:dyDescent="0.25">
      <c r="A39" s="469"/>
      <c r="B39" s="470"/>
      <c r="C39" s="26"/>
      <c r="D39" s="26"/>
      <c r="E39" s="471"/>
      <c r="F39" s="472"/>
      <c r="G39" s="471"/>
      <c r="H39" s="472"/>
      <c r="I39" s="471"/>
      <c r="J39" s="472"/>
      <c r="K39" s="471"/>
      <c r="L39" s="472"/>
      <c r="M39" s="471"/>
      <c r="N39" s="472"/>
      <c r="O39" s="471"/>
      <c r="P39" s="472"/>
      <c r="Q39" s="471"/>
      <c r="R39" s="472"/>
      <c r="S39" s="471"/>
      <c r="T39" s="472"/>
    </row>
    <row r="40" spans="1:20" x14ac:dyDescent="0.25">
      <c r="A40" s="469"/>
      <c r="B40" s="470"/>
      <c r="C40" s="26"/>
      <c r="D40" s="26"/>
      <c r="E40" s="471"/>
      <c r="F40" s="472"/>
      <c r="G40" s="471"/>
      <c r="H40" s="472"/>
      <c r="I40" s="471"/>
      <c r="J40" s="472"/>
      <c r="K40" s="471"/>
      <c r="L40" s="472"/>
      <c r="M40" s="471"/>
      <c r="N40" s="472"/>
      <c r="O40" s="471"/>
      <c r="P40" s="472"/>
      <c r="Q40" s="471"/>
      <c r="R40" s="472"/>
      <c r="S40" s="471"/>
      <c r="T40" s="472"/>
    </row>
    <row r="41" spans="1:20" ht="15.75" hidden="1" x14ac:dyDescent="0.25">
      <c r="A41" s="1290" t="s">
        <v>275</v>
      </c>
      <c r="B41" s="1291"/>
      <c r="C41" s="1291"/>
      <c r="D41" s="1291"/>
      <c r="E41" s="1291"/>
      <c r="F41" s="1291"/>
      <c r="G41" s="1291"/>
      <c r="H41" s="1291"/>
      <c r="I41" s="1291"/>
      <c r="J41" s="1291"/>
      <c r="K41" s="1291"/>
      <c r="L41" s="1291"/>
      <c r="M41" s="1291"/>
      <c r="N41" s="1291"/>
      <c r="O41" s="1291"/>
      <c r="P41" s="1291"/>
      <c r="Q41" s="1291"/>
      <c r="R41" s="1291"/>
      <c r="S41" s="1291"/>
      <c r="T41" s="1291"/>
    </row>
    <row r="42" spans="1:20" ht="36.75" hidden="1" thickBot="1" x14ac:dyDescent="0.3">
      <c r="A42" s="110" t="s">
        <v>14</v>
      </c>
      <c r="B42" s="315" t="s">
        <v>231</v>
      </c>
      <c r="C42" s="132" t="s">
        <v>173</v>
      </c>
      <c r="D42" s="343" t="s">
        <v>232</v>
      </c>
      <c r="E42" s="384" t="s">
        <v>2</v>
      </c>
      <c r="F42" s="385" t="s">
        <v>234</v>
      </c>
      <c r="G42" s="384" t="s">
        <v>3</v>
      </c>
      <c r="H42" s="385" t="s">
        <v>235</v>
      </c>
      <c r="I42" s="384" t="s">
        <v>4</v>
      </c>
      <c r="J42" s="385" t="s">
        <v>236</v>
      </c>
      <c r="K42" s="292" t="s">
        <v>206</v>
      </c>
      <c r="L42" s="383" t="s">
        <v>233</v>
      </c>
      <c r="M42" s="384" t="s">
        <v>5</v>
      </c>
      <c r="N42" s="385" t="s">
        <v>237</v>
      </c>
      <c r="O42" s="386" t="s">
        <v>203</v>
      </c>
      <c r="P42" s="385" t="s">
        <v>238</v>
      </c>
      <c r="Q42" s="386" t="s">
        <v>204</v>
      </c>
      <c r="R42" s="385" t="s">
        <v>239</v>
      </c>
      <c r="S42" s="292" t="s">
        <v>206</v>
      </c>
      <c r="T42" s="383" t="s">
        <v>233</v>
      </c>
    </row>
    <row r="43" spans="1:20" ht="15.75" hidden="1" thickTop="1" x14ac:dyDescent="0.25">
      <c r="A43" s="113" t="s">
        <v>18</v>
      </c>
      <c r="B43" s="317">
        <v>40</v>
      </c>
      <c r="C43" s="107">
        <f>'Pque N Mundo I'!B25</f>
        <v>5</v>
      </c>
      <c r="D43" s="338">
        <f t="shared" ref="D43:D44" si="180">C43*B43</f>
        <v>200</v>
      </c>
      <c r="E43" s="134">
        <f>'Pque N Mundo I'!C25</f>
        <v>5</v>
      </c>
      <c r="F43" s="358">
        <f t="shared" ref="F43:H44" si="181">(E43*$B43)-$D43</f>
        <v>0</v>
      </c>
      <c r="G43" s="134">
        <f>'Pque N Mundo I'!E25</f>
        <v>0</v>
      </c>
      <c r="H43" s="358">
        <f t="shared" si="181"/>
        <v>-200</v>
      </c>
      <c r="I43" s="134">
        <f>'Pque N Mundo I'!G25</f>
        <v>0</v>
      </c>
      <c r="J43" s="358">
        <f t="shared" ref="J43:J44" si="182">(I43*$B43)-$D43</f>
        <v>-200</v>
      </c>
      <c r="K43" s="294">
        <f t="shared" ref="K43:K44" si="183">SUM(E43,G43,I43)</f>
        <v>5</v>
      </c>
      <c r="L43" s="371">
        <f t="shared" ref="L43:L44" si="184">(K43*$B43)-$D43*3</f>
        <v>-400</v>
      </c>
      <c r="M43" s="134">
        <f>'Pque N Mundo I'!K25</f>
        <v>0</v>
      </c>
      <c r="N43" s="358">
        <f t="shared" ref="N43:N44" si="185">(M43*$B43)-$D43</f>
        <v>-200</v>
      </c>
      <c r="O43" s="134">
        <f>'Pque N Mundo I'!M25</f>
        <v>0</v>
      </c>
      <c r="P43" s="358">
        <f t="shared" ref="P43:P44" si="186">(O43*$B43)-$D43</f>
        <v>-200</v>
      </c>
      <c r="Q43" s="134">
        <f>'Pque N Mundo I'!O25</f>
        <v>0</v>
      </c>
      <c r="R43" s="358">
        <f t="shared" ref="R43:R44" si="187">(Q43*$B43)-$D43</f>
        <v>-200</v>
      </c>
      <c r="S43" s="294">
        <f t="shared" ref="S43:S44" si="188">SUM(M43,O43,Q43)</f>
        <v>0</v>
      </c>
      <c r="T43" s="371">
        <f t="shared" ref="T43:T44" si="189">(S43*$B43)-$D43*3</f>
        <v>-600</v>
      </c>
    </row>
    <row r="44" spans="1:20" hidden="1" x14ac:dyDescent="0.25">
      <c r="A44" s="113" t="s">
        <v>25</v>
      </c>
      <c r="B44" s="317">
        <v>30</v>
      </c>
      <c r="C44" s="107">
        <f>'Pque N Mundo I'!B34</f>
        <v>3</v>
      </c>
      <c r="D44" s="338">
        <f t="shared" si="180"/>
        <v>90</v>
      </c>
      <c r="E44" s="134">
        <f>'Pque N Mundo I'!C34</f>
        <v>3</v>
      </c>
      <c r="F44" s="358">
        <f t="shared" si="181"/>
        <v>0</v>
      </c>
      <c r="G44" s="134">
        <f>'Pque N Mundo I'!E34</f>
        <v>0</v>
      </c>
      <c r="H44" s="358">
        <f t="shared" si="181"/>
        <v>-90</v>
      </c>
      <c r="I44" s="134">
        <f>'Pque N Mundo I'!G34</f>
        <v>0</v>
      </c>
      <c r="J44" s="358">
        <f t="shared" si="182"/>
        <v>-90</v>
      </c>
      <c r="K44" s="294">
        <f t="shared" si="183"/>
        <v>3</v>
      </c>
      <c r="L44" s="371">
        <f t="shared" si="184"/>
        <v>-180</v>
      </c>
      <c r="M44" s="134">
        <f>'Pque N Mundo I'!K34</f>
        <v>0</v>
      </c>
      <c r="N44" s="358">
        <f t="shared" si="185"/>
        <v>-90</v>
      </c>
      <c r="O44" s="134">
        <f>'Pque N Mundo I'!M34</f>
        <v>0</v>
      </c>
      <c r="P44" s="358">
        <f t="shared" si="186"/>
        <v>-90</v>
      </c>
      <c r="Q44" s="134">
        <f>'Pque N Mundo I'!O34</f>
        <v>0</v>
      </c>
      <c r="R44" s="358">
        <f t="shared" si="187"/>
        <v>-90</v>
      </c>
      <c r="S44" s="294">
        <f t="shared" si="188"/>
        <v>0</v>
      </c>
      <c r="T44" s="371">
        <f t="shared" si="189"/>
        <v>-270</v>
      </c>
    </row>
    <row r="45" spans="1:20" ht="15.75" hidden="1" thickBot="1" x14ac:dyDescent="0.3">
      <c r="A45" s="6" t="s">
        <v>7</v>
      </c>
      <c r="B45" s="334">
        <f t="shared" ref="B45:T45" si="190">SUM(B43:B44)</f>
        <v>70</v>
      </c>
      <c r="C45" s="7">
        <f t="shared" si="190"/>
        <v>8</v>
      </c>
      <c r="D45" s="341">
        <f t="shared" si="190"/>
        <v>290</v>
      </c>
      <c r="E45" s="8">
        <f t="shared" si="190"/>
        <v>8</v>
      </c>
      <c r="F45" s="360">
        <f t="shared" si="190"/>
        <v>0</v>
      </c>
      <c r="G45" s="8">
        <f t="shared" si="190"/>
        <v>0</v>
      </c>
      <c r="H45" s="360">
        <f t="shared" si="190"/>
        <v>-290</v>
      </c>
      <c r="I45" s="8">
        <f t="shared" si="190"/>
        <v>0</v>
      </c>
      <c r="J45" s="360">
        <f t="shared" si="190"/>
        <v>-290</v>
      </c>
      <c r="K45" s="103">
        <f t="shared" ref="K45:L45" si="191">SUM(K43:K44)</f>
        <v>8</v>
      </c>
      <c r="L45" s="373">
        <f t="shared" si="191"/>
        <v>-580</v>
      </c>
      <c r="M45" s="8">
        <f t="shared" si="190"/>
        <v>0</v>
      </c>
      <c r="N45" s="360">
        <f t="shared" si="190"/>
        <v>-290</v>
      </c>
      <c r="O45" s="8">
        <f t="shared" si="190"/>
        <v>0</v>
      </c>
      <c r="P45" s="360">
        <f t="shared" si="190"/>
        <v>-290</v>
      </c>
      <c r="Q45" s="8">
        <f t="shared" si="190"/>
        <v>0</v>
      </c>
      <c r="R45" s="360">
        <f t="shared" si="190"/>
        <v>-290</v>
      </c>
      <c r="S45" s="103">
        <f t="shared" si="190"/>
        <v>0</v>
      </c>
      <c r="T45" s="373">
        <f t="shared" si="190"/>
        <v>-870</v>
      </c>
    </row>
    <row r="46" spans="1:20" hidden="1" x14ac:dyDescent="0.25"/>
    <row r="47" spans="1:20" ht="15.75" hidden="1" x14ac:dyDescent="0.25">
      <c r="A47" s="1290" t="s">
        <v>47</v>
      </c>
      <c r="B47" s="1291"/>
      <c r="C47" s="1291"/>
      <c r="D47" s="1291"/>
      <c r="E47" s="1291"/>
      <c r="F47" s="1291"/>
      <c r="G47" s="1291"/>
      <c r="H47" s="1291"/>
      <c r="I47" s="1291"/>
      <c r="J47" s="1291"/>
      <c r="K47" s="1291"/>
      <c r="L47" s="1291"/>
      <c r="M47" s="1291"/>
      <c r="N47" s="1291"/>
      <c r="O47" s="1291"/>
      <c r="P47" s="1291"/>
      <c r="Q47" s="1291"/>
      <c r="R47" s="1291"/>
      <c r="S47" s="1291"/>
      <c r="T47" s="1291"/>
    </row>
    <row r="48" spans="1:20" ht="36.75" hidden="1" thickBot="1" x14ac:dyDescent="0.3">
      <c r="A48" s="110" t="s">
        <v>14</v>
      </c>
      <c r="B48" s="315" t="s">
        <v>231</v>
      </c>
      <c r="C48" s="132" t="s">
        <v>173</v>
      </c>
      <c r="D48" s="343" t="s">
        <v>232</v>
      </c>
      <c r="E48" s="384" t="s">
        <v>2</v>
      </c>
      <c r="F48" s="385" t="s">
        <v>234</v>
      </c>
      <c r="G48" s="384" t="s">
        <v>3</v>
      </c>
      <c r="H48" s="385" t="s">
        <v>235</v>
      </c>
      <c r="I48" s="384" t="s">
        <v>4</v>
      </c>
      <c r="J48" s="385" t="s">
        <v>236</v>
      </c>
      <c r="K48" s="292" t="s">
        <v>206</v>
      </c>
      <c r="L48" s="383" t="s">
        <v>233</v>
      </c>
      <c r="M48" s="384" t="s">
        <v>5</v>
      </c>
      <c r="N48" s="385" t="s">
        <v>237</v>
      </c>
      <c r="O48" s="386" t="s">
        <v>203</v>
      </c>
      <c r="P48" s="385" t="s">
        <v>238</v>
      </c>
      <c r="Q48" s="386" t="s">
        <v>204</v>
      </c>
      <c r="R48" s="385" t="s">
        <v>239</v>
      </c>
      <c r="S48" s="292" t="s">
        <v>206</v>
      </c>
      <c r="T48" s="383" t="s">
        <v>233</v>
      </c>
    </row>
    <row r="49" spans="1:20" ht="15.75" hidden="1" thickTop="1" x14ac:dyDescent="0.25">
      <c r="A49" s="113" t="s">
        <v>18</v>
      </c>
      <c r="B49" s="317">
        <v>40</v>
      </c>
      <c r="C49" s="107">
        <f>'Pque N Mundo II'!B24</f>
        <v>4</v>
      </c>
      <c r="D49" s="338">
        <f t="shared" ref="D49:D50" si="192">C49*B49</f>
        <v>160</v>
      </c>
      <c r="E49" s="134">
        <f>'Pque N Mundo II'!C24</f>
        <v>4</v>
      </c>
      <c r="F49" s="358">
        <f t="shared" ref="F49" si="193">(E49*$B49)-$D49</f>
        <v>0</v>
      </c>
      <c r="G49" s="134">
        <f>'Pque N Mundo II'!E24</f>
        <v>0</v>
      </c>
      <c r="H49" s="358">
        <f t="shared" ref="H49" si="194">(G49*$B49)-$D49</f>
        <v>-160</v>
      </c>
      <c r="I49" s="134">
        <f>'Pque N Mundo II'!G24</f>
        <v>0</v>
      </c>
      <c r="J49" s="358">
        <f t="shared" ref="J49:J50" si="195">(I49*$B49)-$D49</f>
        <v>-160</v>
      </c>
      <c r="K49" s="294">
        <f t="shared" ref="K49:K50" si="196">SUM(E49,G49,I49)</f>
        <v>4</v>
      </c>
      <c r="L49" s="371">
        <f t="shared" ref="L49:L50" si="197">(K49*$B49)-$D49*3</f>
        <v>-320</v>
      </c>
      <c r="M49" s="134">
        <f>'Pque N Mundo II'!K24</f>
        <v>0</v>
      </c>
      <c r="N49" s="358">
        <f t="shared" ref="N49:N50" si="198">(M49*$B49)-$D49</f>
        <v>-160</v>
      </c>
      <c r="O49" s="134">
        <f>'Pque N Mundo II'!M24</f>
        <v>0</v>
      </c>
      <c r="P49" s="358">
        <f t="shared" ref="P49:P50" si="199">(O49*$B49)-$D49</f>
        <v>-160</v>
      </c>
      <c r="Q49" s="134">
        <f>'Pque N Mundo II'!O24</f>
        <v>0</v>
      </c>
      <c r="R49" s="358">
        <f t="shared" ref="R49:R50" si="200">(Q49*$B49)-$D49</f>
        <v>-160</v>
      </c>
      <c r="S49" s="294">
        <f t="shared" ref="S49:S50" si="201">SUM(M49,O49,Q49)</f>
        <v>0</v>
      </c>
      <c r="T49" s="371">
        <f t="shared" ref="T49:T50" si="202">(S49*$B49)-$D49*3</f>
        <v>-480</v>
      </c>
    </row>
    <row r="50" spans="1:20" ht="15.75" hidden="1" thickBot="1" x14ac:dyDescent="0.3">
      <c r="A50" s="113" t="s">
        <v>25</v>
      </c>
      <c r="B50" s="317">
        <v>30</v>
      </c>
      <c r="C50" s="107">
        <f>'Pque N Mundo II'!B31</f>
        <v>3</v>
      </c>
      <c r="D50" s="338">
        <f t="shared" si="192"/>
        <v>90</v>
      </c>
      <c r="E50" s="134">
        <f>'Pque N Mundo II'!C31</f>
        <v>3.3330000000000002</v>
      </c>
      <c r="F50" s="358">
        <f>(E50*$B50)-$D50</f>
        <v>9.9900000000000091</v>
      </c>
      <c r="G50" s="134">
        <f>'Pque N Mundo II'!E31</f>
        <v>0</v>
      </c>
      <c r="H50" s="358">
        <f>(G50*$B50)-$D50</f>
        <v>-90</v>
      </c>
      <c r="I50" s="134">
        <f>'Pque N Mundo II'!G31</f>
        <v>0</v>
      </c>
      <c r="J50" s="358">
        <f t="shared" si="195"/>
        <v>-90</v>
      </c>
      <c r="K50" s="294">
        <f t="shared" si="196"/>
        <v>3.3330000000000002</v>
      </c>
      <c r="L50" s="371">
        <f t="shared" si="197"/>
        <v>-170.01</v>
      </c>
      <c r="M50" s="134">
        <f>'Pque N Mundo II'!K31</f>
        <v>0</v>
      </c>
      <c r="N50" s="358">
        <f t="shared" si="198"/>
        <v>-90</v>
      </c>
      <c r="O50" s="134">
        <f>'Pque N Mundo II'!M31</f>
        <v>0</v>
      </c>
      <c r="P50" s="358">
        <f t="shared" si="199"/>
        <v>-90</v>
      </c>
      <c r="Q50" s="134">
        <f>'Pque N Mundo II'!O31</f>
        <v>0</v>
      </c>
      <c r="R50" s="358">
        <f t="shared" si="200"/>
        <v>-90</v>
      </c>
      <c r="S50" s="294">
        <f t="shared" si="201"/>
        <v>0</v>
      </c>
      <c r="T50" s="371">
        <f t="shared" si="202"/>
        <v>-270</v>
      </c>
    </row>
    <row r="51" spans="1:20" ht="15.75" hidden="1" thickBot="1" x14ac:dyDescent="0.3">
      <c r="A51" s="388" t="s">
        <v>7</v>
      </c>
      <c r="B51" s="389">
        <f t="shared" ref="B51:T51" si="203">SUM(B49:B50)</f>
        <v>70</v>
      </c>
      <c r="C51" s="390">
        <f t="shared" si="203"/>
        <v>7</v>
      </c>
      <c r="D51" s="391">
        <f t="shared" si="203"/>
        <v>250</v>
      </c>
      <c r="E51" s="392">
        <f t="shared" si="203"/>
        <v>7.3330000000000002</v>
      </c>
      <c r="F51" s="393">
        <f t="shared" si="203"/>
        <v>9.9900000000000091</v>
      </c>
      <c r="G51" s="392">
        <f t="shared" si="203"/>
        <v>0</v>
      </c>
      <c r="H51" s="393">
        <f t="shared" si="203"/>
        <v>-250</v>
      </c>
      <c r="I51" s="392">
        <f t="shared" si="203"/>
        <v>0</v>
      </c>
      <c r="J51" s="393">
        <f t="shared" si="203"/>
        <v>-250</v>
      </c>
      <c r="K51" s="394">
        <f t="shared" ref="K51:L51" si="204">SUM(K49:K50)</f>
        <v>7.3330000000000002</v>
      </c>
      <c r="L51" s="373">
        <f t="shared" si="204"/>
        <v>-490.01</v>
      </c>
      <c r="M51" s="392">
        <f t="shared" si="203"/>
        <v>0</v>
      </c>
      <c r="N51" s="393">
        <f t="shared" si="203"/>
        <v>-250</v>
      </c>
      <c r="O51" s="392">
        <f t="shared" si="203"/>
        <v>0</v>
      </c>
      <c r="P51" s="393">
        <f t="shared" si="203"/>
        <v>-250</v>
      </c>
      <c r="Q51" s="392">
        <f t="shared" si="203"/>
        <v>0</v>
      </c>
      <c r="R51" s="393">
        <f t="shared" si="203"/>
        <v>-250</v>
      </c>
      <c r="S51" s="394">
        <f t="shared" si="203"/>
        <v>0</v>
      </c>
      <c r="T51" s="373">
        <f t="shared" si="203"/>
        <v>-750</v>
      </c>
    </row>
    <row r="52" spans="1:20" hidden="1" x14ac:dyDescent="0.25"/>
    <row r="53" spans="1:20" ht="15.75" hidden="1" x14ac:dyDescent="0.25">
      <c r="A53" s="1290" t="s">
        <v>279</v>
      </c>
      <c r="B53" s="1291"/>
      <c r="C53" s="1291"/>
      <c r="D53" s="1291"/>
      <c r="E53" s="1291"/>
      <c r="F53" s="1291"/>
      <c r="G53" s="1291"/>
      <c r="H53" s="1291"/>
      <c r="I53" s="1291"/>
      <c r="J53" s="1291"/>
      <c r="K53" s="1291"/>
      <c r="L53" s="1291"/>
      <c r="M53" s="1291"/>
      <c r="N53" s="1291"/>
      <c r="O53" s="1291"/>
      <c r="P53" s="1291"/>
      <c r="Q53" s="1291"/>
      <c r="R53" s="1291"/>
      <c r="S53" s="1291"/>
      <c r="T53" s="1291"/>
    </row>
    <row r="54" spans="1:20" ht="36.75" hidden="1" thickBot="1" x14ac:dyDescent="0.3">
      <c r="A54" s="110" t="s">
        <v>14</v>
      </c>
      <c r="B54" s="315" t="s">
        <v>231</v>
      </c>
      <c r="C54" s="132" t="s">
        <v>173</v>
      </c>
      <c r="D54" s="343" t="s">
        <v>232</v>
      </c>
      <c r="E54" s="384" t="s">
        <v>2</v>
      </c>
      <c r="F54" s="385" t="s">
        <v>234</v>
      </c>
      <c r="G54" s="384" t="s">
        <v>3</v>
      </c>
      <c r="H54" s="385" t="s">
        <v>235</v>
      </c>
      <c r="I54" s="384" t="s">
        <v>4</v>
      </c>
      <c r="J54" s="385" t="s">
        <v>236</v>
      </c>
      <c r="K54" s="292" t="s">
        <v>206</v>
      </c>
      <c r="L54" s="383" t="s">
        <v>233</v>
      </c>
      <c r="M54" s="384" t="s">
        <v>5</v>
      </c>
      <c r="N54" s="385" t="s">
        <v>237</v>
      </c>
      <c r="O54" s="386" t="s">
        <v>203</v>
      </c>
      <c r="P54" s="385" t="s">
        <v>238</v>
      </c>
      <c r="Q54" s="386" t="s">
        <v>204</v>
      </c>
      <c r="R54" s="385" t="s">
        <v>239</v>
      </c>
      <c r="S54" s="292" t="s">
        <v>206</v>
      </c>
      <c r="T54" s="383" t="s">
        <v>233</v>
      </c>
    </row>
    <row r="55" spans="1:20" ht="15.75" hidden="1" thickTop="1" x14ac:dyDescent="0.25">
      <c r="A55" s="113" t="s">
        <v>25</v>
      </c>
      <c r="B55" s="317">
        <v>30</v>
      </c>
      <c r="C55" s="114">
        <f>'AMA_UBS J Brasil'!B35</f>
        <v>5</v>
      </c>
      <c r="D55" s="345">
        <f t="shared" ref="D55:D57" si="205">C55*B55</f>
        <v>150</v>
      </c>
      <c r="E55" s="134">
        <f>'AMA_UBS J Brasil'!C35</f>
        <v>5</v>
      </c>
      <c r="F55" s="358">
        <f t="shared" ref="F55:F57" si="206">(E55*$B55)-$D55</f>
        <v>0</v>
      </c>
      <c r="G55" s="134">
        <f>'AMA_UBS J Brasil'!E35</f>
        <v>0</v>
      </c>
      <c r="H55" s="358">
        <f t="shared" ref="H55:H57" si="207">(G55*$B55)-$D55</f>
        <v>-150</v>
      </c>
      <c r="I55" s="134">
        <f>'AMA_UBS J Brasil'!G35</f>
        <v>0</v>
      </c>
      <c r="J55" s="358">
        <f t="shared" ref="J55:J57" si="208">(I55*$B55)-$D55</f>
        <v>-150</v>
      </c>
      <c r="K55" s="294">
        <f t="shared" ref="K55:K57" si="209">SUM(E55,G55,I55)</f>
        <v>5</v>
      </c>
      <c r="L55" s="371">
        <f t="shared" ref="L55" si="210">(K55*$B55)-$D55*3</f>
        <v>-300</v>
      </c>
      <c r="M55" s="134">
        <f>'AMA_UBS J Brasil'!K35</f>
        <v>0</v>
      </c>
      <c r="N55" s="358">
        <f t="shared" ref="N55:N57" si="211">(M55*$B55)-$D55</f>
        <v>-150</v>
      </c>
      <c r="O55" s="134">
        <f>'AMA_UBS J Brasil'!M35</f>
        <v>0</v>
      </c>
      <c r="P55" s="358">
        <f t="shared" ref="P55:P57" si="212">(O55*$B55)-$D55</f>
        <v>-150</v>
      </c>
      <c r="Q55" s="134">
        <f>'AMA_UBS J Brasil'!O35</f>
        <v>0</v>
      </c>
      <c r="R55" s="358">
        <f t="shared" ref="R55:R57" si="213">(Q55*$B55)-$D55</f>
        <v>-150</v>
      </c>
      <c r="S55" s="294">
        <f t="shared" ref="S55:S57" si="214">SUM(M55,O55,Q55)</f>
        <v>0</v>
      </c>
      <c r="T55" s="371">
        <f t="shared" ref="T55:T57" si="215">(S55*$B55)-$D55*3</f>
        <v>-450</v>
      </c>
    </row>
    <row r="56" spans="1:20" hidden="1" x14ac:dyDescent="0.25">
      <c r="A56" s="90" t="s">
        <v>175</v>
      </c>
      <c r="B56" s="317">
        <v>36</v>
      </c>
      <c r="C56" s="114">
        <v>8</v>
      </c>
      <c r="D56" s="345">
        <f>C56*B56</f>
        <v>288</v>
      </c>
      <c r="E56" s="134">
        <f>'AMA_UBS J Brasil'!C34</f>
        <v>8</v>
      </c>
      <c r="F56" s="358">
        <f>(E56*$B56)-$D56</f>
        <v>0</v>
      </c>
      <c r="G56" s="134">
        <f>'AMA_UBS J Brasil'!E34</f>
        <v>0</v>
      </c>
      <c r="H56" s="358">
        <f>(G56*$B56)-$D56</f>
        <v>-288</v>
      </c>
      <c r="I56" s="134">
        <f>'AMA_UBS J Brasil'!G34</f>
        <v>0</v>
      </c>
      <c r="J56" s="358">
        <f>(I56*$B56)-$D56</f>
        <v>-288</v>
      </c>
      <c r="K56" s="294">
        <f t="shared" si="209"/>
        <v>8</v>
      </c>
      <c r="L56" s="371">
        <f>(K56*$B56)-$D56*3</f>
        <v>-576</v>
      </c>
      <c r="M56" s="134">
        <f>'AMA_UBS J Brasil'!K34</f>
        <v>0</v>
      </c>
      <c r="N56" s="358">
        <f>(M56*$B56)-$D56</f>
        <v>-288</v>
      </c>
      <c r="O56" s="134">
        <f>'AMA_UBS J Brasil'!M34</f>
        <v>0</v>
      </c>
      <c r="P56" s="358">
        <f>(O56*$B56)-$D56</f>
        <v>-288</v>
      </c>
      <c r="Q56" s="134">
        <f>'AMA_UBS J Brasil'!O34</f>
        <v>0</v>
      </c>
      <c r="R56" s="358">
        <f>(Q56*$B56)-$D56</f>
        <v>-288</v>
      </c>
      <c r="S56" s="294">
        <f t="shared" si="214"/>
        <v>0</v>
      </c>
      <c r="T56" s="371">
        <f>(S56*$B56)-$D56*3</f>
        <v>-864</v>
      </c>
    </row>
    <row r="57" spans="1:20" ht="15.75" hidden="1" thickBot="1" x14ac:dyDescent="0.3">
      <c r="A57" s="95" t="s">
        <v>45</v>
      </c>
      <c r="B57" s="317">
        <v>40</v>
      </c>
      <c r="C57" s="114"/>
      <c r="D57" s="345">
        <f t="shared" si="205"/>
        <v>0</v>
      </c>
      <c r="E57" s="134">
        <f>'AMA_UBS J Brasil'!C36</f>
        <v>1</v>
      </c>
      <c r="F57" s="358">
        <f t="shared" si="206"/>
        <v>40</v>
      </c>
      <c r="G57" s="134">
        <f>'AMA_UBS J Brasil'!E36</f>
        <v>0</v>
      </c>
      <c r="H57" s="358">
        <f t="shared" si="207"/>
        <v>0</v>
      </c>
      <c r="I57" s="134">
        <f>'AMA_UBS J Brasil'!G36</f>
        <v>0</v>
      </c>
      <c r="J57" s="358">
        <f t="shared" si="208"/>
        <v>0</v>
      </c>
      <c r="K57" s="294">
        <f t="shared" si="209"/>
        <v>1</v>
      </c>
      <c r="L57" s="371">
        <f t="shared" ref="L57" si="216">(K57*$B57)-$D57*3</f>
        <v>40</v>
      </c>
      <c r="M57" s="134">
        <f>'AMA_UBS J Brasil'!K36</f>
        <v>0</v>
      </c>
      <c r="N57" s="358">
        <f t="shared" si="211"/>
        <v>0</v>
      </c>
      <c r="O57" s="134">
        <f>'AMA_UBS J Brasil'!M36</f>
        <v>0</v>
      </c>
      <c r="P57" s="358">
        <f t="shared" si="212"/>
        <v>0</v>
      </c>
      <c r="Q57" s="134">
        <f>'AMA_UBS J Brasil'!O36</f>
        <v>0</v>
      </c>
      <c r="R57" s="358">
        <f t="shared" si="213"/>
        <v>0</v>
      </c>
      <c r="S57" s="294">
        <f t="shared" si="214"/>
        <v>0</v>
      </c>
      <c r="T57" s="371">
        <f t="shared" si="215"/>
        <v>0</v>
      </c>
    </row>
    <row r="58" spans="1:20" ht="15.75" hidden="1" thickBot="1" x14ac:dyDescent="0.3">
      <c r="A58" s="396" t="s">
        <v>7</v>
      </c>
      <c r="B58" s="397">
        <f t="shared" ref="B58:T58" si="217">SUM(B55:B57)</f>
        <v>106</v>
      </c>
      <c r="C58" s="421">
        <f t="shared" si="217"/>
        <v>13</v>
      </c>
      <c r="D58" s="422">
        <f t="shared" si="217"/>
        <v>438</v>
      </c>
      <c r="E58" s="398">
        <f t="shared" si="217"/>
        <v>14</v>
      </c>
      <c r="F58" s="399">
        <f t="shared" si="217"/>
        <v>40</v>
      </c>
      <c r="G58" s="398">
        <f t="shared" si="217"/>
        <v>0</v>
      </c>
      <c r="H58" s="399">
        <f t="shared" si="217"/>
        <v>-438</v>
      </c>
      <c r="I58" s="398">
        <f t="shared" si="217"/>
        <v>0</v>
      </c>
      <c r="J58" s="399">
        <f t="shared" si="217"/>
        <v>-438</v>
      </c>
      <c r="K58" s="400">
        <f t="shared" ref="K58:L58" si="218">SUM(K55:K57)</f>
        <v>14</v>
      </c>
      <c r="L58" s="401">
        <f t="shared" si="218"/>
        <v>-836</v>
      </c>
      <c r="M58" s="398">
        <f t="shared" si="217"/>
        <v>0</v>
      </c>
      <c r="N58" s="399">
        <f t="shared" si="217"/>
        <v>-438</v>
      </c>
      <c r="O58" s="398">
        <f t="shared" si="217"/>
        <v>0</v>
      </c>
      <c r="P58" s="399">
        <f t="shared" si="217"/>
        <v>-438</v>
      </c>
      <c r="Q58" s="398">
        <f t="shared" si="217"/>
        <v>0</v>
      </c>
      <c r="R58" s="399">
        <f t="shared" si="217"/>
        <v>-438</v>
      </c>
      <c r="S58" s="400">
        <f t="shared" si="217"/>
        <v>0</v>
      </c>
      <c r="T58" s="401">
        <f t="shared" si="217"/>
        <v>-1314</v>
      </c>
    </row>
    <row r="59" spans="1:20" hidden="1" x14ac:dyDescent="0.25"/>
    <row r="60" spans="1:20" ht="15.75" hidden="1" x14ac:dyDescent="0.25">
      <c r="A60" s="1290" t="s">
        <v>281</v>
      </c>
      <c r="B60" s="1291"/>
      <c r="C60" s="1291"/>
      <c r="D60" s="1291"/>
      <c r="E60" s="1291"/>
      <c r="F60" s="1291"/>
      <c r="G60" s="1291"/>
      <c r="H60" s="1291"/>
      <c r="I60" s="1291"/>
      <c r="J60" s="1291"/>
      <c r="K60" s="1291"/>
      <c r="L60" s="1291"/>
      <c r="M60" s="1291"/>
      <c r="N60" s="1291"/>
      <c r="O60" s="1291"/>
      <c r="P60" s="1291"/>
      <c r="Q60" s="1291"/>
      <c r="R60" s="1291"/>
      <c r="S60" s="1291"/>
      <c r="T60" s="1291"/>
    </row>
    <row r="61" spans="1:20" ht="36.75" hidden="1" thickBot="1" x14ac:dyDescent="0.3">
      <c r="A61" s="110" t="s">
        <v>14</v>
      </c>
      <c r="B61" s="315" t="s">
        <v>231</v>
      </c>
      <c r="C61" s="132" t="s">
        <v>173</v>
      </c>
      <c r="D61" s="343" t="s">
        <v>232</v>
      </c>
      <c r="E61" s="384" t="s">
        <v>2</v>
      </c>
      <c r="F61" s="385" t="s">
        <v>234</v>
      </c>
      <c r="G61" s="384" t="s">
        <v>3</v>
      </c>
      <c r="H61" s="385" t="s">
        <v>235</v>
      </c>
      <c r="I61" s="384" t="s">
        <v>4</v>
      </c>
      <c r="J61" s="385" t="s">
        <v>236</v>
      </c>
      <c r="K61" s="292" t="s">
        <v>206</v>
      </c>
      <c r="L61" s="383" t="s">
        <v>233</v>
      </c>
      <c r="M61" s="384" t="s">
        <v>5</v>
      </c>
      <c r="N61" s="385" t="s">
        <v>237</v>
      </c>
      <c r="O61" s="386" t="s">
        <v>203</v>
      </c>
      <c r="P61" s="385" t="s">
        <v>238</v>
      </c>
      <c r="Q61" s="386" t="s">
        <v>204</v>
      </c>
      <c r="R61" s="385" t="s">
        <v>239</v>
      </c>
      <c r="S61" s="292" t="s">
        <v>206</v>
      </c>
      <c r="T61" s="383" t="s">
        <v>233</v>
      </c>
    </row>
    <row r="62" spans="1:20" ht="15.75" hidden="1" thickTop="1" x14ac:dyDescent="0.25">
      <c r="A62" s="113" t="s">
        <v>25</v>
      </c>
      <c r="B62" s="317">
        <v>30</v>
      </c>
      <c r="C62" s="114">
        <f>'AMA_UBS V Guilherme'!B31</f>
        <v>5</v>
      </c>
      <c r="D62" s="345">
        <f t="shared" ref="D62:D64" si="219">C62*B62</f>
        <v>150</v>
      </c>
      <c r="E62" s="134">
        <f>'AMA_UBS V Guilherme'!C31</f>
        <v>1</v>
      </c>
      <c r="F62" s="358">
        <f t="shared" ref="F62:F64" si="220">(E62*$B62)-$D62</f>
        <v>-120</v>
      </c>
      <c r="G62" s="134">
        <f>'AMA_UBS V Guilherme'!E31</f>
        <v>0</v>
      </c>
      <c r="H62" s="358">
        <f t="shared" ref="H62:H64" si="221">(G62*$B62)-$D62</f>
        <v>-150</v>
      </c>
      <c r="I62" s="134">
        <f>'AMA_UBS V Guilherme'!G31</f>
        <v>0</v>
      </c>
      <c r="J62" s="358">
        <f t="shared" ref="J62:J64" si="222">(I62*$B62)-$D62</f>
        <v>-150</v>
      </c>
      <c r="K62" s="294">
        <f t="shared" ref="K62:K64" si="223">SUM(E62,G62,I62)</f>
        <v>1</v>
      </c>
      <c r="L62" s="371">
        <f t="shared" ref="L62:L64" si="224">(K62*$B62)-$D62*3</f>
        <v>-420</v>
      </c>
      <c r="M62" s="134">
        <f>'AMA_UBS V Guilherme'!K31</f>
        <v>0</v>
      </c>
      <c r="N62" s="358">
        <f t="shared" ref="N62:N64" si="225">(M62*$B62)-$D62</f>
        <v>-150</v>
      </c>
      <c r="O62" s="134">
        <f>'AMA_UBS V Guilherme'!M31</f>
        <v>0</v>
      </c>
      <c r="P62" s="358">
        <f t="shared" ref="P62:P64" si="226">(O62*$B62)-$D62</f>
        <v>-150</v>
      </c>
      <c r="Q62" s="134">
        <f>'AMA_UBS V Guilherme'!O31</f>
        <v>0</v>
      </c>
      <c r="R62" s="358">
        <f t="shared" ref="R62:R64" si="227">(Q62*$B62)-$D62</f>
        <v>-150</v>
      </c>
      <c r="S62" s="294">
        <f t="shared" ref="S62:S64" si="228">SUM(M62,O62,Q62)</f>
        <v>0</v>
      </c>
      <c r="T62" s="371">
        <f t="shared" ref="T62:T64" si="229">(S62*$B62)-$D62*3</f>
        <v>-450</v>
      </c>
    </row>
    <row r="63" spans="1:20" hidden="1" x14ac:dyDescent="0.25">
      <c r="A63" s="90" t="s">
        <v>175</v>
      </c>
      <c r="B63" s="325">
        <v>36</v>
      </c>
      <c r="C63" s="387">
        <v>3</v>
      </c>
      <c r="D63" s="345">
        <f t="shared" si="219"/>
        <v>108</v>
      </c>
      <c r="E63" s="134">
        <f>'AMA_UBS V Guilherme'!C32</f>
        <v>7</v>
      </c>
      <c r="F63" s="358">
        <f t="shared" si="220"/>
        <v>144</v>
      </c>
      <c r="G63" s="134">
        <f>'AMA_UBS V Guilherme'!E32</f>
        <v>0</v>
      </c>
      <c r="H63" s="358">
        <f t="shared" si="221"/>
        <v>-108</v>
      </c>
      <c r="I63" s="134">
        <f>'AMA_UBS V Guilherme'!G32</f>
        <v>0</v>
      </c>
      <c r="J63" s="358">
        <f t="shared" si="222"/>
        <v>-108</v>
      </c>
      <c r="K63" s="294">
        <f t="shared" si="223"/>
        <v>7</v>
      </c>
      <c r="L63" s="371">
        <f t="shared" si="224"/>
        <v>-72</v>
      </c>
      <c r="M63" s="134">
        <f>'AMA_UBS V Guilherme'!K32</f>
        <v>0</v>
      </c>
      <c r="N63" s="358">
        <f t="shared" si="225"/>
        <v>-108</v>
      </c>
      <c r="O63" s="134">
        <f>'AMA_UBS V Guilherme'!M32</f>
        <v>0</v>
      </c>
      <c r="P63" s="358">
        <f t="shared" si="226"/>
        <v>-108</v>
      </c>
      <c r="Q63" s="134">
        <f>'AMA_UBS V Guilherme'!O32</f>
        <v>0</v>
      </c>
      <c r="R63" s="358">
        <f t="shared" si="227"/>
        <v>-108</v>
      </c>
      <c r="S63" s="294">
        <f t="shared" si="228"/>
        <v>0</v>
      </c>
      <c r="T63" s="371">
        <f t="shared" si="229"/>
        <v>-324</v>
      </c>
    </row>
    <row r="64" spans="1:20" ht="15.75" hidden="1" thickBot="1" x14ac:dyDescent="0.3">
      <c r="A64" s="95" t="s">
        <v>45</v>
      </c>
      <c r="B64" s="325">
        <v>40</v>
      </c>
      <c r="C64" s="387">
        <v>1</v>
      </c>
      <c r="D64" s="345">
        <f t="shared" si="219"/>
        <v>40</v>
      </c>
      <c r="E64" s="134">
        <f>'AMA_UBS V Guilherme'!C33</f>
        <v>2</v>
      </c>
      <c r="F64" s="358">
        <f t="shared" si="220"/>
        <v>40</v>
      </c>
      <c r="G64" s="134">
        <f>'AMA_UBS V Guilherme'!E33</f>
        <v>0</v>
      </c>
      <c r="H64" s="358">
        <f t="shared" si="221"/>
        <v>-40</v>
      </c>
      <c r="I64" s="134">
        <f>'AMA_UBS V Guilherme'!G33</f>
        <v>0</v>
      </c>
      <c r="J64" s="358">
        <f t="shared" si="222"/>
        <v>-40</v>
      </c>
      <c r="K64" s="294">
        <f t="shared" si="223"/>
        <v>2</v>
      </c>
      <c r="L64" s="371">
        <f t="shared" si="224"/>
        <v>-40</v>
      </c>
      <c r="M64" s="134">
        <f>'AMA_UBS V Guilherme'!K33</f>
        <v>0</v>
      </c>
      <c r="N64" s="358">
        <f t="shared" si="225"/>
        <v>-40</v>
      </c>
      <c r="O64" s="134">
        <f>'AMA_UBS V Guilherme'!M33</f>
        <v>0</v>
      </c>
      <c r="P64" s="358">
        <f t="shared" si="226"/>
        <v>-40</v>
      </c>
      <c r="Q64" s="134">
        <f>'AMA_UBS V Guilherme'!O33</f>
        <v>0</v>
      </c>
      <c r="R64" s="358">
        <f t="shared" si="227"/>
        <v>-40</v>
      </c>
      <c r="S64" s="294">
        <f t="shared" si="228"/>
        <v>0</v>
      </c>
      <c r="T64" s="371">
        <f t="shared" si="229"/>
        <v>-120</v>
      </c>
    </row>
    <row r="65" spans="1:20" ht="15.75" hidden="1" thickBot="1" x14ac:dyDescent="0.3">
      <c r="A65" s="402" t="s">
        <v>7</v>
      </c>
      <c r="B65" s="403">
        <f t="shared" ref="B65:T65" si="230">SUM(B62:B64)</f>
        <v>106</v>
      </c>
      <c r="C65" s="404">
        <f t="shared" si="230"/>
        <v>9</v>
      </c>
      <c r="D65" s="405">
        <f t="shared" si="230"/>
        <v>298</v>
      </c>
      <c r="E65" s="406">
        <f t="shared" si="230"/>
        <v>10</v>
      </c>
      <c r="F65" s="407">
        <f t="shared" si="230"/>
        <v>64</v>
      </c>
      <c r="G65" s="406">
        <f t="shared" si="230"/>
        <v>0</v>
      </c>
      <c r="H65" s="407">
        <f t="shared" si="230"/>
        <v>-298</v>
      </c>
      <c r="I65" s="406">
        <f t="shared" si="230"/>
        <v>0</v>
      </c>
      <c r="J65" s="407">
        <f t="shared" si="230"/>
        <v>-298</v>
      </c>
      <c r="K65" s="408">
        <f t="shared" ref="K65:L65" si="231">SUM(K62:K64)</f>
        <v>10</v>
      </c>
      <c r="L65" s="409">
        <f t="shared" si="231"/>
        <v>-532</v>
      </c>
      <c r="M65" s="406">
        <f t="shared" si="230"/>
        <v>0</v>
      </c>
      <c r="N65" s="407">
        <f t="shared" si="230"/>
        <v>-298</v>
      </c>
      <c r="O65" s="406">
        <f t="shared" si="230"/>
        <v>0</v>
      </c>
      <c r="P65" s="407">
        <f t="shared" si="230"/>
        <v>-298</v>
      </c>
      <c r="Q65" s="406">
        <f t="shared" si="230"/>
        <v>0</v>
      </c>
      <c r="R65" s="407">
        <f t="shared" si="230"/>
        <v>-298</v>
      </c>
      <c r="S65" s="408">
        <f t="shared" si="230"/>
        <v>0</v>
      </c>
      <c r="T65" s="409">
        <f t="shared" si="230"/>
        <v>-894</v>
      </c>
    </row>
    <row r="66" spans="1:20" hidden="1" x14ac:dyDescent="0.25"/>
    <row r="67" spans="1:20" ht="15.75" hidden="1" x14ac:dyDescent="0.25">
      <c r="A67" s="1290" t="s">
        <v>285</v>
      </c>
      <c r="B67" s="1291"/>
      <c r="C67" s="1291"/>
      <c r="D67" s="1291"/>
      <c r="E67" s="1291"/>
      <c r="F67" s="1291"/>
      <c r="G67" s="1291"/>
      <c r="H67" s="1291"/>
      <c r="I67" s="1291"/>
      <c r="J67" s="1291"/>
      <c r="K67" s="1291"/>
      <c r="L67" s="1291"/>
      <c r="M67" s="1291"/>
      <c r="N67" s="1291"/>
      <c r="O67" s="1291"/>
      <c r="P67" s="1291"/>
      <c r="Q67" s="1291"/>
      <c r="R67" s="1291"/>
      <c r="S67" s="1291"/>
      <c r="T67" s="1291"/>
    </row>
    <row r="68" spans="1:20" ht="36.75" hidden="1" thickBot="1" x14ac:dyDescent="0.3">
      <c r="A68" s="110" t="s">
        <v>14</v>
      </c>
      <c r="B68" s="315" t="s">
        <v>231</v>
      </c>
      <c r="C68" s="132" t="s">
        <v>173</v>
      </c>
      <c r="D68" s="343" t="s">
        <v>232</v>
      </c>
      <c r="E68" s="384" t="s">
        <v>2</v>
      </c>
      <c r="F68" s="385" t="s">
        <v>234</v>
      </c>
      <c r="G68" s="384" t="s">
        <v>3</v>
      </c>
      <c r="H68" s="385" t="s">
        <v>235</v>
      </c>
      <c r="I68" s="384" t="s">
        <v>4</v>
      </c>
      <c r="J68" s="385" t="s">
        <v>236</v>
      </c>
      <c r="K68" s="292" t="s">
        <v>206</v>
      </c>
      <c r="L68" s="383" t="s">
        <v>233</v>
      </c>
      <c r="M68" s="384" t="s">
        <v>5</v>
      </c>
      <c r="N68" s="385" t="s">
        <v>237</v>
      </c>
      <c r="O68" s="386" t="s">
        <v>203</v>
      </c>
      <c r="P68" s="385" t="s">
        <v>238</v>
      </c>
      <c r="Q68" s="386" t="s">
        <v>204</v>
      </c>
      <c r="R68" s="385" t="s">
        <v>239</v>
      </c>
      <c r="S68" s="292" t="s">
        <v>206</v>
      </c>
      <c r="T68" s="383" t="s">
        <v>233</v>
      </c>
    </row>
    <row r="69" spans="1:20" ht="15.75" hidden="1" thickTop="1" x14ac:dyDescent="0.25">
      <c r="A69" s="95" t="s">
        <v>45</v>
      </c>
      <c r="B69" s="320">
        <v>40</v>
      </c>
      <c r="C69" s="93">
        <f>'AMA_UBS V Medeiros'!B29</f>
        <v>1</v>
      </c>
      <c r="D69" s="346">
        <f t="shared" ref="D69:D71" si="232">C69*B69</f>
        <v>40</v>
      </c>
      <c r="E69" s="133">
        <f>'AMA_UBS V Medeiros'!C29</f>
        <v>1</v>
      </c>
      <c r="F69" s="357">
        <f t="shared" ref="F69:F71" si="233">(E69*$B69)-$D69</f>
        <v>0</v>
      </c>
      <c r="G69" s="133">
        <f>'AMA_UBS V Medeiros'!E29</f>
        <v>0</v>
      </c>
      <c r="H69" s="357">
        <f t="shared" ref="H69:H71" si="234">(G69*$B69)-$D69</f>
        <v>-40</v>
      </c>
      <c r="I69" s="133">
        <f>'AMA_UBS V Medeiros'!G29</f>
        <v>0</v>
      </c>
      <c r="J69" s="357">
        <f t="shared" ref="J69:J71" si="235">(I69*$B69)-$D69</f>
        <v>-40</v>
      </c>
      <c r="K69" s="282">
        <f t="shared" ref="K69:K71" si="236">SUM(E69,G69,I69)</f>
        <v>1</v>
      </c>
      <c r="L69" s="370">
        <f t="shared" ref="L69:L71" si="237">(K69*$B69)-$D69*3</f>
        <v>-80</v>
      </c>
      <c r="M69" s="133">
        <f>'AMA_UBS V Medeiros'!K29</f>
        <v>0</v>
      </c>
      <c r="N69" s="357">
        <f t="shared" ref="N69:N71" si="238">(M69*$B69)-$D69</f>
        <v>-40</v>
      </c>
      <c r="O69" s="133">
        <f>'AMA_UBS V Medeiros'!M29</f>
        <v>0</v>
      </c>
      <c r="P69" s="357">
        <f t="shared" ref="P69:P71" si="239">(O69*$B69)-$D69</f>
        <v>-40</v>
      </c>
      <c r="Q69" s="133">
        <f>'AMA_UBS V Medeiros'!O29</f>
        <v>0</v>
      </c>
      <c r="R69" s="357">
        <f t="shared" ref="R69:R71" si="240">(Q69*$B69)-$D69</f>
        <v>-40</v>
      </c>
      <c r="S69" s="282">
        <f t="shared" ref="S69:S71" si="241">SUM(M69,O69,Q69)</f>
        <v>0</v>
      </c>
      <c r="T69" s="370">
        <f t="shared" ref="T69:T71" si="242">(S69*$B69)-$D69*3</f>
        <v>-120</v>
      </c>
    </row>
    <row r="70" spans="1:20" hidden="1" x14ac:dyDescent="0.25">
      <c r="A70" s="95" t="s">
        <v>175</v>
      </c>
      <c r="B70" s="320">
        <v>36</v>
      </c>
      <c r="C70" s="93">
        <f>'AMA_UBS V Medeiros'!B30</f>
        <v>6</v>
      </c>
      <c r="D70" s="346">
        <f t="shared" si="232"/>
        <v>216</v>
      </c>
      <c r="E70" s="133">
        <f>'AMA_UBS V Medeiros'!C30</f>
        <v>5</v>
      </c>
      <c r="F70" s="357">
        <f t="shared" si="233"/>
        <v>-36</v>
      </c>
      <c r="G70" s="133">
        <f>'AMA_UBS V Medeiros'!E30</f>
        <v>0</v>
      </c>
      <c r="H70" s="357">
        <f t="shared" si="234"/>
        <v>-216</v>
      </c>
      <c r="I70" s="133">
        <f>'AMA_UBS V Medeiros'!G30</f>
        <v>0</v>
      </c>
      <c r="J70" s="357">
        <f t="shared" si="235"/>
        <v>-216</v>
      </c>
      <c r="K70" s="282">
        <f t="shared" si="236"/>
        <v>5</v>
      </c>
      <c r="L70" s="370">
        <f t="shared" si="237"/>
        <v>-468</v>
      </c>
      <c r="M70" s="133">
        <f>'AMA_UBS V Medeiros'!K30</f>
        <v>0</v>
      </c>
      <c r="N70" s="357">
        <f t="shared" si="238"/>
        <v>-216</v>
      </c>
      <c r="O70" s="133">
        <f>'AMA_UBS V Medeiros'!M30</f>
        <v>0</v>
      </c>
      <c r="P70" s="357">
        <f t="shared" si="239"/>
        <v>-216</v>
      </c>
      <c r="Q70" s="133">
        <f>'AMA_UBS V Medeiros'!O30</f>
        <v>0</v>
      </c>
      <c r="R70" s="357">
        <f t="shared" si="240"/>
        <v>-216</v>
      </c>
      <c r="S70" s="282">
        <f t="shared" si="241"/>
        <v>0</v>
      </c>
      <c r="T70" s="370">
        <f t="shared" si="242"/>
        <v>-648</v>
      </c>
    </row>
    <row r="71" spans="1:20" ht="15.75" hidden="1" thickBot="1" x14ac:dyDescent="0.3">
      <c r="A71" s="113" t="s">
        <v>25</v>
      </c>
      <c r="B71" s="317">
        <v>30</v>
      </c>
      <c r="C71" s="107">
        <f>'AMA_UBS V Medeiros'!B31</f>
        <v>4</v>
      </c>
      <c r="D71" s="338">
        <f t="shared" si="232"/>
        <v>120</v>
      </c>
      <c r="E71" s="134">
        <f>'AMA_UBS V Medeiros'!C31</f>
        <v>4</v>
      </c>
      <c r="F71" s="358">
        <f t="shared" si="233"/>
        <v>0</v>
      </c>
      <c r="G71" s="134">
        <f>'AMA_UBS V Medeiros'!E31</f>
        <v>0</v>
      </c>
      <c r="H71" s="358">
        <f t="shared" si="234"/>
        <v>-120</v>
      </c>
      <c r="I71" s="134">
        <f>'AMA_UBS V Medeiros'!G31</f>
        <v>0</v>
      </c>
      <c r="J71" s="358">
        <f t="shared" si="235"/>
        <v>-120</v>
      </c>
      <c r="K71" s="294">
        <f t="shared" si="236"/>
        <v>4</v>
      </c>
      <c r="L71" s="371">
        <f t="shared" si="237"/>
        <v>-240</v>
      </c>
      <c r="M71" s="134">
        <f>'AMA_UBS V Medeiros'!K31</f>
        <v>0</v>
      </c>
      <c r="N71" s="358">
        <f t="shared" si="238"/>
        <v>-120</v>
      </c>
      <c r="O71" s="134">
        <f>'AMA_UBS V Medeiros'!M31</f>
        <v>0</v>
      </c>
      <c r="P71" s="358">
        <f t="shared" si="239"/>
        <v>-120</v>
      </c>
      <c r="Q71" s="134">
        <f>'AMA_UBS V Medeiros'!O31</f>
        <v>0</v>
      </c>
      <c r="R71" s="358">
        <f t="shared" si="240"/>
        <v>-120</v>
      </c>
      <c r="S71" s="294">
        <f t="shared" si="241"/>
        <v>0</v>
      </c>
      <c r="T71" s="371">
        <f t="shared" si="242"/>
        <v>-360</v>
      </c>
    </row>
    <row r="72" spans="1:20" ht="15.75" hidden="1" thickBot="1" x14ac:dyDescent="0.3">
      <c r="A72" s="410" t="s">
        <v>7</v>
      </c>
      <c r="B72" s="403">
        <f t="shared" ref="B72:T72" si="243">SUM(B69:B71)</f>
        <v>106</v>
      </c>
      <c r="C72" s="404">
        <f t="shared" si="243"/>
        <v>11</v>
      </c>
      <c r="D72" s="405">
        <f t="shared" si="243"/>
        <v>376</v>
      </c>
      <c r="E72" s="406">
        <f t="shared" si="243"/>
        <v>10</v>
      </c>
      <c r="F72" s="407">
        <f t="shared" si="243"/>
        <v>-36</v>
      </c>
      <c r="G72" s="406">
        <f t="shared" si="243"/>
        <v>0</v>
      </c>
      <c r="H72" s="407">
        <f t="shared" si="243"/>
        <v>-376</v>
      </c>
      <c r="I72" s="406">
        <f t="shared" si="243"/>
        <v>0</v>
      </c>
      <c r="J72" s="407">
        <f t="shared" si="243"/>
        <v>-376</v>
      </c>
      <c r="K72" s="408">
        <f t="shared" ref="K72:L72" si="244">SUM(K69:K71)</f>
        <v>10</v>
      </c>
      <c r="L72" s="409">
        <f t="shared" si="244"/>
        <v>-788</v>
      </c>
      <c r="M72" s="406">
        <f t="shared" si="243"/>
        <v>0</v>
      </c>
      <c r="N72" s="407">
        <f t="shared" si="243"/>
        <v>-376</v>
      </c>
      <c r="O72" s="406">
        <f t="shared" si="243"/>
        <v>0</v>
      </c>
      <c r="P72" s="407">
        <f t="shared" si="243"/>
        <v>-376</v>
      </c>
      <c r="Q72" s="406">
        <f t="shared" si="243"/>
        <v>0</v>
      </c>
      <c r="R72" s="407">
        <f t="shared" si="243"/>
        <v>-376</v>
      </c>
      <c r="S72" s="408">
        <f t="shared" si="243"/>
        <v>0</v>
      </c>
      <c r="T72" s="409">
        <f t="shared" si="243"/>
        <v>-1128</v>
      </c>
    </row>
    <row r="73" spans="1:20" hidden="1" x14ac:dyDescent="0.25"/>
    <row r="74" spans="1:20" ht="15.75" hidden="1" x14ac:dyDescent="0.25">
      <c r="A74" s="1290" t="s">
        <v>287</v>
      </c>
      <c r="B74" s="1291"/>
      <c r="C74" s="1291"/>
      <c r="D74" s="1291"/>
      <c r="E74" s="1291"/>
      <c r="F74" s="1291"/>
      <c r="G74" s="1291"/>
      <c r="H74" s="1291"/>
      <c r="I74" s="1291"/>
      <c r="J74" s="1291"/>
      <c r="K74" s="1291"/>
      <c r="L74" s="1291"/>
      <c r="M74" s="1291"/>
      <c r="N74" s="1291"/>
      <c r="O74" s="1291"/>
      <c r="P74" s="1291"/>
      <c r="Q74" s="1291"/>
      <c r="R74" s="1291"/>
      <c r="S74" s="1291"/>
      <c r="T74" s="1291"/>
    </row>
    <row r="75" spans="1:20" ht="36.75" hidden="1" thickBot="1" x14ac:dyDescent="0.3">
      <c r="A75" s="110" t="s">
        <v>14</v>
      </c>
      <c r="B75" s="315" t="s">
        <v>231</v>
      </c>
      <c r="C75" s="132" t="s">
        <v>173</v>
      </c>
      <c r="D75" s="343" t="s">
        <v>232</v>
      </c>
      <c r="E75" s="384" t="s">
        <v>2</v>
      </c>
      <c r="F75" s="385" t="s">
        <v>234</v>
      </c>
      <c r="G75" s="384" t="s">
        <v>3</v>
      </c>
      <c r="H75" s="385" t="s">
        <v>235</v>
      </c>
      <c r="I75" s="384" t="s">
        <v>4</v>
      </c>
      <c r="J75" s="385" t="s">
        <v>236</v>
      </c>
      <c r="K75" s="292" t="s">
        <v>206</v>
      </c>
      <c r="L75" s="383" t="s">
        <v>233</v>
      </c>
      <c r="M75" s="384" t="s">
        <v>5</v>
      </c>
      <c r="N75" s="385" t="s">
        <v>237</v>
      </c>
      <c r="O75" s="386" t="s">
        <v>203</v>
      </c>
      <c r="P75" s="385" t="s">
        <v>238</v>
      </c>
      <c r="Q75" s="386" t="s">
        <v>204</v>
      </c>
      <c r="R75" s="385" t="s">
        <v>239</v>
      </c>
      <c r="S75" s="292" t="s">
        <v>206</v>
      </c>
      <c r="T75" s="383" t="s">
        <v>233</v>
      </c>
    </row>
    <row r="76" spans="1:20" ht="15.75" hidden="1" thickTop="1" x14ac:dyDescent="0.25">
      <c r="A76" s="113" t="s">
        <v>25</v>
      </c>
      <c r="B76" s="317">
        <v>30</v>
      </c>
      <c r="C76" s="114">
        <f>'UBS Izolina Mazzei'!B42</f>
        <v>4</v>
      </c>
      <c r="D76" s="345">
        <f t="shared" ref="D76:D77" si="245">C76*B76</f>
        <v>120</v>
      </c>
      <c r="E76" s="134">
        <f>'UBS Izolina Mazzei'!C42</f>
        <v>4</v>
      </c>
      <c r="F76" s="358">
        <f t="shared" ref="F76:F77" si="246">(E76*$B76)-$D76</f>
        <v>0</v>
      </c>
      <c r="G76" s="134">
        <f>'UBS Izolina Mazzei'!E42</f>
        <v>0</v>
      </c>
      <c r="H76" s="358">
        <f t="shared" ref="H76:H77" si="247">(G76*$B76)-$D76</f>
        <v>-120</v>
      </c>
      <c r="I76" s="134">
        <f>'UBS Izolina Mazzei'!G42</f>
        <v>0</v>
      </c>
      <c r="J76" s="358">
        <f t="shared" ref="J76:J77" si="248">(I76*$B76)-$D76</f>
        <v>-120</v>
      </c>
      <c r="K76" s="294">
        <f t="shared" ref="K76:K77" si="249">SUM(E76,G76,I76)</f>
        <v>4</v>
      </c>
      <c r="L76" s="371">
        <f t="shared" ref="L76:L77" si="250">(K76*$B76)-$D76*3</f>
        <v>-240</v>
      </c>
      <c r="M76" s="134">
        <f>'UBS Izolina Mazzei'!K42</f>
        <v>0</v>
      </c>
      <c r="N76" s="358">
        <f t="shared" ref="N76:N77" si="251">(M76*$B76)-$D76</f>
        <v>-120</v>
      </c>
      <c r="O76" s="134">
        <f>'UBS Izolina Mazzei'!M42</f>
        <v>0</v>
      </c>
      <c r="P76" s="358">
        <f t="shared" ref="P76:P77" si="252">(O76*$B76)-$D76</f>
        <v>-120</v>
      </c>
      <c r="Q76" s="134">
        <f>'UBS Izolina Mazzei'!O42</f>
        <v>0</v>
      </c>
      <c r="R76" s="358">
        <f t="shared" ref="R76:R77" si="253">(Q76*$B76)-$D76</f>
        <v>-120</v>
      </c>
      <c r="S76" s="294">
        <f t="shared" ref="S76:S77" si="254">SUM(M76,O76,Q76)</f>
        <v>0</v>
      </c>
      <c r="T76" s="371">
        <f t="shared" ref="T76:T77" si="255">(S76*$B76)-$D76*3</f>
        <v>-360</v>
      </c>
    </row>
    <row r="77" spans="1:20" hidden="1" x14ac:dyDescent="0.25">
      <c r="A77" s="95" t="s">
        <v>45</v>
      </c>
      <c r="B77" s="320">
        <v>40</v>
      </c>
      <c r="C77" s="93">
        <f>'UBS Izolina Mazzei'!B43</f>
        <v>1</v>
      </c>
      <c r="D77" s="346">
        <f t="shared" si="245"/>
        <v>40</v>
      </c>
      <c r="E77" s="133">
        <f>'UBS Izolina Mazzei'!C43</f>
        <v>1</v>
      </c>
      <c r="F77" s="357">
        <f t="shared" si="246"/>
        <v>0</v>
      </c>
      <c r="G77" s="133">
        <f>'UBS Izolina Mazzei'!E43</f>
        <v>0</v>
      </c>
      <c r="H77" s="357">
        <f t="shared" si="247"/>
        <v>-40</v>
      </c>
      <c r="I77" s="133">
        <f>'UBS Izolina Mazzei'!G43</f>
        <v>0</v>
      </c>
      <c r="J77" s="357">
        <f t="shared" si="248"/>
        <v>-40</v>
      </c>
      <c r="K77" s="282">
        <f t="shared" si="249"/>
        <v>1</v>
      </c>
      <c r="L77" s="370">
        <f t="shared" si="250"/>
        <v>-80</v>
      </c>
      <c r="M77" s="133">
        <f>'UBS Izolina Mazzei'!K43</f>
        <v>0</v>
      </c>
      <c r="N77" s="357">
        <f t="shared" si="251"/>
        <v>-40</v>
      </c>
      <c r="O77" s="133">
        <f>'UBS Izolina Mazzei'!M43</f>
        <v>0</v>
      </c>
      <c r="P77" s="357">
        <f t="shared" si="252"/>
        <v>-40</v>
      </c>
      <c r="Q77" s="133">
        <f>'UBS Izolina Mazzei'!O43</f>
        <v>0</v>
      </c>
      <c r="R77" s="357">
        <f t="shared" si="253"/>
        <v>-40</v>
      </c>
      <c r="S77" s="282">
        <f t="shared" si="254"/>
        <v>0</v>
      </c>
      <c r="T77" s="370">
        <f t="shared" si="255"/>
        <v>-120</v>
      </c>
    </row>
    <row r="78" spans="1:20" ht="15.75" hidden="1" thickBot="1" x14ac:dyDescent="0.3">
      <c r="A78" s="6" t="s">
        <v>7</v>
      </c>
      <c r="B78" s="334">
        <f t="shared" ref="B78:T78" si="256">SUM(B76:B77)</f>
        <v>70</v>
      </c>
      <c r="C78" s="7">
        <f t="shared" si="256"/>
        <v>5</v>
      </c>
      <c r="D78" s="341">
        <f t="shared" si="256"/>
        <v>160</v>
      </c>
      <c r="E78" s="8">
        <f t="shared" si="256"/>
        <v>5</v>
      </c>
      <c r="F78" s="360">
        <f t="shared" si="256"/>
        <v>0</v>
      </c>
      <c r="G78" s="8">
        <f t="shared" si="256"/>
        <v>0</v>
      </c>
      <c r="H78" s="360">
        <f t="shared" si="256"/>
        <v>-160</v>
      </c>
      <c r="I78" s="8">
        <f t="shared" si="256"/>
        <v>0</v>
      </c>
      <c r="J78" s="360">
        <f t="shared" si="256"/>
        <v>-160</v>
      </c>
      <c r="K78" s="103">
        <f t="shared" ref="K78:L78" si="257">SUM(K76:K77)</f>
        <v>5</v>
      </c>
      <c r="L78" s="373">
        <f t="shared" si="257"/>
        <v>-320</v>
      </c>
      <c r="M78" s="8">
        <f t="shared" si="256"/>
        <v>0</v>
      </c>
      <c r="N78" s="360">
        <f t="shared" si="256"/>
        <v>-160</v>
      </c>
      <c r="O78" s="8">
        <f t="shared" si="256"/>
        <v>0</v>
      </c>
      <c r="P78" s="360">
        <f t="shared" si="256"/>
        <v>-160</v>
      </c>
      <c r="Q78" s="8">
        <f t="shared" si="256"/>
        <v>0</v>
      </c>
      <c r="R78" s="360">
        <f t="shared" si="256"/>
        <v>-160</v>
      </c>
      <c r="S78" s="103">
        <f t="shared" si="256"/>
        <v>0</v>
      </c>
      <c r="T78" s="373">
        <f t="shared" si="256"/>
        <v>-480</v>
      </c>
    </row>
    <row r="79" spans="1:20" hidden="1" x14ac:dyDescent="0.25"/>
    <row r="80" spans="1:20" ht="15.75" hidden="1" x14ac:dyDescent="0.25">
      <c r="A80" s="1290" t="s">
        <v>289</v>
      </c>
      <c r="B80" s="1291"/>
      <c r="C80" s="1291"/>
      <c r="D80" s="1291"/>
      <c r="E80" s="1291"/>
      <c r="F80" s="1291"/>
      <c r="G80" s="1291"/>
      <c r="H80" s="1291"/>
      <c r="I80" s="1291"/>
      <c r="J80" s="1291"/>
      <c r="K80" s="1291"/>
      <c r="L80" s="1291"/>
      <c r="M80" s="1291"/>
      <c r="N80" s="1291"/>
      <c r="O80" s="1291"/>
      <c r="P80" s="1291"/>
      <c r="Q80" s="1291"/>
      <c r="R80" s="1291"/>
      <c r="S80" s="1291"/>
      <c r="T80" s="1291"/>
    </row>
    <row r="81" spans="1:20" ht="36.75" hidden="1" thickBot="1" x14ac:dyDescent="0.3">
      <c r="A81" s="110" t="s">
        <v>14</v>
      </c>
      <c r="B81" s="315" t="s">
        <v>231</v>
      </c>
      <c r="C81" s="132" t="s">
        <v>173</v>
      </c>
      <c r="D81" s="343" t="s">
        <v>232</v>
      </c>
      <c r="E81" s="384" t="s">
        <v>2</v>
      </c>
      <c r="F81" s="385" t="s">
        <v>234</v>
      </c>
      <c r="G81" s="384" t="s">
        <v>3</v>
      </c>
      <c r="H81" s="385" t="s">
        <v>235</v>
      </c>
      <c r="I81" s="384" t="s">
        <v>4</v>
      </c>
      <c r="J81" s="385" t="s">
        <v>236</v>
      </c>
      <c r="K81" s="292" t="s">
        <v>206</v>
      </c>
      <c r="L81" s="383" t="s">
        <v>233</v>
      </c>
      <c r="M81" s="384" t="s">
        <v>5</v>
      </c>
      <c r="N81" s="385" t="s">
        <v>237</v>
      </c>
      <c r="O81" s="386" t="s">
        <v>203</v>
      </c>
      <c r="P81" s="385" t="s">
        <v>238</v>
      </c>
      <c r="Q81" s="386" t="s">
        <v>204</v>
      </c>
      <c r="R81" s="385" t="s">
        <v>239</v>
      </c>
      <c r="S81" s="292" t="s">
        <v>206</v>
      </c>
      <c r="T81" s="383" t="s">
        <v>233</v>
      </c>
    </row>
    <row r="82" spans="1:20" ht="15.75" hidden="1" thickTop="1" x14ac:dyDescent="0.25">
      <c r="A82" s="113" t="s">
        <v>25</v>
      </c>
      <c r="B82" s="317">
        <v>30</v>
      </c>
      <c r="C82" s="107">
        <f>'UBS Jardim Japão'!B23</f>
        <v>6</v>
      </c>
      <c r="D82" s="338">
        <f t="shared" ref="D82:D83" si="258">C82*B82</f>
        <v>180</v>
      </c>
      <c r="E82" s="134">
        <f>'UBS Jardim Japão'!C23</f>
        <v>7</v>
      </c>
      <c r="F82" s="358">
        <f t="shared" ref="F82:F83" si="259">(E82*$B82)-$D82</f>
        <v>30</v>
      </c>
      <c r="G82" s="134">
        <f>'UBS Jardim Japão'!E23</f>
        <v>0</v>
      </c>
      <c r="H82" s="358">
        <f t="shared" ref="H82:H83" si="260">(G82*$B82)-$D82</f>
        <v>-180</v>
      </c>
      <c r="I82" s="134">
        <f>'UBS Jardim Japão'!G23</f>
        <v>0</v>
      </c>
      <c r="J82" s="358">
        <f t="shared" ref="J82:J83" si="261">(I82*$B82)-$D82</f>
        <v>-180</v>
      </c>
      <c r="K82" s="294">
        <f t="shared" ref="K82:K83" si="262">SUM(E82,G82,I82)</f>
        <v>7</v>
      </c>
      <c r="L82" s="371">
        <f t="shared" ref="L82:L83" si="263">(K82*$B82)-$D82*3</f>
        <v>-330</v>
      </c>
      <c r="M82" s="134">
        <f>'UBS Jardim Japão'!K23</f>
        <v>0</v>
      </c>
      <c r="N82" s="358">
        <f t="shared" ref="N82:N83" si="264">(M82*$B82)-$D82</f>
        <v>-180</v>
      </c>
      <c r="O82" s="134">
        <f>'UBS Jardim Japão'!M23</f>
        <v>0</v>
      </c>
      <c r="P82" s="358">
        <f t="shared" ref="P82:P83" si="265">(O82*$B82)-$D82</f>
        <v>-180</v>
      </c>
      <c r="Q82" s="134">
        <f>'UBS Jardim Japão'!O23</f>
        <v>0</v>
      </c>
      <c r="R82" s="358">
        <f t="shared" ref="R82:R83" si="266">(Q82*$B82)-$D82</f>
        <v>-180</v>
      </c>
      <c r="S82" s="294">
        <f t="shared" ref="S82:S83" si="267">SUM(M82,O82,Q82)</f>
        <v>0</v>
      </c>
      <c r="T82" s="371">
        <f t="shared" ref="T82:T83" si="268">(S82*$B82)-$D82*3</f>
        <v>-540</v>
      </c>
    </row>
    <row r="83" spans="1:20" hidden="1" x14ac:dyDescent="0.25">
      <c r="A83" s="113" t="s">
        <v>45</v>
      </c>
      <c r="B83" s="317">
        <v>40</v>
      </c>
      <c r="C83" s="107">
        <f>'UBS Jardim Japão'!B24</f>
        <v>1</v>
      </c>
      <c r="D83" s="338">
        <f t="shared" si="258"/>
        <v>40</v>
      </c>
      <c r="E83" s="134">
        <f>'UBS Jardim Japão'!C24</f>
        <v>1</v>
      </c>
      <c r="F83" s="358">
        <f t="shared" si="259"/>
        <v>0</v>
      </c>
      <c r="G83" s="134">
        <f>'UBS Jardim Japão'!E24</f>
        <v>0</v>
      </c>
      <c r="H83" s="358">
        <f t="shared" si="260"/>
        <v>-40</v>
      </c>
      <c r="I83" s="134">
        <f>'UBS Jardim Japão'!G24</f>
        <v>0</v>
      </c>
      <c r="J83" s="358">
        <f t="shared" si="261"/>
        <v>-40</v>
      </c>
      <c r="K83" s="294">
        <f t="shared" si="262"/>
        <v>1</v>
      </c>
      <c r="L83" s="371">
        <f t="shared" si="263"/>
        <v>-80</v>
      </c>
      <c r="M83" s="134">
        <f>'UBS Jardim Japão'!K24</f>
        <v>0</v>
      </c>
      <c r="N83" s="358">
        <f t="shared" si="264"/>
        <v>-40</v>
      </c>
      <c r="O83" s="134">
        <f>'UBS Jardim Japão'!M24</f>
        <v>0</v>
      </c>
      <c r="P83" s="358">
        <f t="shared" si="265"/>
        <v>-40</v>
      </c>
      <c r="Q83" s="134">
        <f>'UBS Jardim Japão'!O24</f>
        <v>0</v>
      </c>
      <c r="R83" s="358">
        <f t="shared" si="266"/>
        <v>-40</v>
      </c>
      <c r="S83" s="294">
        <f t="shared" si="267"/>
        <v>0</v>
      </c>
      <c r="T83" s="371">
        <f t="shared" si="268"/>
        <v>-120</v>
      </c>
    </row>
    <row r="84" spans="1:20" ht="15.75" hidden="1" thickBot="1" x14ac:dyDescent="0.3">
      <c r="A84" s="6" t="s">
        <v>7</v>
      </c>
      <c r="B84" s="334">
        <f t="shared" ref="B84:T84" si="269">SUM(B82:B83)</f>
        <v>70</v>
      </c>
      <c r="C84" s="7">
        <f t="shared" si="269"/>
        <v>7</v>
      </c>
      <c r="D84" s="341">
        <f t="shared" si="269"/>
        <v>220</v>
      </c>
      <c r="E84" s="8">
        <f t="shared" si="269"/>
        <v>8</v>
      </c>
      <c r="F84" s="360">
        <f t="shared" si="269"/>
        <v>30</v>
      </c>
      <c r="G84" s="8">
        <f t="shared" si="269"/>
        <v>0</v>
      </c>
      <c r="H84" s="360">
        <f t="shared" si="269"/>
        <v>-220</v>
      </c>
      <c r="I84" s="8">
        <f t="shared" si="269"/>
        <v>0</v>
      </c>
      <c r="J84" s="360">
        <f t="shared" si="269"/>
        <v>-220</v>
      </c>
      <c r="K84" s="103">
        <f t="shared" ref="K84:L84" si="270">SUM(K82:K83)</f>
        <v>8</v>
      </c>
      <c r="L84" s="373">
        <f t="shared" si="270"/>
        <v>-410</v>
      </c>
      <c r="M84" s="8">
        <f t="shared" si="269"/>
        <v>0</v>
      </c>
      <c r="N84" s="360">
        <f t="shared" si="269"/>
        <v>-220</v>
      </c>
      <c r="O84" s="8">
        <f t="shared" si="269"/>
        <v>0</v>
      </c>
      <c r="P84" s="360">
        <f t="shared" si="269"/>
        <v>-220</v>
      </c>
      <c r="Q84" s="8">
        <f t="shared" si="269"/>
        <v>0</v>
      </c>
      <c r="R84" s="360">
        <f t="shared" si="269"/>
        <v>-220</v>
      </c>
      <c r="S84" s="103">
        <f t="shared" si="269"/>
        <v>0</v>
      </c>
      <c r="T84" s="373">
        <f t="shared" si="269"/>
        <v>-660</v>
      </c>
    </row>
    <row r="85" spans="1:20" hidden="1" x14ac:dyDescent="0.25"/>
    <row r="86" spans="1:20" ht="15.75" hidden="1" x14ac:dyDescent="0.25">
      <c r="A86" s="1290" t="s">
        <v>317</v>
      </c>
      <c r="B86" s="1291"/>
      <c r="C86" s="1291"/>
      <c r="D86" s="1291"/>
      <c r="E86" s="1291"/>
      <c r="F86" s="1291"/>
      <c r="G86" s="1291"/>
      <c r="H86" s="1291"/>
      <c r="I86" s="1291"/>
      <c r="J86" s="1291"/>
      <c r="K86" s="1291"/>
      <c r="L86" s="1291"/>
      <c r="M86" s="1291"/>
      <c r="N86" s="1291"/>
      <c r="O86" s="1291"/>
      <c r="P86" s="1291"/>
      <c r="Q86" s="1291"/>
      <c r="R86" s="1291"/>
      <c r="S86" s="1291"/>
      <c r="T86" s="1291"/>
    </row>
    <row r="87" spans="1:20" ht="36.75" hidden="1" thickBot="1" x14ac:dyDescent="0.3">
      <c r="A87" s="110" t="s">
        <v>14</v>
      </c>
      <c r="B87" s="315" t="s">
        <v>231</v>
      </c>
      <c r="C87" s="132" t="s">
        <v>173</v>
      </c>
      <c r="D87" s="343" t="s">
        <v>232</v>
      </c>
      <c r="E87" s="384" t="s">
        <v>2</v>
      </c>
      <c r="F87" s="385" t="s">
        <v>234</v>
      </c>
      <c r="G87" s="384" t="s">
        <v>3</v>
      </c>
      <c r="H87" s="385" t="s">
        <v>235</v>
      </c>
      <c r="I87" s="384" t="s">
        <v>4</v>
      </c>
      <c r="J87" s="385" t="s">
        <v>236</v>
      </c>
      <c r="K87" s="292" t="s">
        <v>206</v>
      </c>
      <c r="L87" s="383" t="s">
        <v>233</v>
      </c>
      <c r="M87" s="384" t="s">
        <v>5</v>
      </c>
      <c r="N87" s="385" t="s">
        <v>237</v>
      </c>
      <c r="O87" s="386" t="s">
        <v>203</v>
      </c>
      <c r="P87" s="385" t="s">
        <v>238</v>
      </c>
      <c r="Q87" s="386" t="s">
        <v>204</v>
      </c>
      <c r="R87" s="385" t="s">
        <v>239</v>
      </c>
      <c r="S87" s="292" t="s">
        <v>206</v>
      </c>
      <c r="T87" s="383" t="s">
        <v>233</v>
      </c>
    </row>
    <row r="88" spans="1:20" ht="15.75" hidden="1" thickTop="1" x14ac:dyDescent="0.25">
      <c r="A88" s="9" t="s">
        <v>155</v>
      </c>
      <c r="B88" s="316">
        <v>40</v>
      </c>
      <c r="C88" s="112">
        <f>'EMAD na UBS JD JAPÃO'!B16</f>
        <v>2</v>
      </c>
      <c r="D88" s="344">
        <f t="shared" ref="D88:D89" si="271">C88*B88</f>
        <v>80</v>
      </c>
      <c r="E88" s="133">
        <f>'EMAD na UBS JD JAPÃO'!C16</f>
        <v>1</v>
      </c>
      <c r="F88" s="357">
        <f>(E88*$B88)-$D88</f>
        <v>-40</v>
      </c>
      <c r="G88" s="133">
        <f>'EMAD na UBS JD JAPÃO'!E16</f>
        <v>0</v>
      </c>
      <c r="H88" s="357">
        <f>(G88*$B88)-$D88</f>
        <v>-80</v>
      </c>
      <c r="I88" s="133">
        <f>'EMAD na UBS JD JAPÃO'!G16</f>
        <v>0</v>
      </c>
      <c r="J88" s="357">
        <f>(I88*$B88)-$D88</f>
        <v>-80</v>
      </c>
      <c r="K88" s="282">
        <f t="shared" ref="K88:K89" si="272">SUM(E88,G88,I88)</f>
        <v>1</v>
      </c>
      <c r="L88" s="370">
        <f t="shared" ref="L88:L89" si="273">(K88*$B88)-$D88*3</f>
        <v>-200</v>
      </c>
      <c r="M88" s="133">
        <f>'EMAD na UBS JD JAPÃO'!K16</f>
        <v>0</v>
      </c>
      <c r="N88" s="357">
        <f>(M88*$B88)-$D88</f>
        <v>-80</v>
      </c>
      <c r="O88" s="133">
        <f>'EMAD na UBS JD JAPÃO'!M16</f>
        <v>0</v>
      </c>
      <c r="P88" s="357">
        <f t="shared" ref="P88:P89" si="274">(O88*$B88)-$D88</f>
        <v>-80</v>
      </c>
      <c r="Q88" s="133">
        <f>'EMAD na UBS JD JAPÃO'!O16</f>
        <v>0</v>
      </c>
      <c r="R88" s="357">
        <f t="shared" ref="R88:R89" si="275">(Q88*$B88)-$D88</f>
        <v>-80</v>
      </c>
      <c r="S88" s="282">
        <f t="shared" ref="S88:S89" si="276">SUM(M88,O88,Q88)</f>
        <v>0</v>
      </c>
      <c r="T88" s="370">
        <f t="shared" ref="T88:T89" si="277">(S88*$B88)-$D88*3</f>
        <v>-240</v>
      </c>
    </row>
    <row r="89" spans="1:20" hidden="1" x14ac:dyDescent="0.25">
      <c r="A89" s="96" t="s">
        <v>181</v>
      </c>
      <c r="B89" s="323">
        <v>30</v>
      </c>
      <c r="C89" s="92">
        <f>'EMAD na UBS JD JAPÃO'!B17</f>
        <v>0</v>
      </c>
      <c r="D89" s="346">
        <f t="shared" si="271"/>
        <v>0</v>
      </c>
      <c r="E89" s="133">
        <f>'EMAD na UBS JD JAPÃO'!C17</f>
        <v>2</v>
      </c>
      <c r="F89" s="357">
        <f t="shared" ref="F89" si="278">(E89*$B89)-$D89</f>
        <v>60</v>
      </c>
      <c r="G89" s="133">
        <f>'EMAD na UBS JD JAPÃO'!E17</f>
        <v>0</v>
      </c>
      <c r="H89" s="357">
        <f t="shared" ref="H89" si="279">(G89*$B89)-$D89</f>
        <v>0</v>
      </c>
      <c r="I89" s="133">
        <f>'EMAD na UBS JD JAPÃO'!G17</f>
        <v>0</v>
      </c>
      <c r="J89" s="357">
        <f t="shared" ref="J89" si="280">(I89*$B89)-$D89</f>
        <v>0</v>
      </c>
      <c r="K89" s="282">
        <f t="shared" si="272"/>
        <v>2</v>
      </c>
      <c r="L89" s="370">
        <f t="shared" si="273"/>
        <v>60</v>
      </c>
      <c r="M89" s="133">
        <f>'EMAD na UBS JD JAPÃO'!K17</f>
        <v>0</v>
      </c>
      <c r="N89" s="357">
        <f t="shared" ref="N89" si="281">(M89*$B89)-$D89</f>
        <v>0</v>
      </c>
      <c r="O89" s="133">
        <f>'EMAD na UBS JD JAPÃO'!M17</f>
        <v>0</v>
      </c>
      <c r="P89" s="357">
        <f t="shared" si="274"/>
        <v>0</v>
      </c>
      <c r="Q89" s="133">
        <f>'EMAD na UBS JD JAPÃO'!O17</f>
        <v>0</v>
      </c>
      <c r="R89" s="357">
        <f t="shared" si="275"/>
        <v>0</v>
      </c>
      <c r="S89" s="282">
        <f t="shared" si="276"/>
        <v>0</v>
      </c>
      <c r="T89" s="370">
        <f t="shared" si="277"/>
        <v>0</v>
      </c>
    </row>
    <row r="90" spans="1:20" ht="15.75" hidden="1" thickBot="1" x14ac:dyDescent="0.3">
      <c r="A90" s="6" t="s">
        <v>7</v>
      </c>
      <c r="B90" s="334">
        <f t="shared" ref="B90:T90" si="282">SUM(B88:B89)</f>
        <v>70</v>
      </c>
      <c r="C90" s="7">
        <f t="shared" si="282"/>
        <v>2</v>
      </c>
      <c r="D90" s="341">
        <f t="shared" si="282"/>
        <v>80</v>
      </c>
      <c r="E90" s="8">
        <f t="shared" si="282"/>
        <v>3</v>
      </c>
      <c r="F90" s="360">
        <f t="shared" si="282"/>
        <v>20</v>
      </c>
      <c r="G90" s="8">
        <f t="shared" si="282"/>
        <v>0</v>
      </c>
      <c r="H90" s="360">
        <f t="shared" si="282"/>
        <v>-80</v>
      </c>
      <c r="I90" s="8">
        <f t="shared" si="282"/>
        <v>0</v>
      </c>
      <c r="J90" s="360">
        <f t="shared" si="282"/>
        <v>-80</v>
      </c>
      <c r="K90" s="103">
        <f t="shared" ref="K90:L90" si="283">SUM(K88:K89)</f>
        <v>3</v>
      </c>
      <c r="L90" s="373">
        <f t="shared" si="283"/>
        <v>-140</v>
      </c>
      <c r="M90" s="8">
        <f t="shared" si="282"/>
        <v>0</v>
      </c>
      <c r="N90" s="360">
        <f t="shared" si="282"/>
        <v>-80</v>
      </c>
      <c r="O90" s="8">
        <f t="shared" si="282"/>
        <v>0</v>
      </c>
      <c r="P90" s="360">
        <f t="shared" si="282"/>
        <v>-80</v>
      </c>
      <c r="Q90" s="8">
        <f t="shared" si="282"/>
        <v>0</v>
      </c>
      <c r="R90" s="360">
        <f t="shared" si="282"/>
        <v>-80</v>
      </c>
      <c r="S90" s="103">
        <f t="shared" si="282"/>
        <v>0</v>
      </c>
      <c r="T90" s="373">
        <f t="shared" si="282"/>
        <v>-240</v>
      </c>
    </row>
    <row r="91" spans="1:20" hidden="1" x14ac:dyDescent="0.25"/>
    <row r="92" spans="1:20" ht="15.75" hidden="1" x14ac:dyDescent="0.25">
      <c r="A92" s="1290" t="s">
        <v>292</v>
      </c>
      <c r="B92" s="1291"/>
      <c r="C92" s="1291"/>
      <c r="D92" s="1291"/>
      <c r="E92" s="1291"/>
      <c r="F92" s="1291"/>
      <c r="G92" s="1291"/>
      <c r="H92" s="1291"/>
      <c r="I92" s="1291"/>
      <c r="J92" s="1291"/>
      <c r="K92" s="1291"/>
      <c r="L92" s="1291"/>
      <c r="M92" s="1291"/>
      <c r="N92" s="1291"/>
      <c r="O92" s="1291"/>
      <c r="P92" s="1291"/>
      <c r="Q92" s="1291"/>
      <c r="R92" s="1291"/>
      <c r="S92" s="1291"/>
      <c r="T92" s="1291"/>
    </row>
    <row r="93" spans="1:20" ht="36.75" hidden="1" thickBot="1" x14ac:dyDescent="0.3">
      <c r="A93" s="110" t="s">
        <v>14</v>
      </c>
      <c r="B93" s="315" t="s">
        <v>231</v>
      </c>
      <c r="C93" s="132" t="s">
        <v>173</v>
      </c>
      <c r="D93" s="343" t="s">
        <v>232</v>
      </c>
      <c r="E93" s="384" t="s">
        <v>2</v>
      </c>
      <c r="F93" s="385" t="s">
        <v>234</v>
      </c>
      <c r="G93" s="384" t="s">
        <v>3</v>
      </c>
      <c r="H93" s="385" t="s">
        <v>235</v>
      </c>
      <c r="I93" s="384" t="s">
        <v>4</v>
      </c>
      <c r="J93" s="385" t="s">
        <v>236</v>
      </c>
      <c r="K93" s="292" t="s">
        <v>206</v>
      </c>
      <c r="L93" s="383" t="s">
        <v>233</v>
      </c>
      <c r="M93" s="384" t="s">
        <v>5</v>
      </c>
      <c r="N93" s="385" t="s">
        <v>237</v>
      </c>
      <c r="O93" s="386" t="s">
        <v>203</v>
      </c>
      <c r="P93" s="385" t="s">
        <v>238</v>
      </c>
      <c r="Q93" s="386" t="s">
        <v>204</v>
      </c>
      <c r="R93" s="385" t="s">
        <v>239</v>
      </c>
      <c r="S93" s="292" t="s">
        <v>206</v>
      </c>
      <c r="T93" s="383" t="s">
        <v>233</v>
      </c>
    </row>
    <row r="94" spans="1:20" ht="16.5" hidden="1" thickTop="1" thickBot="1" x14ac:dyDescent="0.3">
      <c r="A94" s="113" t="s">
        <v>25</v>
      </c>
      <c r="B94" s="317">
        <v>30</v>
      </c>
      <c r="C94" s="107">
        <f>'UBS Vila Ede'!B23</f>
        <v>5</v>
      </c>
      <c r="D94" s="338">
        <f t="shared" ref="D94" si="284">C94*B94</f>
        <v>150</v>
      </c>
      <c r="E94" s="134">
        <f>'UBS Vila Ede'!C23</f>
        <v>5</v>
      </c>
      <c r="F94" s="358">
        <f t="shared" ref="F94" si="285">(E94*$B94)-$D94</f>
        <v>0</v>
      </c>
      <c r="G94" s="134">
        <f>'UBS Vila Ede'!E23</f>
        <v>0</v>
      </c>
      <c r="H94" s="358">
        <f t="shared" ref="H94" si="286">(G94*$B94)-$D94</f>
        <v>-150</v>
      </c>
      <c r="I94" s="134">
        <f>'UBS Vila Ede'!G23</f>
        <v>0</v>
      </c>
      <c r="J94" s="358">
        <f t="shared" ref="J94" si="287">(I94*$B94)-$D94</f>
        <v>-150</v>
      </c>
      <c r="K94" s="294">
        <f t="shared" ref="K94" si="288">SUM(E94,G94,I94)</f>
        <v>5</v>
      </c>
      <c r="L94" s="371">
        <f t="shared" ref="L94" si="289">(K94*$B94)-$D94*3</f>
        <v>-300</v>
      </c>
      <c r="M94" s="134">
        <f>'UBS Vila Ede'!K23</f>
        <v>0</v>
      </c>
      <c r="N94" s="358">
        <f t="shared" ref="N94" si="290">(M94*$B94)-$D94</f>
        <v>-150</v>
      </c>
      <c r="O94" s="134">
        <f>'UBS Vila Ede'!M23</f>
        <v>0</v>
      </c>
      <c r="P94" s="358">
        <f t="shared" ref="P94" si="291">(O94*$B94)-$D94</f>
        <v>-150</v>
      </c>
      <c r="Q94" s="134">
        <f>'UBS Vila Ede'!O23</f>
        <v>0</v>
      </c>
      <c r="R94" s="358">
        <f t="shared" ref="R94" si="292">(Q94*$B94)-$D94</f>
        <v>-150</v>
      </c>
      <c r="S94" s="294">
        <f t="shared" ref="S94" si="293">SUM(M94,O94,Q94)</f>
        <v>0</v>
      </c>
      <c r="T94" s="371">
        <f t="shared" ref="T94" si="294">(S94*$B94)-$D94*3</f>
        <v>-450</v>
      </c>
    </row>
    <row r="95" spans="1:20" ht="15.75" hidden="1" thickBot="1" x14ac:dyDescent="0.3">
      <c r="A95" s="410" t="s">
        <v>7</v>
      </c>
      <c r="B95" s="403">
        <f t="shared" ref="B95:T95" si="295">SUM(B94:B94)</f>
        <v>30</v>
      </c>
      <c r="C95" s="404">
        <f t="shared" si="295"/>
        <v>5</v>
      </c>
      <c r="D95" s="405">
        <f t="shared" si="295"/>
        <v>150</v>
      </c>
      <c r="E95" s="406">
        <f t="shared" si="295"/>
        <v>5</v>
      </c>
      <c r="F95" s="407">
        <f t="shared" si="295"/>
        <v>0</v>
      </c>
      <c r="G95" s="406">
        <f t="shared" si="295"/>
        <v>0</v>
      </c>
      <c r="H95" s="407">
        <f t="shared" si="295"/>
        <v>-150</v>
      </c>
      <c r="I95" s="406">
        <f t="shared" si="295"/>
        <v>0</v>
      </c>
      <c r="J95" s="407">
        <f t="shared" si="295"/>
        <v>-150</v>
      </c>
      <c r="K95" s="408">
        <f t="shared" ref="K95:L95" si="296">SUM(K94:K94)</f>
        <v>5</v>
      </c>
      <c r="L95" s="409">
        <f t="shared" si="296"/>
        <v>-300</v>
      </c>
      <c r="M95" s="406">
        <f t="shared" si="295"/>
        <v>0</v>
      </c>
      <c r="N95" s="407">
        <f t="shared" si="295"/>
        <v>-150</v>
      </c>
      <c r="O95" s="406">
        <f t="shared" si="295"/>
        <v>0</v>
      </c>
      <c r="P95" s="407">
        <f t="shared" si="295"/>
        <v>-150</v>
      </c>
      <c r="Q95" s="406">
        <f t="shared" si="295"/>
        <v>0</v>
      </c>
      <c r="R95" s="407">
        <f t="shared" si="295"/>
        <v>-150</v>
      </c>
      <c r="S95" s="408">
        <f t="shared" si="295"/>
        <v>0</v>
      </c>
      <c r="T95" s="409">
        <f t="shared" si="295"/>
        <v>-450</v>
      </c>
    </row>
    <row r="96" spans="1:20" hidden="1" x14ac:dyDescent="0.25"/>
    <row r="97" spans="1:20" ht="15.75" hidden="1" x14ac:dyDescent="0.25">
      <c r="A97" s="1290" t="s">
        <v>294</v>
      </c>
      <c r="B97" s="1291"/>
      <c r="C97" s="1291"/>
      <c r="D97" s="1291"/>
      <c r="E97" s="1291"/>
      <c r="F97" s="1291"/>
      <c r="G97" s="1291"/>
      <c r="H97" s="1291"/>
      <c r="I97" s="1291"/>
      <c r="J97" s="1291"/>
      <c r="K97" s="1291"/>
      <c r="L97" s="1291"/>
      <c r="M97" s="1291"/>
      <c r="N97" s="1291"/>
      <c r="O97" s="1291"/>
      <c r="P97" s="1291"/>
      <c r="Q97" s="1291"/>
      <c r="R97" s="1291"/>
      <c r="S97" s="1291"/>
      <c r="T97" s="1291"/>
    </row>
    <row r="98" spans="1:20" ht="36.75" hidden="1" thickBot="1" x14ac:dyDescent="0.3">
      <c r="A98" s="110" t="s">
        <v>14</v>
      </c>
      <c r="B98" s="315" t="s">
        <v>231</v>
      </c>
      <c r="C98" s="132" t="s">
        <v>173</v>
      </c>
      <c r="D98" s="343" t="s">
        <v>232</v>
      </c>
      <c r="E98" s="384" t="s">
        <v>2</v>
      </c>
      <c r="F98" s="385" t="s">
        <v>234</v>
      </c>
      <c r="G98" s="384" t="s">
        <v>3</v>
      </c>
      <c r="H98" s="385" t="s">
        <v>235</v>
      </c>
      <c r="I98" s="384" t="s">
        <v>4</v>
      </c>
      <c r="J98" s="385" t="s">
        <v>236</v>
      </c>
      <c r="K98" s="292" t="s">
        <v>206</v>
      </c>
      <c r="L98" s="383" t="s">
        <v>233</v>
      </c>
      <c r="M98" s="384" t="s">
        <v>5</v>
      </c>
      <c r="N98" s="385" t="s">
        <v>237</v>
      </c>
      <c r="O98" s="386" t="s">
        <v>203</v>
      </c>
      <c r="P98" s="385" t="s">
        <v>238</v>
      </c>
      <c r="Q98" s="386" t="s">
        <v>204</v>
      </c>
      <c r="R98" s="385" t="s">
        <v>239</v>
      </c>
      <c r="S98" s="292" t="s">
        <v>206</v>
      </c>
      <c r="T98" s="383" t="s">
        <v>233</v>
      </c>
    </row>
    <row r="99" spans="1:20" ht="16.5" hidden="1" thickTop="1" thickBot="1" x14ac:dyDescent="0.3">
      <c r="A99" s="113" t="s">
        <v>25</v>
      </c>
      <c r="B99" s="317">
        <v>30</v>
      </c>
      <c r="C99" s="107">
        <f>'UBS Vila Leonor'!B22</f>
        <v>5</v>
      </c>
      <c r="D99" s="338">
        <f t="shared" ref="D99" si="297">C99*B99</f>
        <v>150</v>
      </c>
      <c r="E99" s="134">
        <f>'UBS Vila Leonor'!C22</f>
        <v>4.33</v>
      </c>
      <c r="F99" s="358">
        <f t="shared" ref="F99" si="298">(E99*$B99)-$D99</f>
        <v>-20.099999999999994</v>
      </c>
      <c r="G99" s="134">
        <f>'UBS Vila Leonor'!E22</f>
        <v>0</v>
      </c>
      <c r="H99" s="358">
        <f t="shared" ref="H99" si="299">(G99*$B99)-$D99</f>
        <v>-150</v>
      </c>
      <c r="I99" s="134">
        <f>'UBS Vila Leonor'!G22</f>
        <v>0</v>
      </c>
      <c r="J99" s="358">
        <f t="shared" ref="J99" si="300">(I99*$B99)-$D99</f>
        <v>-150</v>
      </c>
      <c r="K99" s="294">
        <f t="shared" ref="K99" si="301">SUM(E99,G99,I99)</f>
        <v>4.33</v>
      </c>
      <c r="L99" s="371">
        <f t="shared" ref="L99" si="302">(K99*$B99)-$D99*3</f>
        <v>-320.10000000000002</v>
      </c>
      <c r="M99" s="217">
        <f>'UBS Vila Leonor'!K22</f>
        <v>0</v>
      </c>
      <c r="N99" s="358">
        <f t="shared" ref="N99" si="303">(M99*$B99)-$D99</f>
        <v>-150</v>
      </c>
      <c r="O99" s="134">
        <f>'UBS Vila Leonor'!M22</f>
        <v>0</v>
      </c>
      <c r="P99" s="358">
        <f t="shared" ref="P99" si="304">(O99*$B99)-$D99</f>
        <v>-150</v>
      </c>
      <c r="Q99" s="134">
        <f>'UBS Vila Leonor'!O22</f>
        <v>0</v>
      </c>
      <c r="R99" s="358">
        <f t="shared" ref="R99" si="305">(Q99*$B99)-$D99</f>
        <v>-150</v>
      </c>
      <c r="S99" s="294">
        <f t="shared" ref="S99" si="306">SUM(M99,O99,Q99)</f>
        <v>0</v>
      </c>
      <c r="T99" s="371">
        <f t="shared" ref="T99" si="307">(S99*$B99)-$D99*3</f>
        <v>-450</v>
      </c>
    </row>
    <row r="100" spans="1:20" ht="15.75" hidden="1" thickBot="1" x14ac:dyDescent="0.3">
      <c r="A100" s="410" t="s">
        <v>7</v>
      </c>
      <c r="B100" s="403">
        <f t="shared" ref="B100:T100" si="308">SUM(B99:B99)</f>
        <v>30</v>
      </c>
      <c r="C100" s="404">
        <f t="shared" si="308"/>
        <v>5</v>
      </c>
      <c r="D100" s="405">
        <f t="shared" si="308"/>
        <v>150</v>
      </c>
      <c r="E100" s="406">
        <f t="shared" si="308"/>
        <v>4.33</v>
      </c>
      <c r="F100" s="407">
        <f t="shared" si="308"/>
        <v>-20.099999999999994</v>
      </c>
      <c r="G100" s="406">
        <f t="shared" si="308"/>
        <v>0</v>
      </c>
      <c r="H100" s="407">
        <f t="shared" si="308"/>
        <v>-150</v>
      </c>
      <c r="I100" s="406">
        <f t="shared" si="308"/>
        <v>0</v>
      </c>
      <c r="J100" s="407">
        <f t="shared" si="308"/>
        <v>-150</v>
      </c>
      <c r="K100" s="408">
        <f t="shared" ref="K100:L100" si="309">SUM(K99:K99)</f>
        <v>4.33</v>
      </c>
      <c r="L100" s="409">
        <f t="shared" si="309"/>
        <v>-320.10000000000002</v>
      </c>
      <c r="M100" s="406">
        <f t="shared" si="308"/>
        <v>0</v>
      </c>
      <c r="N100" s="407">
        <f t="shared" si="308"/>
        <v>-150</v>
      </c>
      <c r="O100" s="406">
        <f t="shared" si="308"/>
        <v>0</v>
      </c>
      <c r="P100" s="407">
        <f t="shared" si="308"/>
        <v>-150</v>
      </c>
      <c r="Q100" s="406">
        <f t="shared" si="308"/>
        <v>0</v>
      </c>
      <c r="R100" s="407">
        <f t="shared" si="308"/>
        <v>-150</v>
      </c>
      <c r="S100" s="408">
        <f t="shared" si="308"/>
        <v>0</v>
      </c>
      <c r="T100" s="409">
        <f t="shared" si="308"/>
        <v>-450</v>
      </c>
    </row>
    <row r="101" spans="1:20" hidden="1" x14ac:dyDescent="0.25"/>
    <row r="102" spans="1:20" ht="15.75" hidden="1" x14ac:dyDescent="0.25">
      <c r="A102" s="1290" t="s">
        <v>296</v>
      </c>
      <c r="B102" s="1291"/>
      <c r="C102" s="1291"/>
      <c r="D102" s="1291"/>
      <c r="E102" s="1291"/>
      <c r="F102" s="1291"/>
      <c r="G102" s="1291"/>
      <c r="H102" s="1291"/>
      <c r="I102" s="1291"/>
      <c r="J102" s="1291"/>
      <c r="K102" s="1291"/>
      <c r="L102" s="1291"/>
      <c r="M102" s="1291"/>
      <c r="N102" s="1291"/>
      <c r="O102" s="1291"/>
      <c r="P102" s="1291"/>
      <c r="Q102" s="1291"/>
      <c r="R102" s="1291"/>
      <c r="S102" s="1291"/>
      <c r="T102" s="1291"/>
    </row>
    <row r="103" spans="1:20" ht="36.75" hidden="1" thickBot="1" x14ac:dyDescent="0.3">
      <c r="A103" s="110" t="s">
        <v>14</v>
      </c>
      <c r="B103" s="315" t="s">
        <v>231</v>
      </c>
      <c r="C103" s="132" t="s">
        <v>173</v>
      </c>
      <c r="D103" s="343" t="s">
        <v>232</v>
      </c>
      <c r="E103" s="384" t="s">
        <v>2</v>
      </c>
      <c r="F103" s="385" t="s">
        <v>234</v>
      </c>
      <c r="G103" s="384" t="s">
        <v>3</v>
      </c>
      <c r="H103" s="385" t="s">
        <v>235</v>
      </c>
      <c r="I103" s="384" t="s">
        <v>4</v>
      </c>
      <c r="J103" s="385" t="s">
        <v>236</v>
      </c>
      <c r="K103" s="292" t="s">
        <v>206</v>
      </c>
      <c r="L103" s="383" t="s">
        <v>233</v>
      </c>
      <c r="M103" s="384" t="s">
        <v>5</v>
      </c>
      <c r="N103" s="385" t="s">
        <v>237</v>
      </c>
      <c r="O103" s="386" t="s">
        <v>203</v>
      </c>
      <c r="P103" s="385" t="s">
        <v>238</v>
      </c>
      <c r="Q103" s="386" t="s">
        <v>204</v>
      </c>
      <c r="R103" s="385" t="s">
        <v>239</v>
      </c>
      <c r="S103" s="292" t="s">
        <v>206</v>
      </c>
      <c r="T103" s="383" t="s">
        <v>233</v>
      </c>
    </row>
    <row r="104" spans="1:20" ht="16.5" hidden="1" thickTop="1" thickBot="1" x14ac:dyDescent="0.3">
      <c r="A104" s="113" t="s">
        <v>25</v>
      </c>
      <c r="B104" s="317">
        <v>30</v>
      </c>
      <c r="C104" s="107">
        <f>'UBS Vila Sabrina'!B22</f>
        <v>4</v>
      </c>
      <c r="D104" s="338">
        <f t="shared" ref="D104" si="310">C104*B104</f>
        <v>120</v>
      </c>
      <c r="E104" s="134">
        <f>'UBS Vila Sabrina'!C22</f>
        <v>5</v>
      </c>
      <c r="F104" s="358">
        <f t="shared" ref="F104" si="311">(E104*$B104)-$D104</f>
        <v>30</v>
      </c>
      <c r="G104" s="134">
        <f>'UBS Vila Sabrina'!E22</f>
        <v>0</v>
      </c>
      <c r="H104" s="358">
        <f t="shared" ref="H104" si="312">(G104*$B104)-$D104</f>
        <v>-120</v>
      </c>
      <c r="I104" s="134">
        <f>'UBS Vila Sabrina'!G22</f>
        <v>0</v>
      </c>
      <c r="J104" s="358">
        <f t="shared" ref="J104" si="313">(I104*$B104)-$D104</f>
        <v>-120</v>
      </c>
      <c r="K104" s="294">
        <f t="shared" ref="K104" si="314">SUM(E104,G104,I104)</f>
        <v>5</v>
      </c>
      <c r="L104" s="371">
        <f t="shared" ref="L104" si="315">(K104*$B104)-$D104*3</f>
        <v>-210</v>
      </c>
      <c r="M104" s="134">
        <f>'UBS Vila Sabrina'!K22</f>
        <v>0</v>
      </c>
      <c r="N104" s="358">
        <f t="shared" ref="N104" si="316">(M104*$B104)-$D104</f>
        <v>-120</v>
      </c>
      <c r="O104" s="134">
        <f>'UBS Vila Sabrina'!M22</f>
        <v>0</v>
      </c>
      <c r="P104" s="358">
        <f t="shared" ref="P104" si="317">(O104*$B104)-$D104</f>
        <v>-120</v>
      </c>
      <c r="Q104" s="134">
        <f>'UBS Vila Sabrina'!O22</f>
        <v>0</v>
      </c>
      <c r="R104" s="358">
        <f t="shared" ref="R104" si="318">(Q104*$B104)-$D104</f>
        <v>-120</v>
      </c>
      <c r="S104" s="294">
        <f t="shared" ref="S104" si="319">SUM(M104,O104,Q104)</f>
        <v>0</v>
      </c>
      <c r="T104" s="371">
        <f t="shared" ref="T104" si="320">(S104*$B104)-$D104*3</f>
        <v>-360</v>
      </c>
    </row>
    <row r="105" spans="1:20" ht="15.75" hidden="1" thickBot="1" x14ac:dyDescent="0.3">
      <c r="A105" s="410" t="s">
        <v>7</v>
      </c>
      <c r="B105" s="403">
        <f t="shared" ref="B105:T105" si="321">SUM(B104:B104)</f>
        <v>30</v>
      </c>
      <c r="C105" s="404">
        <f t="shared" si="321"/>
        <v>4</v>
      </c>
      <c r="D105" s="405">
        <f t="shared" si="321"/>
        <v>120</v>
      </c>
      <c r="E105" s="406">
        <f t="shared" si="321"/>
        <v>5</v>
      </c>
      <c r="F105" s="407">
        <f t="shared" si="321"/>
        <v>30</v>
      </c>
      <c r="G105" s="406">
        <f t="shared" si="321"/>
        <v>0</v>
      </c>
      <c r="H105" s="407">
        <f t="shared" si="321"/>
        <v>-120</v>
      </c>
      <c r="I105" s="406">
        <f t="shared" si="321"/>
        <v>0</v>
      </c>
      <c r="J105" s="407">
        <f t="shared" si="321"/>
        <v>-120</v>
      </c>
      <c r="K105" s="408">
        <f t="shared" ref="K105:L105" si="322">SUM(K104:K104)</f>
        <v>5</v>
      </c>
      <c r="L105" s="409">
        <f t="shared" si="322"/>
        <v>-210</v>
      </c>
      <c r="M105" s="406">
        <f t="shared" si="321"/>
        <v>0</v>
      </c>
      <c r="N105" s="407">
        <f t="shared" si="321"/>
        <v>-120</v>
      </c>
      <c r="O105" s="406">
        <f t="shared" si="321"/>
        <v>0</v>
      </c>
      <c r="P105" s="407">
        <f t="shared" si="321"/>
        <v>-120</v>
      </c>
      <c r="Q105" s="406">
        <f t="shared" si="321"/>
        <v>0</v>
      </c>
      <c r="R105" s="407">
        <f t="shared" si="321"/>
        <v>-120</v>
      </c>
      <c r="S105" s="408">
        <f t="shared" si="321"/>
        <v>0</v>
      </c>
      <c r="T105" s="409">
        <f t="shared" si="321"/>
        <v>-360</v>
      </c>
    </row>
    <row r="106" spans="1:20" hidden="1" x14ac:dyDescent="0.25"/>
    <row r="107" spans="1:20" ht="15.75" hidden="1" x14ac:dyDescent="0.25">
      <c r="A107" s="1290" t="s">
        <v>298</v>
      </c>
      <c r="B107" s="1291"/>
      <c r="C107" s="1291"/>
      <c r="D107" s="1291"/>
      <c r="E107" s="1291"/>
      <c r="F107" s="1291"/>
      <c r="G107" s="1291"/>
      <c r="H107" s="1291"/>
      <c r="I107" s="1291"/>
      <c r="J107" s="1291"/>
      <c r="K107" s="1291"/>
      <c r="L107" s="1291"/>
      <c r="M107" s="1291"/>
      <c r="N107" s="1291"/>
      <c r="O107" s="1291"/>
      <c r="P107" s="1291"/>
      <c r="Q107" s="1291"/>
      <c r="R107" s="1291"/>
      <c r="S107" s="1291"/>
      <c r="T107" s="1291"/>
    </row>
    <row r="108" spans="1:20" ht="36.75" hidden="1" thickBot="1" x14ac:dyDescent="0.3">
      <c r="A108" s="110" t="s">
        <v>14</v>
      </c>
      <c r="B108" s="315" t="s">
        <v>231</v>
      </c>
      <c r="C108" s="132" t="s">
        <v>173</v>
      </c>
      <c r="D108" s="343" t="s">
        <v>232</v>
      </c>
      <c r="E108" s="384" t="s">
        <v>2</v>
      </c>
      <c r="F108" s="385" t="s">
        <v>234</v>
      </c>
      <c r="G108" s="384" t="s">
        <v>3</v>
      </c>
      <c r="H108" s="385" t="s">
        <v>235</v>
      </c>
      <c r="I108" s="384" t="s">
        <v>4</v>
      </c>
      <c r="J108" s="385" t="s">
        <v>236</v>
      </c>
      <c r="K108" s="292" t="s">
        <v>206</v>
      </c>
      <c r="L108" s="383" t="s">
        <v>233</v>
      </c>
      <c r="M108" s="384" t="s">
        <v>5</v>
      </c>
      <c r="N108" s="385" t="s">
        <v>237</v>
      </c>
      <c r="O108" s="386" t="s">
        <v>203</v>
      </c>
      <c r="P108" s="385" t="s">
        <v>238</v>
      </c>
      <c r="Q108" s="386" t="s">
        <v>204</v>
      </c>
      <c r="R108" s="385" t="s">
        <v>239</v>
      </c>
      <c r="S108" s="292" t="s">
        <v>206</v>
      </c>
      <c r="T108" s="383" t="s">
        <v>233</v>
      </c>
    </row>
    <row r="109" spans="1:20" ht="16.5" hidden="1" thickTop="1" thickBot="1" x14ac:dyDescent="0.3">
      <c r="A109" s="113" t="s">
        <v>25</v>
      </c>
      <c r="B109" s="317">
        <v>30</v>
      </c>
      <c r="C109" s="107">
        <f>'UBS Carandiru'!B28</f>
        <v>5</v>
      </c>
      <c r="D109" s="338">
        <f t="shared" ref="D109" si="323">C109*B109</f>
        <v>150</v>
      </c>
      <c r="E109" s="134">
        <f>'UBS Carandiru'!C28</f>
        <v>5</v>
      </c>
      <c r="F109" s="358">
        <f t="shared" ref="F109" si="324">(E109*$B109)-$D109</f>
        <v>0</v>
      </c>
      <c r="G109" s="134">
        <f>'UBS Carandiru'!E28</f>
        <v>0</v>
      </c>
      <c r="H109" s="358">
        <f t="shared" ref="H109" si="325">(G109*$B109)-$D109</f>
        <v>-150</v>
      </c>
      <c r="I109" s="134">
        <f>'UBS Carandiru'!G28</f>
        <v>0</v>
      </c>
      <c r="J109" s="358">
        <f t="shared" ref="J109" si="326">(I109*$B109)-$D109</f>
        <v>-150</v>
      </c>
      <c r="K109" s="294">
        <f t="shared" ref="K109" si="327">SUM(E109,G109,I109)</f>
        <v>5</v>
      </c>
      <c r="L109" s="371">
        <f t="shared" ref="L109" si="328">(K109*$B109)-$D109*3</f>
        <v>-300</v>
      </c>
      <c r="M109" s="134">
        <f>'UBS Carandiru'!K28</f>
        <v>0</v>
      </c>
      <c r="N109" s="358">
        <f t="shared" ref="N109" si="329">(M109*$B109)-$D109</f>
        <v>-150</v>
      </c>
      <c r="O109" s="134">
        <f>'UBS Carandiru'!M28</f>
        <v>0</v>
      </c>
      <c r="P109" s="358">
        <f t="shared" ref="P109" si="330">(O109*$B109)-$D109</f>
        <v>-150</v>
      </c>
      <c r="Q109" s="134">
        <f>'UBS Carandiru'!O28</f>
        <v>0</v>
      </c>
      <c r="R109" s="358">
        <f t="shared" ref="R109" si="331">(Q109*$B109)-$D109</f>
        <v>-150</v>
      </c>
      <c r="S109" s="294">
        <f t="shared" ref="S109" si="332">SUM(M109,O109,Q109)</f>
        <v>0</v>
      </c>
      <c r="T109" s="371">
        <f t="shared" ref="T109" si="333">(S109*$B109)-$D109*3</f>
        <v>-450</v>
      </c>
    </row>
    <row r="110" spans="1:20" ht="15.75" hidden="1" thickBot="1" x14ac:dyDescent="0.3">
      <c r="A110" s="410" t="s">
        <v>7</v>
      </c>
      <c r="B110" s="403">
        <f t="shared" ref="B110:T110" si="334">SUM(B109:B109)</f>
        <v>30</v>
      </c>
      <c r="C110" s="404">
        <f t="shared" si="334"/>
        <v>5</v>
      </c>
      <c r="D110" s="405">
        <f t="shared" si="334"/>
        <v>150</v>
      </c>
      <c r="E110" s="406">
        <f t="shared" si="334"/>
        <v>5</v>
      </c>
      <c r="F110" s="407">
        <f t="shared" si="334"/>
        <v>0</v>
      </c>
      <c r="G110" s="406">
        <f t="shared" si="334"/>
        <v>0</v>
      </c>
      <c r="H110" s="407">
        <f t="shared" si="334"/>
        <v>-150</v>
      </c>
      <c r="I110" s="406">
        <f t="shared" si="334"/>
        <v>0</v>
      </c>
      <c r="J110" s="407">
        <f t="shared" si="334"/>
        <v>-150</v>
      </c>
      <c r="K110" s="408">
        <f t="shared" ref="K110:L110" si="335">SUM(K109:K109)</f>
        <v>5</v>
      </c>
      <c r="L110" s="409">
        <f t="shared" si="335"/>
        <v>-300</v>
      </c>
      <c r="M110" s="406">
        <f t="shared" si="334"/>
        <v>0</v>
      </c>
      <c r="N110" s="407">
        <f t="shared" si="334"/>
        <v>-150</v>
      </c>
      <c r="O110" s="406">
        <f t="shared" si="334"/>
        <v>0</v>
      </c>
      <c r="P110" s="407">
        <f t="shared" si="334"/>
        <v>-150</v>
      </c>
      <c r="Q110" s="406">
        <f t="shared" si="334"/>
        <v>0</v>
      </c>
      <c r="R110" s="407">
        <f t="shared" si="334"/>
        <v>-150</v>
      </c>
      <c r="S110" s="408">
        <f t="shared" si="334"/>
        <v>0</v>
      </c>
      <c r="T110" s="409">
        <f t="shared" si="334"/>
        <v>-450</v>
      </c>
    </row>
    <row r="111" spans="1:20" hidden="1" x14ac:dyDescent="0.25"/>
    <row r="112" spans="1:20" ht="15.75" hidden="1" x14ac:dyDescent="0.25">
      <c r="A112" s="1290" t="s">
        <v>302</v>
      </c>
      <c r="B112" s="1291"/>
      <c r="C112" s="1291"/>
      <c r="D112" s="1291"/>
      <c r="E112" s="1291"/>
      <c r="F112" s="1291"/>
      <c r="G112" s="1291"/>
      <c r="H112" s="1291"/>
      <c r="I112" s="1291"/>
      <c r="J112" s="1291"/>
      <c r="K112" s="1291"/>
      <c r="L112" s="1291"/>
      <c r="M112" s="1291"/>
      <c r="N112" s="1291"/>
      <c r="O112" s="1291"/>
      <c r="P112" s="1291"/>
      <c r="Q112" s="1291"/>
      <c r="R112" s="1291"/>
      <c r="S112" s="1291"/>
      <c r="T112" s="1291"/>
    </row>
    <row r="113" spans="1:20" ht="36.75" hidden="1" thickBot="1" x14ac:dyDescent="0.3">
      <c r="A113" s="110" t="s">
        <v>14</v>
      </c>
      <c r="B113" s="315" t="s">
        <v>231</v>
      </c>
      <c r="C113" s="132" t="s">
        <v>173</v>
      </c>
      <c r="D113" s="343" t="s">
        <v>232</v>
      </c>
      <c r="E113" s="384" t="s">
        <v>2</v>
      </c>
      <c r="F113" s="385" t="s">
        <v>234</v>
      </c>
      <c r="G113" s="384" t="s">
        <v>3</v>
      </c>
      <c r="H113" s="385" t="s">
        <v>235</v>
      </c>
      <c r="I113" s="384" t="s">
        <v>4</v>
      </c>
      <c r="J113" s="385" t="s">
        <v>236</v>
      </c>
      <c r="K113" s="292" t="s">
        <v>206</v>
      </c>
      <c r="L113" s="383" t="s">
        <v>233</v>
      </c>
      <c r="M113" s="384" t="s">
        <v>5</v>
      </c>
      <c r="N113" s="385" t="s">
        <v>237</v>
      </c>
      <c r="O113" s="386" t="s">
        <v>203</v>
      </c>
      <c r="P113" s="385" t="s">
        <v>238</v>
      </c>
      <c r="Q113" s="386" t="s">
        <v>204</v>
      </c>
      <c r="R113" s="385" t="s">
        <v>239</v>
      </c>
      <c r="S113" s="292" t="s">
        <v>206</v>
      </c>
      <c r="T113" s="383" t="s">
        <v>233</v>
      </c>
    </row>
    <row r="114" spans="1:20" ht="15.75" hidden="1" thickTop="1" x14ac:dyDescent="0.25">
      <c r="A114" s="113" t="s">
        <v>148</v>
      </c>
      <c r="B114" s="316">
        <v>30</v>
      </c>
      <c r="C114" s="10">
        <f>'CER Carandiru'!B19</f>
        <v>1</v>
      </c>
      <c r="D114" s="337">
        <f t="shared" ref="D114" si="336">C114*B114</f>
        <v>30</v>
      </c>
      <c r="E114" s="133">
        <f>'CER Carandiru'!C19</f>
        <v>1</v>
      </c>
      <c r="F114" s="357">
        <f t="shared" ref="F114" si="337">(E114*$B114)-$D114</f>
        <v>0</v>
      </c>
      <c r="G114" s="133">
        <f>'CER Carandiru'!E19</f>
        <v>0</v>
      </c>
      <c r="H114" s="357">
        <f t="shared" ref="H114" si="338">(G114*$B114)-$D114</f>
        <v>-30</v>
      </c>
      <c r="I114" s="133">
        <f>'CER Carandiru'!G19</f>
        <v>0</v>
      </c>
      <c r="J114" s="357">
        <f t="shared" ref="J114" si="339">(I114*$B114)-$D114</f>
        <v>-30</v>
      </c>
      <c r="K114" s="282">
        <f t="shared" ref="K114" si="340">SUM(E114,G114,I114)</f>
        <v>1</v>
      </c>
      <c r="L114" s="370">
        <f t="shared" ref="L114" si="341">(K114*$B114)-$D114*3</f>
        <v>-60</v>
      </c>
      <c r="M114" s="133">
        <f>'CER Carandiru'!K19</f>
        <v>0</v>
      </c>
      <c r="N114" s="357">
        <f t="shared" ref="N114" si="342">(M114*$B114)-$D114</f>
        <v>-30</v>
      </c>
      <c r="O114" s="133">
        <f>'CER Carandiru'!M19</f>
        <v>0</v>
      </c>
      <c r="P114" s="357">
        <f t="shared" ref="P114" si="343">(O114*$B114)-$D114</f>
        <v>-30</v>
      </c>
      <c r="Q114" s="133">
        <f>'CER Carandiru'!O19</f>
        <v>0</v>
      </c>
      <c r="R114" s="357">
        <f t="shared" ref="R114" si="344">(Q114*$B114)-$D114</f>
        <v>-30</v>
      </c>
      <c r="S114" s="282">
        <f t="shared" ref="S114" si="345">SUM(M114,O114,Q114)</f>
        <v>0</v>
      </c>
      <c r="T114" s="370">
        <f t="shared" ref="T114" si="346">(S114*$B114)-$D114*3</f>
        <v>-90</v>
      </c>
    </row>
    <row r="115" spans="1:20" ht="15.75" hidden="1" thickBot="1" x14ac:dyDescent="0.3">
      <c r="A115" s="6" t="s">
        <v>7</v>
      </c>
      <c r="B115" s="334">
        <f t="shared" ref="B115:T115" si="347">SUM(B114:B114)</f>
        <v>30</v>
      </c>
      <c r="C115" s="7">
        <f t="shared" si="347"/>
        <v>1</v>
      </c>
      <c r="D115" s="341">
        <f t="shared" si="347"/>
        <v>30</v>
      </c>
      <c r="E115" s="8">
        <f t="shared" si="347"/>
        <v>1</v>
      </c>
      <c r="F115" s="360">
        <f t="shared" si="347"/>
        <v>0</v>
      </c>
      <c r="G115" s="8">
        <f t="shared" si="347"/>
        <v>0</v>
      </c>
      <c r="H115" s="360">
        <f t="shared" si="347"/>
        <v>-30</v>
      </c>
      <c r="I115" s="8">
        <f t="shared" si="347"/>
        <v>0</v>
      </c>
      <c r="J115" s="360">
        <f t="shared" si="347"/>
        <v>-30</v>
      </c>
      <c r="K115" s="103">
        <f t="shared" ref="K115:L115" si="348">SUM(K114:K114)</f>
        <v>1</v>
      </c>
      <c r="L115" s="373">
        <f t="shared" si="348"/>
        <v>-60</v>
      </c>
      <c r="M115" s="8">
        <f t="shared" si="347"/>
        <v>0</v>
      </c>
      <c r="N115" s="360">
        <f t="shared" si="347"/>
        <v>-30</v>
      </c>
      <c r="O115" s="8">
        <f t="shared" si="347"/>
        <v>0</v>
      </c>
      <c r="P115" s="360">
        <f t="shared" si="347"/>
        <v>-30</v>
      </c>
      <c r="Q115" s="8">
        <f t="shared" si="347"/>
        <v>0</v>
      </c>
      <c r="R115" s="360">
        <f t="shared" si="347"/>
        <v>-30</v>
      </c>
      <c r="S115" s="103">
        <f t="shared" si="347"/>
        <v>0</v>
      </c>
      <c r="T115" s="373">
        <f t="shared" si="347"/>
        <v>-90</v>
      </c>
    </row>
    <row r="116" spans="1:20" hidden="1" x14ac:dyDescent="0.25"/>
    <row r="117" spans="1:20" ht="15.75" hidden="1" x14ac:dyDescent="0.25">
      <c r="A117" s="1290" t="s">
        <v>304</v>
      </c>
      <c r="B117" s="1291"/>
      <c r="C117" s="1291"/>
      <c r="D117" s="1291"/>
      <c r="E117" s="1291"/>
      <c r="F117" s="1291"/>
      <c r="G117" s="1291"/>
      <c r="H117" s="1291"/>
      <c r="I117" s="1291"/>
      <c r="J117" s="1291"/>
      <c r="K117" s="1291"/>
      <c r="L117" s="1291"/>
      <c r="M117" s="1291"/>
      <c r="N117" s="1291"/>
      <c r="O117" s="1291"/>
      <c r="P117" s="1291"/>
      <c r="Q117" s="1291"/>
      <c r="R117" s="1291"/>
      <c r="S117" s="1291"/>
      <c r="T117" s="1291"/>
    </row>
    <row r="118" spans="1:20" ht="36.75" hidden="1" thickBot="1" x14ac:dyDescent="0.3">
      <c r="A118" s="110" t="s">
        <v>14</v>
      </c>
      <c r="B118" s="315" t="s">
        <v>231</v>
      </c>
      <c r="C118" s="132" t="s">
        <v>173</v>
      </c>
      <c r="D118" s="343" t="s">
        <v>232</v>
      </c>
      <c r="E118" s="384" t="s">
        <v>2</v>
      </c>
      <c r="F118" s="385" t="s">
        <v>234</v>
      </c>
      <c r="G118" s="384" t="s">
        <v>3</v>
      </c>
      <c r="H118" s="385" t="s">
        <v>235</v>
      </c>
      <c r="I118" s="384" t="s">
        <v>4</v>
      </c>
      <c r="J118" s="385" t="s">
        <v>236</v>
      </c>
      <c r="K118" s="292" t="s">
        <v>206</v>
      </c>
      <c r="L118" s="383" t="s">
        <v>233</v>
      </c>
      <c r="M118" s="384" t="s">
        <v>5</v>
      </c>
      <c r="N118" s="385" t="s">
        <v>237</v>
      </c>
      <c r="O118" s="386" t="s">
        <v>203</v>
      </c>
      <c r="P118" s="385" t="s">
        <v>238</v>
      </c>
      <c r="Q118" s="386" t="s">
        <v>204</v>
      </c>
      <c r="R118" s="385" t="s">
        <v>239</v>
      </c>
      <c r="S118" s="292" t="s">
        <v>206</v>
      </c>
      <c r="T118" s="383" t="s">
        <v>233</v>
      </c>
    </row>
    <row r="119" spans="1:20" ht="15.75" hidden="1" thickTop="1" x14ac:dyDescent="0.25">
      <c r="A119" s="113" t="s">
        <v>138</v>
      </c>
      <c r="B119" s="317">
        <v>40</v>
      </c>
      <c r="C119" s="107">
        <f>'APD no CER III Carandiru'!B14</f>
        <v>1</v>
      </c>
      <c r="D119" s="338">
        <f t="shared" ref="D119" si="349">C119*B119</f>
        <v>40</v>
      </c>
      <c r="E119" s="134">
        <f>'APD no CER III Carandiru'!C14</f>
        <v>1</v>
      </c>
      <c r="F119" s="358">
        <f t="shared" ref="F119" si="350">(E119*$B119)-$D119</f>
        <v>0</v>
      </c>
      <c r="G119" s="134">
        <f>'APD no CER III Carandiru'!E14</f>
        <v>0</v>
      </c>
      <c r="H119" s="358">
        <f t="shared" ref="H119" si="351">(G119*$B119)-$D119</f>
        <v>-40</v>
      </c>
      <c r="I119" s="134">
        <f>'APD no CER III Carandiru'!G14</f>
        <v>0</v>
      </c>
      <c r="J119" s="358">
        <f t="shared" ref="J119" si="352">(I119*$B119)-$D119</f>
        <v>-40</v>
      </c>
      <c r="K119" s="294">
        <f t="shared" ref="K119" si="353">SUM(E119,G119,I119)</f>
        <v>1</v>
      </c>
      <c r="L119" s="371">
        <f t="shared" ref="L119" si="354">(K119*$B119)-$D119*3</f>
        <v>-80</v>
      </c>
      <c r="M119" s="134">
        <f>'APD no CER III Carandiru'!K14</f>
        <v>0</v>
      </c>
      <c r="N119" s="358">
        <f t="shared" ref="N119" si="355">(M119*$B119)-$D119</f>
        <v>-40</v>
      </c>
      <c r="O119" s="134">
        <f>'APD no CER III Carandiru'!M14</f>
        <v>0</v>
      </c>
      <c r="P119" s="358">
        <f t="shared" ref="P119" si="356">(O119*$B119)-$D119</f>
        <v>-40</v>
      </c>
      <c r="Q119" s="134">
        <f>'APD no CER III Carandiru'!O14</f>
        <v>0</v>
      </c>
      <c r="R119" s="358">
        <f t="shared" ref="R119" si="357">(Q119*$B119)-$D119</f>
        <v>-40</v>
      </c>
      <c r="S119" s="294">
        <f t="shared" ref="S119" si="358">SUM(M119,O119,Q119)</f>
        <v>0</v>
      </c>
      <c r="T119" s="371">
        <f t="shared" ref="T119" si="359">(S119*$B119)-$D119*3</f>
        <v>-120</v>
      </c>
    </row>
    <row r="120" spans="1:20" ht="15.75" hidden="1" thickBot="1" x14ac:dyDescent="0.3">
      <c r="A120" s="6" t="s">
        <v>7</v>
      </c>
      <c r="B120" s="334">
        <f t="shared" ref="B120:T120" si="360">SUM(B119:B119)</f>
        <v>40</v>
      </c>
      <c r="C120" s="7">
        <f t="shared" si="360"/>
        <v>1</v>
      </c>
      <c r="D120" s="341">
        <f t="shared" si="360"/>
        <v>40</v>
      </c>
      <c r="E120" s="8">
        <f t="shared" si="360"/>
        <v>1</v>
      </c>
      <c r="F120" s="360">
        <f t="shared" si="360"/>
        <v>0</v>
      </c>
      <c r="G120" s="8">
        <f t="shared" si="360"/>
        <v>0</v>
      </c>
      <c r="H120" s="360">
        <f t="shared" si="360"/>
        <v>-40</v>
      </c>
      <c r="I120" s="8">
        <f t="shared" si="360"/>
        <v>0</v>
      </c>
      <c r="J120" s="360">
        <f t="shared" si="360"/>
        <v>-40</v>
      </c>
      <c r="K120" s="103">
        <f t="shared" ref="K120:L120" si="361">SUM(K119:K119)</f>
        <v>1</v>
      </c>
      <c r="L120" s="373">
        <f t="shared" si="361"/>
        <v>-80</v>
      </c>
      <c r="M120" s="8">
        <f t="shared" si="360"/>
        <v>0</v>
      </c>
      <c r="N120" s="360">
        <f t="shared" si="360"/>
        <v>-40</v>
      </c>
      <c r="O120" s="8">
        <f t="shared" si="360"/>
        <v>0</v>
      </c>
      <c r="P120" s="360">
        <f t="shared" si="360"/>
        <v>-40</v>
      </c>
      <c r="Q120" s="8">
        <f t="shared" si="360"/>
        <v>0</v>
      </c>
      <c r="R120" s="360">
        <f t="shared" si="360"/>
        <v>-40</v>
      </c>
      <c r="S120" s="103">
        <f t="shared" si="360"/>
        <v>0</v>
      </c>
      <c r="T120" s="373">
        <f t="shared" si="360"/>
        <v>-120</v>
      </c>
    </row>
    <row r="121" spans="1:20" hidden="1" x14ac:dyDescent="0.25"/>
    <row r="122" spans="1:20" ht="15.75" hidden="1" x14ac:dyDescent="0.25">
      <c r="A122" s="1290" t="s">
        <v>300</v>
      </c>
      <c r="B122" s="1291"/>
      <c r="C122" s="1291"/>
      <c r="D122" s="1291"/>
      <c r="E122" s="1291"/>
      <c r="F122" s="1291"/>
      <c r="G122" s="1291"/>
      <c r="H122" s="1291"/>
      <c r="I122" s="1291"/>
      <c r="J122" s="1291"/>
      <c r="K122" s="1291"/>
      <c r="L122" s="1291"/>
      <c r="M122" s="1291"/>
      <c r="N122" s="1291"/>
      <c r="O122" s="1291"/>
      <c r="P122" s="1291"/>
      <c r="Q122" s="1291"/>
      <c r="R122" s="1291"/>
      <c r="S122" s="1291"/>
      <c r="T122" s="1291"/>
    </row>
    <row r="123" spans="1:20" ht="36.75" hidden="1" thickBot="1" x14ac:dyDescent="0.3">
      <c r="A123" s="110" t="s">
        <v>14</v>
      </c>
      <c r="B123" s="315" t="s">
        <v>231</v>
      </c>
      <c r="C123" s="132" t="s">
        <v>173</v>
      </c>
      <c r="D123" s="343" t="s">
        <v>232</v>
      </c>
      <c r="E123" s="384" t="s">
        <v>2</v>
      </c>
      <c r="F123" s="385" t="s">
        <v>234</v>
      </c>
      <c r="G123" s="384" t="s">
        <v>3</v>
      </c>
      <c r="H123" s="385" t="s">
        <v>235</v>
      </c>
      <c r="I123" s="384" t="s">
        <v>4</v>
      </c>
      <c r="J123" s="385" t="s">
        <v>236</v>
      </c>
      <c r="K123" s="292" t="s">
        <v>206</v>
      </c>
      <c r="L123" s="383" t="s">
        <v>233</v>
      </c>
      <c r="M123" s="384" t="s">
        <v>5</v>
      </c>
      <c r="N123" s="385" t="s">
        <v>237</v>
      </c>
      <c r="O123" s="386" t="s">
        <v>203</v>
      </c>
      <c r="P123" s="385" t="s">
        <v>238</v>
      </c>
      <c r="Q123" s="386" t="s">
        <v>204</v>
      </c>
      <c r="R123" s="385" t="s">
        <v>239</v>
      </c>
      <c r="S123" s="292" t="s">
        <v>206</v>
      </c>
      <c r="T123" s="383" t="s">
        <v>233</v>
      </c>
    </row>
    <row r="124" spans="1:20" ht="15.75" hidden="1" thickTop="1" x14ac:dyDescent="0.25">
      <c r="A124" s="113" t="s">
        <v>94</v>
      </c>
      <c r="B124" s="317">
        <v>30</v>
      </c>
      <c r="C124" s="107">
        <f>'URSI CARANDIRU'!B21</f>
        <v>2</v>
      </c>
      <c r="D124" s="338">
        <f t="shared" ref="D124" si="362">C124*B124</f>
        <v>60</v>
      </c>
      <c r="E124" s="134">
        <f>'URSI CARANDIRU'!C21</f>
        <v>2</v>
      </c>
      <c r="F124" s="358">
        <f t="shared" ref="F124" si="363">(E124*$B124)-$D124</f>
        <v>0</v>
      </c>
      <c r="G124" s="134">
        <f>'URSI CARANDIRU'!E21</f>
        <v>0</v>
      </c>
      <c r="H124" s="358">
        <f t="shared" ref="H124" si="364">(G124*$B124)-$D124</f>
        <v>-60</v>
      </c>
      <c r="I124" s="134">
        <f>'URSI CARANDIRU'!G21</f>
        <v>0</v>
      </c>
      <c r="J124" s="358">
        <f t="shared" ref="J124" si="365">(I124*$B124)-$D124</f>
        <v>-60</v>
      </c>
      <c r="K124" s="294">
        <f t="shared" ref="K124" si="366">SUM(E124,G124,I124)</f>
        <v>2</v>
      </c>
      <c r="L124" s="371">
        <f t="shared" ref="L124" si="367">(K124*$B124)-$D124*3</f>
        <v>-120</v>
      </c>
      <c r="M124" s="134">
        <f>'URSI CARANDIRU'!K21</f>
        <v>0</v>
      </c>
      <c r="N124" s="358">
        <f t="shared" ref="N124" si="368">(M124*$B124)-$D124</f>
        <v>-60</v>
      </c>
      <c r="O124" s="134">
        <f>'URSI CARANDIRU'!M21</f>
        <v>0</v>
      </c>
      <c r="P124" s="358">
        <f t="shared" ref="P124" si="369">(O124*$B124)-$D124</f>
        <v>-60</v>
      </c>
      <c r="Q124" s="134">
        <f>'URSI CARANDIRU'!O21</f>
        <v>0</v>
      </c>
      <c r="R124" s="358">
        <f t="shared" ref="R124" si="370">(Q124*$B124)-$D124</f>
        <v>-60</v>
      </c>
      <c r="S124" s="294">
        <f t="shared" ref="S124" si="371">SUM(M124,O124,Q124)</f>
        <v>0</v>
      </c>
      <c r="T124" s="371">
        <f t="shared" ref="T124" si="372">(S124*$B124)-$D124*3</f>
        <v>-180</v>
      </c>
    </row>
    <row r="125" spans="1:20" ht="15.75" hidden="1" thickBot="1" x14ac:dyDescent="0.3">
      <c r="A125" s="6" t="s">
        <v>7</v>
      </c>
      <c r="B125" s="334">
        <f t="shared" ref="B125:T125" si="373">SUM(B124:B124)</f>
        <v>30</v>
      </c>
      <c r="C125" s="7">
        <f t="shared" si="373"/>
        <v>2</v>
      </c>
      <c r="D125" s="341">
        <f t="shared" si="373"/>
        <v>60</v>
      </c>
      <c r="E125" s="8">
        <f t="shared" si="373"/>
        <v>2</v>
      </c>
      <c r="F125" s="360">
        <f t="shared" si="373"/>
        <v>0</v>
      </c>
      <c r="G125" s="8">
        <f t="shared" si="373"/>
        <v>0</v>
      </c>
      <c r="H125" s="360">
        <f t="shared" si="373"/>
        <v>-60</v>
      </c>
      <c r="I125" s="8">
        <f t="shared" si="373"/>
        <v>0</v>
      </c>
      <c r="J125" s="360">
        <f t="shared" si="373"/>
        <v>-60</v>
      </c>
      <c r="K125" s="103">
        <f t="shared" ref="K125:L125" si="374">SUM(K124:K124)</f>
        <v>2</v>
      </c>
      <c r="L125" s="373">
        <f t="shared" si="374"/>
        <v>-120</v>
      </c>
      <c r="M125" s="8">
        <f t="shared" si="373"/>
        <v>0</v>
      </c>
      <c r="N125" s="360">
        <f t="shared" si="373"/>
        <v>-60</v>
      </c>
      <c r="O125" s="8">
        <f t="shared" si="373"/>
        <v>0</v>
      </c>
      <c r="P125" s="360">
        <f t="shared" si="373"/>
        <v>-60</v>
      </c>
      <c r="Q125" s="8">
        <f t="shared" si="373"/>
        <v>0</v>
      </c>
      <c r="R125" s="360">
        <f t="shared" si="373"/>
        <v>-60</v>
      </c>
      <c r="S125" s="103">
        <f t="shared" si="373"/>
        <v>0</v>
      </c>
      <c r="T125" s="373">
        <f t="shared" si="373"/>
        <v>-180</v>
      </c>
    </row>
    <row r="126" spans="1:20" hidden="1" x14ac:dyDescent="0.25"/>
    <row r="127" spans="1:20" ht="15.75" hidden="1" x14ac:dyDescent="0.25">
      <c r="A127" s="1290" t="s">
        <v>306</v>
      </c>
      <c r="B127" s="1291"/>
      <c r="C127" s="1291"/>
      <c r="D127" s="1291"/>
      <c r="E127" s="1291"/>
      <c r="F127" s="1291"/>
      <c r="G127" s="1291"/>
      <c r="H127" s="1291"/>
      <c r="I127" s="1291"/>
      <c r="J127" s="1291"/>
      <c r="K127" s="1291"/>
      <c r="L127" s="1291"/>
      <c r="M127" s="1291"/>
      <c r="N127" s="1291"/>
      <c r="O127" s="1291"/>
      <c r="P127" s="1291"/>
      <c r="Q127" s="1291"/>
      <c r="R127" s="1291"/>
      <c r="S127" s="1291"/>
      <c r="T127" s="1291"/>
    </row>
    <row r="128" spans="1:20" ht="36.75" hidden="1" thickBot="1" x14ac:dyDescent="0.3">
      <c r="A128" s="110" t="s">
        <v>14</v>
      </c>
      <c r="B128" s="315" t="s">
        <v>231</v>
      </c>
      <c r="C128" s="132" t="s">
        <v>173</v>
      </c>
      <c r="D128" s="343" t="s">
        <v>232</v>
      </c>
      <c r="E128" s="384" t="s">
        <v>2</v>
      </c>
      <c r="F128" s="385" t="s">
        <v>234</v>
      </c>
      <c r="G128" s="384" t="s">
        <v>3</v>
      </c>
      <c r="H128" s="385" t="s">
        <v>235</v>
      </c>
      <c r="I128" s="384" t="s">
        <v>4</v>
      </c>
      <c r="J128" s="385" t="s">
        <v>236</v>
      </c>
      <c r="K128" s="292" t="s">
        <v>206</v>
      </c>
      <c r="L128" s="383" t="s">
        <v>233</v>
      </c>
      <c r="M128" s="384" t="s">
        <v>5</v>
      </c>
      <c r="N128" s="385" t="s">
        <v>237</v>
      </c>
      <c r="O128" s="386" t="s">
        <v>203</v>
      </c>
      <c r="P128" s="385" t="s">
        <v>238</v>
      </c>
      <c r="Q128" s="386" t="s">
        <v>204</v>
      </c>
      <c r="R128" s="385" t="s">
        <v>239</v>
      </c>
      <c r="S128" s="292" t="s">
        <v>206</v>
      </c>
      <c r="T128" s="383" t="s">
        <v>233</v>
      </c>
    </row>
    <row r="129" spans="1:20" ht="16.5" hidden="1" thickTop="1" thickBot="1" x14ac:dyDescent="0.3">
      <c r="A129" s="113" t="s">
        <v>25</v>
      </c>
      <c r="B129" s="317">
        <v>30</v>
      </c>
      <c r="C129" s="107">
        <f>'UBS Vila Maria P Gnecco'!B23</f>
        <v>4</v>
      </c>
      <c r="D129" s="338">
        <f t="shared" ref="D129" si="375">C129*B129</f>
        <v>120</v>
      </c>
      <c r="E129" s="134">
        <f>'UBS Vila Maria P Gnecco'!C23</f>
        <v>4</v>
      </c>
      <c r="F129" s="358">
        <f t="shared" ref="F129" si="376">(E129*$B129)-$D129</f>
        <v>0</v>
      </c>
      <c r="G129" s="134">
        <f>'UBS Vila Maria P Gnecco'!E23</f>
        <v>0</v>
      </c>
      <c r="H129" s="358">
        <f t="shared" ref="H129" si="377">(G129*$B129)-$D129</f>
        <v>-120</v>
      </c>
      <c r="I129" s="134">
        <f>'UBS Vila Maria P Gnecco'!G23</f>
        <v>0</v>
      </c>
      <c r="J129" s="358">
        <f t="shared" ref="J129" si="378">(I129*$B129)-$D129</f>
        <v>-120</v>
      </c>
      <c r="K129" s="294">
        <f t="shared" ref="K129" si="379">SUM(E129,G129,I129)</f>
        <v>4</v>
      </c>
      <c r="L129" s="371">
        <f t="shared" ref="L129" si="380">(K129*$B129)-$D129*3</f>
        <v>-240</v>
      </c>
      <c r="M129" s="134">
        <f>'UBS Vila Maria P Gnecco'!K23</f>
        <v>0</v>
      </c>
      <c r="N129" s="358">
        <f t="shared" ref="N129" si="381">(M129*$B129)-$D129</f>
        <v>-120</v>
      </c>
      <c r="O129" s="134">
        <f>'UBS Vila Maria P Gnecco'!M23</f>
        <v>0</v>
      </c>
      <c r="P129" s="358">
        <f t="shared" ref="P129" si="382">(O129*$B129)-$D129</f>
        <v>-120</v>
      </c>
      <c r="Q129" s="134">
        <f>'UBS Vila Maria P Gnecco'!O23</f>
        <v>0</v>
      </c>
      <c r="R129" s="358">
        <f t="shared" ref="R129" si="383">(Q129*$B129)-$D129</f>
        <v>-120</v>
      </c>
      <c r="S129" s="294">
        <f t="shared" ref="S129" si="384">SUM(M129,O129,Q129)</f>
        <v>0</v>
      </c>
      <c r="T129" s="371">
        <f t="shared" ref="T129" si="385">(S129*$B129)-$D129*3</f>
        <v>-360</v>
      </c>
    </row>
    <row r="130" spans="1:20" ht="15.75" hidden="1" thickBot="1" x14ac:dyDescent="0.3">
      <c r="A130" s="410" t="s">
        <v>7</v>
      </c>
      <c r="B130" s="403">
        <f t="shared" ref="B130:T130" si="386">SUM(B129:B129)</f>
        <v>30</v>
      </c>
      <c r="C130" s="404">
        <f t="shared" si="386"/>
        <v>4</v>
      </c>
      <c r="D130" s="405">
        <f t="shared" si="386"/>
        <v>120</v>
      </c>
      <c r="E130" s="406">
        <f t="shared" si="386"/>
        <v>4</v>
      </c>
      <c r="F130" s="407">
        <f t="shared" si="386"/>
        <v>0</v>
      </c>
      <c r="G130" s="406">
        <f t="shared" si="386"/>
        <v>0</v>
      </c>
      <c r="H130" s="407">
        <f t="shared" si="386"/>
        <v>-120</v>
      </c>
      <c r="I130" s="406">
        <f t="shared" si="386"/>
        <v>0</v>
      </c>
      <c r="J130" s="407">
        <f t="shared" si="386"/>
        <v>-120</v>
      </c>
      <c r="K130" s="408">
        <f t="shared" ref="K130:L130" si="387">SUM(K129:K129)</f>
        <v>4</v>
      </c>
      <c r="L130" s="409">
        <f t="shared" si="387"/>
        <v>-240</v>
      </c>
      <c r="M130" s="406">
        <f t="shared" si="386"/>
        <v>0</v>
      </c>
      <c r="N130" s="407">
        <f t="shared" si="386"/>
        <v>-120</v>
      </c>
      <c r="O130" s="406">
        <f t="shared" si="386"/>
        <v>0</v>
      </c>
      <c r="P130" s="407">
        <f t="shared" si="386"/>
        <v>-120</v>
      </c>
      <c r="Q130" s="406">
        <f t="shared" si="386"/>
        <v>0</v>
      </c>
      <c r="R130" s="407">
        <f t="shared" si="386"/>
        <v>-120</v>
      </c>
      <c r="S130" s="408">
        <f t="shared" si="386"/>
        <v>0</v>
      </c>
      <c r="T130" s="409">
        <f t="shared" si="386"/>
        <v>-360</v>
      </c>
    </row>
    <row r="131" spans="1:20" hidden="1" x14ac:dyDescent="0.25"/>
    <row r="132" spans="1:20" ht="15.75" hidden="1" x14ac:dyDescent="0.25">
      <c r="A132" s="1290" t="s">
        <v>308</v>
      </c>
      <c r="B132" s="1291"/>
      <c r="C132" s="1291"/>
      <c r="D132" s="1291"/>
      <c r="E132" s="1291"/>
      <c r="F132" s="1291"/>
      <c r="G132" s="1291"/>
      <c r="H132" s="1291"/>
      <c r="I132" s="1291"/>
      <c r="J132" s="1291"/>
      <c r="K132" s="1291"/>
      <c r="L132" s="1291"/>
      <c r="M132" s="1291"/>
      <c r="N132" s="1291"/>
      <c r="O132" s="1291"/>
      <c r="P132" s="1291"/>
      <c r="Q132" s="1291"/>
      <c r="R132" s="1291"/>
      <c r="S132" s="1291"/>
      <c r="T132" s="1291"/>
    </row>
    <row r="133" spans="1:20" ht="36.75" hidden="1" thickBot="1" x14ac:dyDescent="0.3">
      <c r="A133" s="110" t="s">
        <v>14</v>
      </c>
      <c r="B133" s="315" t="s">
        <v>231</v>
      </c>
      <c r="C133" s="132" t="s">
        <v>173</v>
      </c>
      <c r="D133" s="343" t="s">
        <v>232</v>
      </c>
      <c r="E133" s="384" t="s">
        <v>2</v>
      </c>
      <c r="F133" s="385" t="s">
        <v>234</v>
      </c>
      <c r="G133" s="384" t="s">
        <v>3</v>
      </c>
      <c r="H133" s="385" t="s">
        <v>235</v>
      </c>
      <c r="I133" s="384" t="s">
        <v>4</v>
      </c>
      <c r="J133" s="385" t="s">
        <v>236</v>
      </c>
      <c r="K133" s="292" t="s">
        <v>206</v>
      </c>
      <c r="L133" s="383" t="s">
        <v>233</v>
      </c>
      <c r="M133" s="384" t="s">
        <v>5</v>
      </c>
      <c r="N133" s="385" t="s">
        <v>237</v>
      </c>
      <c r="O133" s="386" t="s">
        <v>203</v>
      </c>
      <c r="P133" s="385" t="s">
        <v>238</v>
      </c>
      <c r="Q133" s="386" t="s">
        <v>204</v>
      </c>
      <c r="R133" s="385" t="s">
        <v>239</v>
      </c>
      <c r="S133" s="292" t="s">
        <v>206</v>
      </c>
      <c r="T133" s="383" t="s">
        <v>233</v>
      </c>
    </row>
    <row r="134" spans="1:20" ht="15.75" hidden="1" thickTop="1" x14ac:dyDescent="0.25">
      <c r="A134" s="113" t="s">
        <v>25</v>
      </c>
      <c r="B134" s="317">
        <v>30</v>
      </c>
      <c r="C134" s="114">
        <f>'UBS Jardim Julieta'!B20</f>
        <v>4</v>
      </c>
      <c r="D134" s="345">
        <f t="shared" ref="D134" si="388">C134*B134</f>
        <v>120</v>
      </c>
      <c r="E134" s="134">
        <f>'UBS Jardim Julieta'!C20</f>
        <v>4</v>
      </c>
      <c r="F134" s="358">
        <f t="shared" ref="F134" si="389">(E134*$B134)-$D134</f>
        <v>0</v>
      </c>
      <c r="G134" s="134">
        <f>'UBS Jardim Julieta'!E20</f>
        <v>0</v>
      </c>
      <c r="H134" s="358">
        <f t="shared" ref="H134" si="390">(G134*$B134)-$D134</f>
        <v>-120</v>
      </c>
      <c r="I134" s="134">
        <f>'UBS Jardim Julieta'!G20</f>
        <v>0</v>
      </c>
      <c r="J134" s="358">
        <f t="shared" ref="J134" si="391">(I134*$B134)-$D134</f>
        <v>-120</v>
      </c>
      <c r="K134" s="294">
        <f t="shared" ref="K134" si="392">SUM(E134,G134,I134)</f>
        <v>4</v>
      </c>
      <c r="L134" s="371">
        <f t="shared" ref="L134" si="393">(K134*$B134)-$D134*3</f>
        <v>-240</v>
      </c>
      <c r="M134" s="134">
        <f>'UBS Jardim Julieta'!K20</f>
        <v>0</v>
      </c>
      <c r="N134" s="358">
        <f t="shared" ref="N134" si="394">(M134*$B134)-$D134</f>
        <v>-120</v>
      </c>
      <c r="O134" s="134">
        <f>'UBS Jardim Julieta'!M20</f>
        <v>0</v>
      </c>
      <c r="P134" s="358">
        <f t="shared" ref="P134" si="395">(O134*$B134)-$D134</f>
        <v>-120</v>
      </c>
      <c r="Q134" s="134">
        <f>'UBS Jardim Julieta'!O20</f>
        <v>0</v>
      </c>
      <c r="R134" s="358">
        <f t="shared" ref="R134" si="396">(Q134*$B134)-$D134</f>
        <v>-120</v>
      </c>
      <c r="S134" s="294">
        <f t="shared" ref="S134" si="397">SUM(M134,O134,Q134)</f>
        <v>0</v>
      </c>
      <c r="T134" s="371">
        <f t="shared" ref="T134" si="398">(S134*$B134)-$D134*3</f>
        <v>-360</v>
      </c>
    </row>
    <row r="135" spans="1:20" ht="15.75" hidden="1" thickBot="1" x14ac:dyDescent="0.3">
      <c r="A135" s="6" t="s">
        <v>7</v>
      </c>
      <c r="B135" s="334">
        <f t="shared" ref="B135:T135" si="399">SUM(B134:B134)</f>
        <v>30</v>
      </c>
      <c r="C135" s="7">
        <f t="shared" si="399"/>
        <v>4</v>
      </c>
      <c r="D135" s="341">
        <f t="shared" si="399"/>
        <v>120</v>
      </c>
      <c r="E135" s="8">
        <f t="shared" si="399"/>
        <v>4</v>
      </c>
      <c r="F135" s="360">
        <f t="shared" si="399"/>
        <v>0</v>
      </c>
      <c r="G135" s="8">
        <f t="shared" si="399"/>
        <v>0</v>
      </c>
      <c r="H135" s="360">
        <f t="shared" si="399"/>
        <v>-120</v>
      </c>
      <c r="I135" s="8">
        <f t="shared" si="399"/>
        <v>0</v>
      </c>
      <c r="J135" s="360">
        <f t="shared" si="399"/>
        <v>-120</v>
      </c>
      <c r="K135" s="103">
        <f t="shared" ref="K135:L135" si="400">SUM(K134:K134)</f>
        <v>4</v>
      </c>
      <c r="L135" s="373">
        <f t="shared" si="400"/>
        <v>-240</v>
      </c>
      <c r="M135" s="8">
        <f t="shared" si="399"/>
        <v>0</v>
      </c>
      <c r="N135" s="360">
        <f t="shared" si="399"/>
        <v>-120</v>
      </c>
      <c r="O135" s="8">
        <f t="shared" si="399"/>
        <v>0</v>
      </c>
      <c r="P135" s="360">
        <f t="shared" si="399"/>
        <v>-120</v>
      </c>
      <c r="Q135" s="8">
        <f t="shared" si="399"/>
        <v>0</v>
      </c>
      <c r="R135" s="360">
        <f t="shared" si="399"/>
        <v>-120</v>
      </c>
      <c r="S135" s="103">
        <f t="shared" si="399"/>
        <v>0</v>
      </c>
      <c r="T135" s="373">
        <f t="shared" si="399"/>
        <v>-360</v>
      </c>
    </row>
    <row r="136" spans="1:20" hidden="1" x14ac:dyDescent="0.25"/>
    <row r="137" spans="1:20" ht="15.75" hidden="1" x14ac:dyDescent="0.25">
      <c r="A137" s="1290" t="s">
        <v>310</v>
      </c>
      <c r="B137" s="1291"/>
      <c r="C137" s="1291"/>
      <c r="D137" s="1291"/>
      <c r="E137" s="1291"/>
      <c r="F137" s="1291"/>
      <c r="G137" s="1291"/>
      <c r="H137" s="1291"/>
      <c r="I137" s="1291"/>
      <c r="J137" s="1291"/>
      <c r="K137" s="1291"/>
      <c r="L137" s="1291"/>
      <c r="M137" s="1291"/>
      <c r="N137" s="1291"/>
      <c r="O137" s="1291"/>
      <c r="P137" s="1291"/>
      <c r="Q137" s="1291"/>
      <c r="R137" s="1291"/>
      <c r="S137" s="1291"/>
      <c r="T137" s="1291"/>
    </row>
    <row r="138" spans="1:20" ht="36.75" hidden="1" thickBot="1" x14ac:dyDescent="0.3">
      <c r="A138" s="110" t="s">
        <v>14</v>
      </c>
      <c r="B138" s="315" t="s">
        <v>231</v>
      </c>
      <c r="C138" s="132" t="s">
        <v>173</v>
      </c>
      <c r="D138" s="343" t="s">
        <v>232</v>
      </c>
      <c r="E138" s="384" t="s">
        <v>2</v>
      </c>
      <c r="F138" s="385" t="s">
        <v>234</v>
      </c>
      <c r="G138" s="384" t="s">
        <v>3</v>
      </c>
      <c r="H138" s="385" t="s">
        <v>235</v>
      </c>
      <c r="I138" s="384" t="s">
        <v>4</v>
      </c>
      <c r="J138" s="385" t="s">
        <v>236</v>
      </c>
      <c r="K138" s="292" t="s">
        <v>206</v>
      </c>
      <c r="L138" s="383" t="s">
        <v>233</v>
      </c>
      <c r="M138" s="384" t="s">
        <v>5</v>
      </c>
      <c r="N138" s="385" t="s">
        <v>237</v>
      </c>
      <c r="O138" s="386" t="s">
        <v>203</v>
      </c>
      <c r="P138" s="385" t="s">
        <v>238</v>
      </c>
      <c r="Q138" s="386" t="s">
        <v>204</v>
      </c>
      <c r="R138" s="385" t="s">
        <v>239</v>
      </c>
      <c r="S138" s="292" t="s">
        <v>206</v>
      </c>
      <c r="T138" s="383" t="s">
        <v>233</v>
      </c>
    </row>
    <row r="139" spans="1:20" ht="15.75" hidden="1" thickTop="1" x14ac:dyDescent="0.25">
      <c r="A139" s="165" t="s">
        <v>131</v>
      </c>
      <c r="B139" s="327">
        <v>40</v>
      </c>
      <c r="C139" s="125">
        <f>'CAPS INF II VM-VG'!B17</f>
        <v>1</v>
      </c>
      <c r="D139" s="353">
        <f t="shared" ref="D139:D140" si="401">C139*B139</f>
        <v>40</v>
      </c>
      <c r="E139" s="159">
        <f>'CAPS INF II VM-VG'!C17</f>
        <v>1</v>
      </c>
      <c r="F139" s="365">
        <f t="shared" ref="F139:F140" si="402">(E139*$B139)-$D139</f>
        <v>0</v>
      </c>
      <c r="G139" s="159">
        <f>'CAPS INF II VM-VG'!E17</f>
        <v>0</v>
      </c>
      <c r="H139" s="365">
        <f t="shared" ref="H139:H140" si="403">(G139*$B139)-$D139</f>
        <v>-40</v>
      </c>
      <c r="I139" s="159">
        <f>'CAPS INF II VM-VG'!G17</f>
        <v>0</v>
      </c>
      <c r="J139" s="365">
        <f t="shared" ref="J139:J140" si="404">(I139*$B139)-$D139</f>
        <v>-40</v>
      </c>
      <c r="K139" s="301">
        <f t="shared" ref="K139:K140" si="405">SUM(E139,G139,I139)</f>
        <v>1</v>
      </c>
      <c r="L139" s="378">
        <f t="shared" ref="L139:L140" si="406">(K139*$B139)-$D139*3</f>
        <v>-80</v>
      </c>
      <c r="M139" s="159">
        <f>'CAPS INF II VM-VG'!K17</f>
        <v>0</v>
      </c>
      <c r="N139" s="365">
        <f t="shared" ref="N139:N140" si="407">(M139*$B139)-$D139</f>
        <v>-40</v>
      </c>
      <c r="O139" s="159">
        <f>'CAPS INF II VM-VG'!M17</f>
        <v>0</v>
      </c>
      <c r="P139" s="365">
        <f t="shared" ref="P139:P140" si="408">(O139*$B139)-$D139</f>
        <v>-40</v>
      </c>
      <c r="Q139" s="159">
        <f>'CAPS INF II VM-VG'!O17</f>
        <v>0</v>
      </c>
      <c r="R139" s="365">
        <f t="shared" ref="R139:R140" si="409">(Q139*$B139)-$D139</f>
        <v>-40</v>
      </c>
      <c r="S139" s="301">
        <f t="shared" ref="S139:S140" si="410">SUM(M139,O139,Q139)</f>
        <v>0</v>
      </c>
      <c r="T139" s="378">
        <f t="shared" ref="T139:T140" si="411">(S139*$B139)-$D139*3</f>
        <v>-120</v>
      </c>
    </row>
    <row r="140" spans="1:20" hidden="1" x14ac:dyDescent="0.25">
      <c r="A140" s="165" t="s">
        <v>132</v>
      </c>
      <c r="B140" s="327">
        <v>30</v>
      </c>
      <c r="C140" s="125">
        <f>'CAPS INF II VM-VG'!B18</f>
        <v>2</v>
      </c>
      <c r="D140" s="353">
        <f t="shared" si="401"/>
        <v>60</v>
      </c>
      <c r="E140" s="159">
        <f>'CAPS INF II VM-VG'!C18</f>
        <v>1</v>
      </c>
      <c r="F140" s="365">
        <f t="shared" si="402"/>
        <v>-30</v>
      </c>
      <c r="G140" s="159">
        <f>'CAPS INF II VM-VG'!E18</f>
        <v>0</v>
      </c>
      <c r="H140" s="365">
        <f t="shared" si="403"/>
        <v>-60</v>
      </c>
      <c r="I140" s="159">
        <f>'CAPS INF II VM-VG'!G18</f>
        <v>0</v>
      </c>
      <c r="J140" s="365">
        <f t="shared" si="404"/>
        <v>-60</v>
      </c>
      <c r="K140" s="301">
        <f t="shared" si="405"/>
        <v>1</v>
      </c>
      <c r="L140" s="378">
        <f t="shared" si="406"/>
        <v>-150</v>
      </c>
      <c r="M140" s="159">
        <f>'CAPS INF II VM-VG'!K18</f>
        <v>0</v>
      </c>
      <c r="N140" s="365">
        <f t="shared" si="407"/>
        <v>-60</v>
      </c>
      <c r="O140" s="159">
        <f>'CAPS INF II VM-VG'!M18</f>
        <v>0</v>
      </c>
      <c r="P140" s="365">
        <f t="shared" si="408"/>
        <v>-60</v>
      </c>
      <c r="Q140" s="159">
        <f>'CAPS INF II VM-VG'!O18</f>
        <v>0</v>
      </c>
      <c r="R140" s="365">
        <f t="shared" si="409"/>
        <v>-60</v>
      </c>
      <c r="S140" s="301">
        <f t="shared" si="410"/>
        <v>0</v>
      </c>
      <c r="T140" s="378">
        <f t="shared" si="411"/>
        <v>-180</v>
      </c>
    </row>
    <row r="141" spans="1:20" ht="15.75" hidden="1" thickBot="1" x14ac:dyDescent="0.3">
      <c r="A141" s="6" t="s">
        <v>7</v>
      </c>
      <c r="B141" s="334">
        <f t="shared" ref="B141:T141" si="412">SUM(B139:B140)</f>
        <v>70</v>
      </c>
      <c r="C141" s="7">
        <f t="shared" si="412"/>
        <v>3</v>
      </c>
      <c r="D141" s="341">
        <f t="shared" si="412"/>
        <v>100</v>
      </c>
      <c r="E141" s="8">
        <f t="shared" si="412"/>
        <v>2</v>
      </c>
      <c r="F141" s="360">
        <f t="shared" si="412"/>
        <v>-30</v>
      </c>
      <c r="G141" s="8">
        <f t="shared" si="412"/>
        <v>0</v>
      </c>
      <c r="H141" s="360">
        <f t="shared" si="412"/>
        <v>-100</v>
      </c>
      <c r="I141" s="8">
        <f t="shared" si="412"/>
        <v>0</v>
      </c>
      <c r="J141" s="360">
        <f t="shared" si="412"/>
        <v>-100</v>
      </c>
      <c r="K141" s="103">
        <f t="shared" ref="K141:L141" si="413">SUM(K139:K140)</f>
        <v>2</v>
      </c>
      <c r="L141" s="373">
        <f t="shared" si="413"/>
        <v>-230</v>
      </c>
      <c r="M141" s="8">
        <f t="shared" si="412"/>
        <v>0</v>
      </c>
      <c r="N141" s="360">
        <f t="shared" si="412"/>
        <v>-100</v>
      </c>
      <c r="O141" s="8">
        <f t="shared" si="412"/>
        <v>0</v>
      </c>
      <c r="P141" s="360">
        <f t="shared" si="412"/>
        <v>-100</v>
      </c>
      <c r="Q141" s="8">
        <f t="shared" si="412"/>
        <v>0</v>
      </c>
      <c r="R141" s="360">
        <f t="shared" si="412"/>
        <v>-100</v>
      </c>
      <c r="S141" s="103">
        <f t="shared" si="412"/>
        <v>0</v>
      </c>
      <c r="T141" s="373">
        <f t="shared" si="412"/>
        <v>-300</v>
      </c>
    </row>
    <row r="142" spans="1:20" hidden="1" x14ac:dyDescent="0.25"/>
    <row r="143" spans="1:20" ht="15.75" hidden="1" x14ac:dyDescent="0.25">
      <c r="A143" s="1290" t="s">
        <v>312</v>
      </c>
      <c r="B143" s="1291"/>
      <c r="C143" s="1291"/>
      <c r="D143" s="1291"/>
      <c r="E143" s="1291"/>
      <c r="F143" s="1291"/>
      <c r="G143" s="1291"/>
      <c r="H143" s="1291"/>
      <c r="I143" s="1291"/>
      <c r="J143" s="1291"/>
      <c r="K143" s="1291"/>
      <c r="L143" s="1291"/>
      <c r="M143" s="1291"/>
      <c r="N143" s="1291"/>
      <c r="O143" s="1291"/>
      <c r="P143" s="1291"/>
      <c r="Q143" s="1291"/>
      <c r="R143" s="1291"/>
      <c r="S143" s="1291"/>
      <c r="T143" s="1291"/>
    </row>
    <row r="144" spans="1:20" ht="36.75" hidden="1" thickBot="1" x14ac:dyDescent="0.3">
      <c r="A144" s="110" t="s">
        <v>14</v>
      </c>
      <c r="B144" s="315" t="s">
        <v>231</v>
      </c>
      <c r="C144" s="132" t="s">
        <v>173</v>
      </c>
      <c r="D144" s="343" t="s">
        <v>232</v>
      </c>
      <c r="E144" s="384" t="s">
        <v>2</v>
      </c>
      <c r="F144" s="385" t="s">
        <v>234</v>
      </c>
      <c r="G144" s="384" t="s">
        <v>3</v>
      </c>
      <c r="H144" s="385" t="s">
        <v>235</v>
      </c>
      <c r="I144" s="384" t="s">
        <v>4</v>
      </c>
      <c r="J144" s="385" t="s">
        <v>236</v>
      </c>
      <c r="K144" s="292" t="s">
        <v>206</v>
      </c>
      <c r="L144" s="383" t="s">
        <v>233</v>
      </c>
      <c r="M144" s="384" t="s">
        <v>5</v>
      </c>
      <c r="N144" s="385" t="s">
        <v>237</v>
      </c>
      <c r="O144" s="386" t="s">
        <v>203</v>
      </c>
      <c r="P144" s="385" t="s">
        <v>238</v>
      </c>
      <c r="Q144" s="386" t="s">
        <v>204</v>
      </c>
      <c r="R144" s="385" t="s">
        <v>239</v>
      </c>
      <c r="S144" s="292" t="s">
        <v>206</v>
      </c>
      <c r="T144" s="383" t="s">
        <v>233</v>
      </c>
    </row>
    <row r="145" spans="1:20" ht="15.75" hidden="1" thickTop="1" x14ac:dyDescent="0.25">
      <c r="A145" s="172" t="s">
        <v>125</v>
      </c>
      <c r="B145" s="330">
        <v>40</v>
      </c>
      <c r="C145" s="245">
        <f>'HORA CERTA'!B45</f>
        <v>1</v>
      </c>
      <c r="D145" s="353">
        <f t="shared" ref="D145:D146" si="414">C145*B145</f>
        <v>40</v>
      </c>
      <c r="E145" s="413">
        <f>'HORA CERTA'!C45</f>
        <v>1.75</v>
      </c>
      <c r="F145" s="412">
        <f t="shared" ref="F145:F146" si="415">(E145*$B145)-$D145</f>
        <v>30</v>
      </c>
      <c r="G145" s="413">
        <f>'HORA CERTA'!E45</f>
        <v>0</v>
      </c>
      <c r="H145" s="412">
        <f t="shared" ref="H145:H146" si="416">(G145*$B145)-$D145</f>
        <v>-40</v>
      </c>
      <c r="I145" s="413">
        <f>'HORA CERTA'!G45</f>
        <v>0</v>
      </c>
      <c r="J145" s="412">
        <f t="shared" ref="J145:J146" si="417">(I145*$B145)-$D145</f>
        <v>-40</v>
      </c>
      <c r="K145" s="177">
        <f t="shared" ref="K145:K146" si="418">SUM(E145,G145,I145)</f>
        <v>1.75</v>
      </c>
      <c r="L145" s="381">
        <f t="shared" ref="L145:L146" si="419">(K145*$B145)-$D145*3</f>
        <v>-50</v>
      </c>
      <c r="M145" s="413">
        <f>'HORA CERTA'!K45</f>
        <v>0</v>
      </c>
      <c r="N145" s="412">
        <f t="shared" ref="N145:N146" si="420">(M145*$B145)-$D145</f>
        <v>-40</v>
      </c>
      <c r="O145" s="413">
        <f>'HORA CERTA'!M45</f>
        <v>0</v>
      </c>
      <c r="P145" s="412">
        <f t="shared" ref="P145:P146" si="421">(O145*$B145)-$D145</f>
        <v>-40</v>
      </c>
      <c r="Q145" s="413">
        <f>'HORA CERTA'!O45</f>
        <v>0</v>
      </c>
      <c r="R145" s="412">
        <f t="shared" ref="R145:R146" si="422">(Q145*$B145)-$D145</f>
        <v>-40</v>
      </c>
      <c r="S145" s="177">
        <f t="shared" ref="S145:S146" si="423">SUM(M145,O145,Q145)</f>
        <v>0</v>
      </c>
      <c r="T145" s="381">
        <f t="shared" ref="T145:T146" si="424">(S145*$B145)-$D145*3</f>
        <v>-120</v>
      </c>
    </row>
    <row r="146" spans="1:20" ht="15.75" hidden="1" thickBot="1" x14ac:dyDescent="0.3">
      <c r="A146" s="178" t="s">
        <v>126</v>
      </c>
      <c r="B146" s="331">
        <v>36</v>
      </c>
      <c r="C146" s="127">
        <f>'HORA CERTA'!B46</f>
        <v>4</v>
      </c>
      <c r="D146" s="354">
        <f t="shared" si="414"/>
        <v>144</v>
      </c>
      <c r="E146" s="414">
        <f>'HORA CERTA'!C46</f>
        <v>4</v>
      </c>
      <c r="F146" s="411">
        <f t="shared" si="415"/>
        <v>0</v>
      </c>
      <c r="G146" s="414">
        <f>'HORA CERTA'!E46</f>
        <v>0</v>
      </c>
      <c r="H146" s="411">
        <f t="shared" si="416"/>
        <v>-144</v>
      </c>
      <c r="I146" s="414">
        <f>'HORA CERTA'!G46</f>
        <v>0</v>
      </c>
      <c r="J146" s="411">
        <f t="shared" si="417"/>
        <v>-144</v>
      </c>
      <c r="K146" s="180">
        <f t="shared" si="418"/>
        <v>4</v>
      </c>
      <c r="L146" s="380">
        <f t="shared" si="419"/>
        <v>-288</v>
      </c>
      <c r="M146" s="414">
        <f>'HORA CERTA'!K46</f>
        <v>0</v>
      </c>
      <c r="N146" s="411">
        <f t="shared" si="420"/>
        <v>-144</v>
      </c>
      <c r="O146" s="414">
        <f>'HORA CERTA'!M46</f>
        <v>0</v>
      </c>
      <c r="P146" s="411">
        <f t="shared" si="421"/>
        <v>-144</v>
      </c>
      <c r="Q146" s="414">
        <f>'HORA CERTA'!O46</f>
        <v>0</v>
      </c>
      <c r="R146" s="411">
        <f t="shared" si="422"/>
        <v>-144</v>
      </c>
      <c r="S146" s="180">
        <f t="shared" si="423"/>
        <v>0</v>
      </c>
      <c r="T146" s="380">
        <f t="shared" si="424"/>
        <v>-432</v>
      </c>
    </row>
    <row r="147" spans="1:20" ht="15.75" hidden="1" thickBot="1" x14ac:dyDescent="0.3">
      <c r="A147" s="48" t="s">
        <v>7</v>
      </c>
      <c r="B147" s="335">
        <f t="shared" ref="B147:T147" si="425">SUM(B145:B146)</f>
        <v>76</v>
      </c>
      <c r="C147" s="49">
        <f t="shared" si="425"/>
        <v>5</v>
      </c>
      <c r="D147" s="355">
        <f t="shared" si="425"/>
        <v>184</v>
      </c>
      <c r="E147" s="50">
        <f t="shared" si="425"/>
        <v>5.75</v>
      </c>
      <c r="F147" s="367">
        <f t="shared" si="425"/>
        <v>30</v>
      </c>
      <c r="G147" s="50">
        <f t="shared" si="425"/>
        <v>0</v>
      </c>
      <c r="H147" s="367">
        <f t="shared" si="425"/>
        <v>-184</v>
      </c>
      <c r="I147" s="50">
        <f t="shared" si="425"/>
        <v>0</v>
      </c>
      <c r="J147" s="367">
        <f t="shared" si="425"/>
        <v>-184</v>
      </c>
      <c r="K147" s="181">
        <f t="shared" ref="K147:L147" si="426">SUM(K145:K146)</f>
        <v>5.75</v>
      </c>
      <c r="L147" s="382">
        <f t="shared" si="426"/>
        <v>-338</v>
      </c>
      <c r="M147" s="50">
        <f t="shared" si="425"/>
        <v>0</v>
      </c>
      <c r="N147" s="367">
        <f t="shared" si="425"/>
        <v>-184</v>
      </c>
      <c r="O147" s="50">
        <f t="shared" si="425"/>
        <v>0</v>
      </c>
      <c r="P147" s="367">
        <f t="shared" si="425"/>
        <v>-184</v>
      </c>
      <c r="Q147" s="50">
        <f t="shared" si="425"/>
        <v>0</v>
      </c>
      <c r="R147" s="367">
        <f t="shared" si="425"/>
        <v>-184</v>
      </c>
      <c r="S147" s="181">
        <f t="shared" si="425"/>
        <v>0</v>
      </c>
      <c r="T147" s="382">
        <f t="shared" si="425"/>
        <v>-552</v>
      </c>
    </row>
  </sheetData>
  <sheetProtection sheet="1" objects="1" scenarios="1"/>
  <mergeCells count="30">
    <mergeCell ref="A60:T60"/>
    <mergeCell ref="A67:T67"/>
    <mergeCell ref="A74:T74"/>
    <mergeCell ref="A80:T80"/>
    <mergeCell ref="A86:T86"/>
    <mergeCell ref="A143:T143"/>
    <mergeCell ref="A92:T92"/>
    <mergeCell ref="A97:T97"/>
    <mergeCell ref="A102:T102"/>
    <mergeCell ref="A107:T107"/>
    <mergeCell ref="A112:T112"/>
    <mergeCell ref="A117:T117"/>
    <mergeCell ref="A122:T122"/>
    <mergeCell ref="A127:T127"/>
    <mergeCell ref="A132:T132"/>
    <mergeCell ref="A137:T137"/>
    <mergeCell ref="A1:O1"/>
    <mergeCell ref="A2:O2"/>
    <mergeCell ref="A41:T41"/>
    <mergeCell ref="A47:T47"/>
    <mergeCell ref="A53:T53"/>
    <mergeCell ref="F15:F16"/>
    <mergeCell ref="H15:H16"/>
    <mergeCell ref="J15:J16"/>
    <mergeCell ref="N15:N16"/>
    <mergeCell ref="P15:P16"/>
    <mergeCell ref="R15:R16"/>
    <mergeCell ref="T15:T16"/>
    <mergeCell ref="A4:T4"/>
    <mergeCell ref="L15:L16"/>
  </mergeCell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  <pageSetUpPr fitToPage="1"/>
  </sheetPr>
  <dimension ref="A2:AH40"/>
  <sheetViews>
    <sheetView showGridLines="0" tabSelected="1" topLeftCell="A3" workbookViewId="0">
      <pane xSplit="1" topLeftCell="B1" activePane="topRight" state="frozen"/>
      <selection activeCell="U28" sqref="U28"/>
      <selection pane="topRight" activeCell="U28" sqref="U28"/>
    </sheetView>
  </sheetViews>
  <sheetFormatPr defaultColWidth="8.85546875" defaultRowHeight="15" x14ac:dyDescent="0.25"/>
  <cols>
    <col min="1" max="1" width="39.42578125" bestFit="1" customWidth="1"/>
    <col min="3" max="3" width="7.28515625" bestFit="1" customWidth="1"/>
    <col min="4" max="4" width="7.5703125" bestFit="1" customWidth="1"/>
    <col min="5" max="5" width="7" bestFit="1" customWidth="1"/>
    <col min="6" max="6" width="7.5703125" bestFit="1" customWidth="1"/>
    <col min="7" max="7" width="7.7109375" bestFit="1" customWidth="1"/>
    <col min="8" max="8" width="7.5703125" bestFit="1" customWidth="1"/>
    <col min="9" max="9" width="8" hidden="1" customWidth="1"/>
    <col min="10" max="10" width="7.5703125" hidden="1" customWidth="1"/>
    <col min="11" max="11" width="7.42578125" bestFit="1" customWidth="1"/>
    <col min="12" max="12" width="7.5703125" bestFit="1" customWidth="1"/>
    <col min="13" max="13" width="8.28515625" bestFit="1" customWidth="1"/>
    <col min="14" max="14" width="7.5703125" bestFit="1" customWidth="1"/>
    <col min="15" max="15" width="7.28515625" bestFit="1" customWidth="1"/>
    <col min="16" max="16" width="7.5703125" bestFit="1" customWidth="1"/>
    <col min="17" max="17" width="8" hidden="1" customWidth="1"/>
    <col min="18" max="18" width="7.5703125" hidden="1" customWidth="1"/>
    <col min="19" max="19" width="7.140625" bestFit="1" customWidth="1"/>
    <col min="20" max="22" width="7.5703125" bestFit="1" customWidth="1"/>
    <col min="23" max="23" width="7.140625" bestFit="1" customWidth="1"/>
    <col min="24" max="24" width="7.5703125" bestFit="1" customWidth="1"/>
    <col min="25" max="25" width="8" hidden="1" customWidth="1"/>
    <col min="26" max="26" width="7.5703125" hidden="1" customWidth="1"/>
    <col min="27" max="28" width="7.42578125" bestFit="1" customWidth="1"/>
    <col min="29" max="29" width="7.5703125" bestFit="1" customWidth="1"/>
    <col min="30" max="30" width="7.42578125" bestFit="1" customWidth="1"/>
    <col min="31" max="31" width="7.140625" bestFit="1" customWidth="1"/>
    <col min="32" max="32" width="7.42578125" bestFit="1" customWidth="1"/>
    <col min="33" max="33" width="8" hidden="1" customWidth="1"/>
    <col min="34" max="34" width="7.42578125" hidden="1" customWidth="1"/>
  </cols>
  <sheetData>
    <row r="2" spans="1:34" ht="18" x14ac:dyDescent="0.35">
      <c r="A2" s="1289" t="s">
        <v>518</v>
      </c>
      <c r="B2" s="1289"/>
      <c r="C2" s="1289"/>
      <c r="D2" s="1289"/>
      <c r="E2" s="1289"/>
      <c r="F2" s="1289"/>
      <c r="G2" s="1289"/>
      <c r="H2" s="1289"/>
      <c r="I2" s="1289"/>
      <c r="J2" s="1289"/>
      <c r="K2" s="1289"/>
      <c r="L2" s="1289"/>
      <c r="M2" s="1289"/>
      <c r="N2" s="1"/>
      <c r="O2" s="1"/>
    </row>
    <row r="3" spans="1:34" ht="18" x14ac:dyDescent="0.35">
      <c r="A3" s="1289" t="s">
        <v>0</v>
      </c>
      <c r="B3" s="1289"/>
      <c r="C3" s="1289"/>
      <c r="D3" s="1289"/>
      <c r="E3" s="1289"/>
      <c r="F3" s="1289"/>
      <c r="G3" s="1289"/>
      <c r="H3" s="1289"/>
      <c r="I3" s="1289"/>
      <c r="J3" s="1289"/>
      <c r="K3" s="1289"/>
      <c r="L3" s="1289"/>
      <c r="M3" s="1289"/>
      <c r="N3" s="1"/>
      <c r="O3" s="1"/>
    </row>
    <row r="5" spans="1:34" ht="15.75" x14ac:dyDescent="0.25">
      <c r="A5" s="1290" t="s">
        <v>517</v>
      </c>
      <c r="B5" s="1291"/>
      <c r="C5" s="1291"/>
      <c r="D5" s="1291"/>
      <c r="E5" s="1291"/>
      <c r="F5" s="1291"/>
      <c r="G5" s="1291"/>
      <c r="H5" s="1291"/>
      <c r="I5" s="1291"/>
      <c r="J5" s="1291"/>
      <c r="K5" s="1291"/>
      <c r="L5" s="1291"/>
      <c r="M5" s="1291"/>
      <c r="N5" s="1291"/>
      <c r="O5" s="1291"/>
      <c r="P5" s="1291"/>
      <c r="Q5" s="1291"/>
      <c r="R5" s="1291"/>
      <c r="S5" s="1291"/>
      <c r="T5" s="1291"/>
      <c r="U5" s="1291"/>
      <c r="V5" s="1291"/>
      <c r="W5" s="1291"/>
      <c r="X5" s="1291"/>
      <c r="Y5" s="1291"/>
      <c r="Z5" s="1291"/>
      <c r="AA5" s="1291"/>
      <c r="AB5" s="1291"/>
      <c r="AC5" s="1291"/>
      <c r="AD5" s="1291"/>
      <c r="AE5" s="1291"/>
      <c r="AF5" s="1291"/>
      <c r="AG5" s="1291"/>
      <c r="AH5" s="1291"/>
    </row>
    <row r="6" spans="1:34" ht="28.5" customHeight="1" thickBot="1" x14ac:dyDescent="0.3">
      <c r="A6" s="1118" t="s">
        <v>14</v>
      </c>
      <c r="B6" s="12" t="s">
        <v>172</v>
      </c>
      <c r="C6" s="14" t="s">
        <v>505</v>
      </c>
      <c r="D6" s="15" t="s">
        <v>1</v>
      </c>
      <c r="E6" s="14" t="s">
        <v>506</v>
      </c>
      <c r="F6" s="15" t="s">
        <v>1</v>
      </c>
      <c r="G6" s="14" t="s">
        <v>507</v>
      </c>
      <c r="H6" s="15" t="s">
        <v>1</v>
      </c>
      <c r="I6" s="128" t="s">
        <v>454</v>
      </c>
      <c r="J6" s="13" t="s">
        <v>205</v>
      </c>
      <c r="K6" s="14" t="s">
        <v>508</v>
      </c>
      <c r="L6" s="15" t="s">
        <v>1</v>
      </c>
      <c r="M6" s="14" t="s">
        <v>509</v>
      </c>
      <c r="N6" s="15" t="s">
        <v>1</v>
      </c>
      <c r="O6" s="14" t="s">
        <v>510</v>
      </c>
      <c r="P6" s="15" t="s">
        <v>1</v>
      </c>
      <c r="Q6" s="128" t="s">
        <v>454</v>
      </c>
      <c r="R6" s="13" t="s">
        <v>205</v>
      </c>
      <c r="S6" s="14" t="s">
        <v>511</v>
      </c>
      <c r="T6" s="15" t="s">
        <v>1</v>
      </c>
      <c r="U6" s="14" t="s">
        <v>512</v>
      </c>
      <c r="V6" s="15" t="s">
        <v>1</v>
      </c>
      <c r="W6" s="14" t="s">
        <v>513</v>
      </c>
      <c r="X6" s="15" t="s">
        <v>1</v>
      </c>
      <c r="Y6" s="128" t="s">
        <v>454</v>
      </c>
      <c r="Z6" s="13" t="s">
        <v>205</v>
      </c>
      <c r="AA6" s="14" t="s">
        <v>514</v>
      </c>
      <c r="AB6" s="15" t="s">
        <v>1</v>
      </c>
      <c r="AC6" s="14" t="s">
        <v>515</v>
      </c>
      <c r="AD6" s="15" t="s">
        <v>1</v>
      </c>
      <c r="AE6" s="14" t="s">
        <v>516</v>
      </c>
      <c r="AF6" s="15" t="s">
        <v>1</v>
      </c>
      <c r="AG6" s="128" t="s">
        <v>454</v>
      </c>
      <c r="AH6" s="13" t="s">
        <v>205</v>
      </c>
    </row>
    <row r="7" spans="1:34" ht="15.75" thickTop="1" x14ac:dyDescent="0.25">
      <c r="A7" s="974" t="s">
        <v>27</v>
      </c>
      <c r="B7" s="1159">
        <v>6000</v>
      </c>
      <c r="C7" s="1148">
        <v>7020</v>
      </c>
      <c r="D7" s="968">
        <f t="shared" ref="D7:D19" si="0">C7/$B7</f>
        <v>1.17</v>
      </c>
      <c r="E7" s="1148">
        <v>6359</v>
      </c>
      <c r="F7" s="968">
        <f>E7/$B7</f>
        <v>1.0598333333333334</v>
      </c>
      <c r="G7" s="1148">
        <v>6357</v>
      </c>
      <c r="H7" s="968">
        <f t="shared" ref="H7:H19" si="1">G7/$B7</f>
        <v>1.0595000000000001</v>
      </c>
      <c r="I7" s="970">
        <f t="shared" ref="I7:I13" si="2">SUM(C7,E7,G7)</f>
        <v>19736</v>
      </c>
      <c r="J7" s="971">
        <f t="shared" ref="J7:J9" si="3">I7/($B7*3)</f>
        <v>1.0964444444444446</v>
      </c>
      <c r="K7" s="1148">
        <v>6096</v>
      </c>
      <c r="L7" s="968">
        <f t="shared" ref="L7:L9" si="4">K7/$B7</f>
        <v>1.016</v>
      </c>
      <c r="M7" s="1148">
        <v>6581</v>
      </c>
      <c r="N7" s="968">
        <f t="shared" ref="N7:N9" si="5">M7/$B7</f>
        <v>1.0968333333333333</v>
      </c>
      <c r="O7" s="1148">
        <v>6068</v>
      </c>
      <c r="P7" s="968">
        <f t="shared" ref="P7:P9" si="6">O7/$B7</f>
        <v>1.0113333333333334</v>
      </c>
      <c r="Q7" s="970">
        <f t="shared" ref="Q7:Q9" si="7">SUM(K7,M7,O7)</f>
        <v>18745</v>
      </c>
      <c r="R7" s="971">
        <f t="shared" ref="R7:R9" si="8">Q7/($B7*3)</f>
        <v>1.0413888888888889</v>
      </c>
      <c r="S7" s="1148">
        <v>5925</v>
      </c>
      <c r="T7" s="968">
        <f t="shared" ref="T7:T20" si="9">S7/$B7</f>
        <v>0.98750000000000004</v>
      </c>
      <c r="U7" s="1148">
        <v>5847</v>
      </c>
      <c r="V7" s="968">
        <f t="shared" ref="V7:V20" si="10">U7/$B7</f>
        <v>0.97450000000000003</v>
      </c>
      <c r="W7" s="1148"/>
      <c r="X7" s="968">
        <f t="shared" ref="X7:X20" si="11">W7/$B7</f>
        <v>0</v>
      </c>
      <c r="Y7" s="970">
        <f t="shared" ref="Y7:Y9" si="12">SUM(S7,U7,W7)</f>
        <v>11772</v>
      </c>
      <c r="Z7" s="971">
        <f t="shared" ref="Z7:Z20" si="13">Y7/($B7*3)</f>
        <v>0.65400000000000003</v>
      </c>
      <c r="AA7" s="1148"/>
      <c r="AB7" s="69">
        <f t="shared" ref="AB7" si="14">AA7/$B7</f>
        <v>0</v>
      </c>
      <c r="AC7" s="1148"/>
      <c r="AD7" s="69">
        <f t="shared" ref="AD7" si="15">AC7/$B7</f>
        <v>0</v>
      </c>
      <c r="AE7" s="1148"/>
      <c r="AF7" s="69">
        <f t="shared" ref="AF7" si="16">AE7/$B7</f>
        <v>0</v>
      </c>
      <c r="AG7" s="98">
        <f t="shared" ref="AG7" si="17">SUM(AA7,AC7,AE7)</f>
        <v>0</v>
      </c>
      <c r="AH7" s="99">
        <f>AG7/($B7*3)</f>
        <v>0</v>
      </c>
    </row>
    <row r="8" spans="1:34" x14ac:dyDescent="0.25">
      <c r="A8" s="1152" t="s">
        <v>28</v>
      </c>
      <c r="B8" s="1159">
        <v>2080</v>
      </c>
      <c r="C8" s="1151">
        <v>1508</v>
      </c>
      <c r="D8" s="258">
        <f t="shared" si="0"/>
        <v>0.72499999999999998</v>
      </c>
      <c r="E8" s="1151">
        <v>1561</v>
      </c>
      <c r="F8" s="258">
        <f>E8/$B8</f>
        <v>0.75048076923076923</v>
      </c>
      <c r="G8" s="1151">
        <v>1829</v>
      </c>
      <c r="H8" s="258">
        <f t="shared" si="1"/>
        <v>0.87932692307692306</v>
      </c>
      <c r="I8" s="904">
        <f t="shared" si="2"/>
        <v>4898</v>
      </c>
      <c r="J8" s="255">
        <f t="shared" si="3"/>
        <v>0.78493589743589742</v>
      </c>
      <c r="K8" s="1151">
        <v>2294</v>
      </c>
      <c r="L8" s="258">
        <f t="shared" si="4"/>
        <v>1.1028846153846155</v>
      </c>
      <c r="M8" s="1151">
        <v>1917</v>
      </c>
      <c r="N8" s="258">
        <f t="shared" si="5"/>
        <v>0.92163461538461533</v>
      </c>
      <c r="O8" s="1151">
        <v>1647</v>
      </c>
      <c r="P8" s="258">
        <f t="shared" si="6"/>
        <v>0.79182692307692304</v>
      </c>
      <c r="Q8" s="904">
        <f t="shared" si="7"/>
        <v>5858</v>
      </c>
      <c r="R8" s="255">
        <f t="shared" si="8"/>
        <v>0.93878205128205128</v>
      </c>
      <c r="S8" s="1151">
        <v>1594</v>
      </c>
      <c r="T8" s="258">
        <f t="shared" si="9"/>
        <v>0.7663461538461539</v>
      </c>
      <c r="U8" s="1151">
        <v>1947</v>
      </c>
      <c r="V8" s="258">
        <f t="shared" si="10"/>
        <v>0.93605769230769231</v>
      </c>
      <c r="W8" s="1151"/>
      <c r="X8" s="258">
        <f t="shared" si="11"/>
        <v>0</v>
      </c>
      <c r="Y8" s="904">
        <f t="shared" si="12"/>
        <v>3541</v>
      </c>
      <c r="Z8" s="255">
        <f t="shared" si="13"/>
        <v>0.5674679487179487</v>
      </c>
      <c r="AA8" s="1151"/>
      <c r="AB8" s="69">
        <f t="shared" ref="AB8:AB20" si="18">AA8/$B8</f>
        <v>0</v>
      </c>
      <c r="AC8" s="1151"/>
      <c r="AD8" s="69">
        <f t="shared" ref="AD8:AD20" si="19">AC8/$B8</f>
        <v>0</v>
      </c>
      <c r="AE8" s="1151"/>
      <c r="AF8" s="69">
        <f t="shared" ref="AF8:AF20" si="20">AE8/$B8</f>
        <v>0</v>
      </c>
      <c r="AG8" s="98">
        <f t="shared" ref="AG8:AG20" si="21">SUM(AA8,AC8,AE8)</f>
        <v>0</v>
      </c>
      <c r="AH8" s="99">
        <f t="shared" ref="AH8:AH20" si="22">AG8/($B8*3)</f>
        <v>0</v>
      </c>
    </row>
    <row r="9" spans="1:34" x14ac:dyDescent="0.25">
      <c r="A9" s="974" t="s">
        <v>29</v>
      </c>
      <c r="B9" s="1160">
        <v>780</v>
      </c>
      <c r="C9" s="1148">
        <v>860</v>
      </c>
      <c r="D9" s="968">
        <f t="shared" si="0"/>
        <v>1.1025641025641026</v>
      </c>
      <c r="E9" s="1148">
        <v>861</v>
      </c>
      <c r="F9" s="968">
        <f>E9/$B9</f>
        <v>1.1038461538461539</v>
      </c>
      <c r="G9" s="1148">
        <v>911</v>
      </c>
      <c r="H9" s="968">
        <f t="shared" si="1"/>
        <v>1.167948717948718</v>
      </c>
      <c r="I9" s="970">
        <f t="shared" si="2"/>
        <v>2632</v>
      </c>
      <c r="J9" s="971">
        <f t="shared" si="3"/>
        <v>1.1247863247863248</v>
      </c>
      <c r="K9" s="1148">
        <v>768</v>
      </c>
      <c r="L9" s="968">
        <f t="shared" si="4"/>
        <v>0.98461538461538467</v>
      </c>
      <c r="M9" s="1148">
        <v>1157</v>
      </c>
      <c r="N9" s="968">
        <f t="shared" si="5"/>
        <v>1.4833333333333334</v>
      </c>
      <c r="O9" s="1148">
        <v>703</v>
      </c>
      <c r="P9" s="968">
        <f t="shared" si="6"/>
        <v>0.9012820512820513</v>
      </c>
      <c r="Q9" s="970">
        <f t="shared" si="7"/>
        <v>2628</v>
      </c>
      <c r="R9" s="971">
        <f t="shared" si="8"/>
        <v>1.1230769230769231</v>
      </c>
      <c r="S9" s="1148">
        <v>882</v>
      </c>
      <c r="T9" s="968">
        <f t="shared" si="9"/>
        <v>1.1307692307692307</v>
      </c>
      <c r="U9" s="1148">
        <v>906</v>
      </c>
      <c r="V9" s="968">
        <f t="shared" si="10"/>
        <v>1.1615384615384616</v>
      </c>
      <c r="W9" s="1148"/>
      <c r="X9" s="968">
        <f t="shared" si="11"/>
        <v>0</v>
      </c>
      <c r="Y9" s="970">
        <f t="shared" si="12"/>
        <v>1788</v>
      </c>
      <c r="Z9" s="971">
        <f t="shared" si="13"/>
        <v>0.76410256410256405</v>
      </c>
      <c r="AA9" s="1148"/>
      <c r="AB9" s="69">
        <f t="shared" si="18"/>
        <v>0</v>
      </c>
      <c r="AC9" s="1148"/>
      <c r="AD9" s="69">
        <f t="shared" si="19"/>
        <v>0</v>
      </c>
      <c r="AE9" s="1148"/>
      <c r="AF9" s="69">
        <f t="shared" si="20"/>
        <v>0</v>
      </c>
      <c r="AG9" s="98">
        <f t="shared" si="21"/>
        <v>0</v>
      </c>
      <c r="AH9" s="99">
        <f t="shared" si="22"/>
        <v>0</v>
      </c>
    </row>
    <row r="10" spans="1:34" x14ac:dyDescent="0.25">
      <c r="A10" s="974" t="s">
        <v>496</v>
      </c>
      <c r="B10" s="1159">
        <v>192</v>
      </c>
      <c r="C10" s="1148">
        <v>219</v>
      </c>
      <c r="D10" s="968">
        <f>C10/$B10</f>
        <v>1.140625</v>
      </c>
      <c r="E10" s="1148">
        <v>162</v>
      </c>
      <c r="F10" s="968">
        <f t="shared" ref="F10:F19" si="23">E10/$B10</f>
        <v>0.84375</v>
      </c>
      <c r="G10" s="1148">
        <v>186</v>
      </c>
      <c r="H10" s="968">
        <f t="shared" si="1"/>
        <v>0.96875</v>
      </c>
      <c r="I10" s="970">
        <f t="shared" si="2"/>
        <v>567</v>
      </c>
      <c r="J10" s="971">
        <f t="shared" ref="J10:J11" si="24">I10/($B10*3)</f>
        <v>0.984375</v>
      </c>
      <c r="K10" s="1148">
        <v>218</v>
      </c>
      <c r="L10" s="968">
        <f t="shared" ref="L10:L11" si="25">K10/$B10</f>
        <v>1.1354166666666667</v>
      </c>
      <c r="M10" s="1148">
        <v>222</v>
      </c>
      <c r="N10" s="968">
        <f t="shared" ref="N10:N11" si="26">M10/$B10</f>
        <v>1.15625</v>
      </c>
      <c r="O10" s="1148">
        <v>119</v>
      </c>
      <c r="P10" s="968">
        <f t="shared" ref="P10:P11" si="27">O10/$B10</f>
        <v>0.61979166666666663</v>
      </c>
      <c r="Q10" s="970">
        <f t="shared" ref="Q10:Q11" si="28">SUM(K10,M10,O10)</f>
        <v>559</v>
      </c>
      <c r="R10" s="971">
        <f t="shared" ref="R10:R11" si="29">Q10/($B10*3)</f>
        <v>0.97048611111111116</v>
      </c>
      <c r="S10" s="1148">
        <v>39</v>
      </c>
      <c r="T10" s="968">
        <f t="shared" si="9"/>
        <v>0.203125</v>
      </c>
      <c r="U10" s="1148">
        <v>216</v>
      </c>
      <c r="V10" s="968">
        <f>U10/$B10</f>
        <v>1.125</v>
      </c>
      <c r="W10" s="1148"/>
      <c r="X10" s="968">
        <f t="shared" si="11"/>
        <v>0</v>
      </c>
      <c r="Y10" s="970">
        <f>SUM(S10,U10,W10)</f>
        <v>255</v>
      </c>
      <c r="Z10" s="971">
        <f t="shared" si="13"/>
        <v>0.44270833333333331</v>
      </c>
      <c r="AA10" s="1148"/>
      <c r="AB10" s="69">
        <f t="shared" si="18"/>
        <v>0</v>
      </c>
      <c r="AC10" s="1148"/>
      <c r="AD10" s="69">
        <f t="shared" si="19"/>
        <v>0</v>
      </c>
      <c r="AE10" s="1148"/>
      <c r="AF10" s="69">
        <f t="shared" si="20"/>
        <v>0</v>
      </c>
      <c r="AG10" s="98">
        <f t="shared" si="21"/>
        <v>0</v>
      </c>
      <c r="AH10" s="99">
        <f t="shared" si="22"/>
        <v>0</v>
      </c>
    </row>
    <row r="11" spans="1:34" x14ac:dyDescent="0.25">
      <c r="A11" s="1121" t="s">
        <v>497</v>
      </c>
      <c r="B11" s="1159">
        <v>672</v>
      </c>
      <c r="C11" s="1148">
        <v>936</v>
      </c>
      <c r="D11" s="968">
        <f>C11/$B11</f>
        <v>1.3928571428571428</v>
      </c>
      <c r="E11" s="1148">
        <v>758</v>
      </c>
      <c r="F11" s="968">
        <f t="shared" si="23"/>
        <v>1.1279761904761905</v>
      </c>
      <c r="G11" s="1148">
        <v>634</v>
      </c>
      <c r="H11" s="968">
        <f t="shared" si="1"/>
        <v>0.94345238095238093</v>
      </c>
      <c r="I11" s="970">
        <f t="shared" si="2"/>
        <v>2328</v>
      </c>
      <c r="J11" s="971">
        <f t="shared" si="24"/>
        <v>1.1547619047619047</v>
      </c>
      <c r="K11" s="1148">
        <v>987</v>
      </c>
      <c r="L11" s="968">
        <f t="shared" si="25"/>
        <v>1.46875</v>
      </c>
      <c r="M11" s="1148">
        <v>1011</v>
      </c>
      <c r="N11" s="968">
        <f t="shared" si="26"/>
        <v>1.5044642857142858</v>
      </c>
      <c r="O11" s="1148">
        <v>547</v>
      </c>
      <c r="P11" s="968">
        <f t="shared" si="27"/>
        <v>0.81398809523809523</v>
      </c>
      <c r="Q11" s="970">
        <f t="shared" si="28"/>
        <v>2545</v>
      </c>
      <c r="R11" s="971">
        <f t="shared" si="29"/>
        <v>1.2624007936507937</v>
      </c>
      <c r="S11" s="1148">
        <v>164</v>
      </c>
      <c r="T11" s="968">
        <f t="shared" si="9"/>
        <v>0.24404761904761904</v>
      </c>
      <c r="U11" s="1148">
        <v>634</v>
      </c>
      <c r="V11" s="968">
        <f>U11/$B11</f>
        <v>0.94345238095238093</v>
      </c>
      <c r="W11" s="1148"/>
      <c r="X11" s="968">
        <f t="shared" si="11"/>
        <v>0</v>
      </c>
      <c r="Y11" s="970">
        <f>SUM(S11,U11,W11)</f>
        <v>798</v>
      </c>
      <c r="Z11" s="971">
        <f t="shared" si="13"/>
        <v>0.39583333333333331</v>
      </c>
      <c r="AA11" s="1148"/>
      <c r="AB11" s="69">
        <f t="shared" si="18"/>
        <v>0</v>
      </c>
      <c r="AC11" s="1148"/>
      <c r="AD11" s="69">
        <f t="shared" si="19"/>
        <v>0</v>
      </c>
      <c r="AE11" s="1148"/>
      <c r="AF11" s="69">
        <f t="shared" si="20"/>
        <v>0</v>
      </c>
      <c r="AG11" s="98">
        <f t="shared" si="21"/>
        <v>0</v>
      </c>
      <c r="AH11" s="99">
        <f t="shared" si="22"/>
        <v>0</v>
      </c>
    </row>
    <row r="12" spans="1:34" x14ac:dyDescent="0.25">
      <c r="A12" s="1121" t="s">
        <v>8</v>
      </c>
      <c r="B12" s="606">
        <v>384</v>
      </c>
      <c r="C12" s="1122">
        <v>475</v>
      </c>
      <c r="D12" s="1123">
        <f>C12/$B12</f>
        <v>1.2369791666666667</v>
      </c>
      <c r="E12" s="1122">
        <v>452</v>
      </c>
      <c r="F12" s="1123">
        <f t="shared" si="23"/>
        <v>1.1770833333333333</v>
      </c>
      <c r="G12" s="1122">
        <v>401</v>
      </c>
      <c r="H12" s="1123">
        <f t="shared" si="1"/>
        <v>1.0442708333333333</v>
      </c>
      <c r="I12" s="1124">
        <f t="shared" si="2"/>
        <v>1328</v>
      </c>
      <c r="J12" s="1125">
        <f t="shared" ref="J12:J20" si="30">I12/($B12*3)</f>
        <v>1.1527777777777777</v>
      </c>
      <c r="K12" s="1122">
        <v>395</v>
      </c>
      <c r="L12" s="1123">
        <f t="shared" ref="L12:L20" si="31">K12/$B12</f>
        <v>1.0286458333333333</v>
      </c>
      <c r="M12" s="1122">
        <v>483</v>
      </c>
      <c r="N12" s="1123">
        <f t="shared" ref="N12:N20" si="32">M12/$B12</f>
        <v>1.2578125</v>
      </c>
      <c r="O12" s="1122">
        <v>381</v>
      </c>
      <c r="P12" s="1123">
        <f t="shared" ref="P12:P20" si="33">O12/$B12</f>
        <v>0.9921875</v>
      </c>
      <c r="Q12" s="1124">
        <f>SUM(K12,M12,O12)</f>
        <v>1259</v>
      </c>
      <c r="R12" s="1125">
        <f t="shared" ref="R12:R20" si="34">Q12/($B12*3)</f>
        <v>1.0928819444444444</v>
      </c>
      <c r="S12" s="1122">
        <v>537</v>
      </c>
      <c r="T12" s="1123">
        <f t="shared" si="9"/>
        <v>1.3984375</v>
      </c>
      <c r="U12" s="1122">
        <v>413</v>
      </c>
      <c r="V12" s="1123">
        <f>U12/$B12</f>
        <v>1.0755208333333333</v>
      </c>
      <c r="W12" s="1122"/>
      <c r="X12" s="1123">
        <f t="shared" si="11"/>
        <v>0</v>
      </c>
      <c r="Y12" s="1124">
        <f>SUM(S12,U12,W12)</f>
        <v>950</v>
      </c>
      <c r="Z12" s="1125">
        <f t="shared" si="13"/>
        <v>0.82465277777777779</v>
      </c>
      <c r="AA12" s="1122"/>
      <c r="AB12" s="69">
        <f t="shared" si="18"/>
        <v>0</v>
      </c>
      <c r="AC12" s="1122"/>
      <c r="AD12" s="69">
        <f t="shared" si="19"/>
        <v>0</v>
      </c>
      <c r="AE12" s="1122"/>
      <c r="AF12" s="69">
        <f t="shared" si="20"/>
        <v>0</v>
      </c>
      <c r="AG12" s="98">
        <f t="shared" si="21"/>
        <v>0</v>
      </c>
      <c r="AH12" s="99">
        <f t="shared" si="22"/>
        <v>0</v>
      </c>
    </row>
    <row r="13" spans="1:34" x14ac:dyDescent="0.25">
      <c r="A13" s="2" t="s">
        <v>9</v>
      </c>
      <c r="B13" s="1157">
        <v>1344</v>
      </c>
      <c r="C13" s="753">
        <v>1439</v>
      </c>
      <c r="D13" s="20">
        <f>C13/$B13</f>
        <v>1.0706845238095237</v>
      </c>
      <c r="E13" s="753">
        <v>1301</v>
      </c>
      <c r="F13" s="20">
        <f t="shared" si="23"/>
        <v>0.96800595238095233</v>
      </c>
      <c r="G13" s="753">
        <v>1224</v>
      </c>
      <c r="H13" s="20">
        <f t="shared" si="1"/>
        <v>0.9107142857142857</v>
      </c>
      <c r="I13" s="100">
        <f t="shared" si="2"/>
        <v>3964</v>
      </c>
      <c r="J13" s="218">
        <f t="shared" si="30"/>
        <v>0.98313492063492058</v>
      </c>
      <c r="K13" s="753">
        <v>2045</v>
      </c>
      <c r="L13" s="20">
        <f t="shared" si="31"/>
        <v>1.5215773809523809</v>
      </c>
      <c r="M13" s="753">
        <v>1651</v>
      </c>
      <c r="N13" s="20">
        <f t="shared" si="32"/>
        <v>1.2284226190476191</v>
      </c>
      <c r="O13" s="753">
        <v>1293</v>
      </c>
      <c r="P13" s="20">
        <f t="shared" si="33"/>
        <v>0.9620535714285714</v>
      </c>
      <c r="Q13" s="98">
        <f t="shared" ref="Q13:Q20" si="35">SUM(K13,M13,O13)</f>
        <v>4989</v>
      </c>
      <c r="R13" s="218">
        <f t="shared" si="34"/>
        <v>1.2373511904761905</v>
      </c>
      <c r="S13" s="753">
        <v>1516</v>
      </c>
      <c r="T13" s="20">
        <f t="shared" si="9"/>
        <v>1.1279761904761905</v>
      </c>
      <c r="U13" s="753">
        <v>1145</v>
      </c>
      <c r="V13" s="20">
        <f>U13/$B13</f>
        <v>0.85193452380952384</v>
      </c>
      <c r="W13" s="753"/>
      <c r="X13" s="20">
        <f t="shared" si="11"/>
        <v>0</v>
      </c>
      <c r="Y13" s="98">
        <f>SUM(S13,U13,W13)</f>
        <v>2661</v>
      </c>
      <c r="Z13" s="218">
        <f t="shared" si="13"/>
        <v>0.65997023809523814</v>
      </c>
      <c r="AA13" s="753"/>
      <c r="AB13" s="69">
        <f t="shared" si="18"/>
        <v>0</v>
      </c>
      <c r="AC13" s="753"/>
      <c r="AD13" s="69">
        <f t="shared" si="19"/>
        <v>0</v>
      </c>
      <c r="AE13" s="753"/>
      <c r="AF13" s="69">
        <f t="shared" si="20"/>
        <v>0</v>
      </c>
      <c r="AG13" s="98">
        <f t="shared" si="21"/>
        <v>0</v>
      </c>
      <c r="AH13" s="99">
        <f t="shared" si="22"/>
        <v>0</v>
      </c>
    </row>
    <row r="14" spans="1:34" ht="15" customHeight="1" x14ac:dyDescent="0.25">
      <c r="A14" s="2" t="s">
        <v>10</v>
      </c>
      <c r="B14" s="1161">
        <v>789</v>
      </c>
      <c r="C14" s="753">
        <v>930</v>
      </c>
      <c r="D14" s="20">
        <f t="shared" si="0"/>
        <v>1.1787072243346008</v>
      </c>
      <c r="E14" s="753">
        <v>809</v>
      </c>
      <c r="F14" s="20">
        <f t="shared" si="23"/>
        <v>1.0253485424588087</v>
      </c>
      <c r="G14" s="753">
        <v>1024</v>
      </c>
      <c r="H14" s="20">
        <f t="shared" si="1"/>
        <v>1.2978453738910012</v>
      </c>
      <c r="I14" s="100">
        <f t="shared" ref="I14:I19" si="36">SUM(C14,E14,G14)</f>
        <v>2763</v>
      </c>
      <c r="J14" s="218">
        <f t="shared" si="30"/>
        <v>1.167300380228137</v>
      </c>
      <c r="K14" s="753">
        <v>807</v>
      </c>
      <c r="L14" s="20">
        <f t="shared" si="31"/>
        <v>1.0228136882129277</v>
      </c>
      <c r="M14" s="753">
        <v>855</v>
      </c>
      <c r="N14" s="20">
        <f t="shared" si="32"/>
        <v>1.0836501901140685</v>
      </c>
      <c r="O14" s="753">
        <v>731</v>
      </c>
      <c r="P14" s="20">
        <f t="shared" si="33"/>
        <v>0.92648922686945501</v>
      </c>
      <c r="Q14" s="98">
        <f t="shared" si="35"/>
        <v>2393</v>
      </c>
      <c r="R14" s="218">
        <f t="shared" si="34"/>
        <v>1.0109843683988171</v>
      </c>
      <c r="S14" s="753">
        <v>830</v>
      </c>
      <c r="T14" s="20">
        <f t="shared" si="9"/>
        <v>1.0519645120405576</v>
      </c>
      <c r="U14" s="753">
        <v>1102</v>
      </c>
      <c r="V14" s="20">
        <f t="shared" si="10"/>
        <v>1.396704689480355</v>
      </c>
      <c r="W14" s="753"/>
      <c r="X14" s="20">
        <f t="shared" si="11"/>
        <v>0</v>
      </c>
      <c r="Y14" s="98">
        <f t="shared" ref="Y14:Y20" si="37">SUM(S14,U14,W14)</f>
        <v>1932</v>
      </c>
      <c r="Z14" s="218">
        <f t="shared" si="13"/>
        <v>0.81622306717363746</v>
      </c>
      <c r="AA14" s="753"/>
      <c r="AB14" s="69">
        <f t="shared" si="18"/>
        <v>0</v>
      </c>
      <c r="AC14" s="753"/>
      <c r="AD14" s="69">
        <f t="shared" si="19"/>
        <v>0</v>
      </c>
      <c r="AE14" s="753"/>
      <c r="AF14" s="69">
        <f t="shared" si="20"/>
        <v>0</v>
      </c>
      <c r="AG14" s="98">
        <f t="shared" si="21"/>
        <v>0</v>
      </c>
      <c r="AH14" s="99">
        <f t="shared" si="22"/>
        <v>0</v>
      </c>
    </row>
    <row r="15" spans="1:34" ht="15" customHeight="1" x14ac:dyDescent="0.25">
      <c r="A15" s="2" t="s">
        <v>502</v>
      </c>
      <c r="B15" s="1161">
        <v>0</v>
      </c>
      <c r="C15" s="1228">
        <v>943</v>
      </c>
      <c r="D15" s="1229" t="e">
        <f t="shared" si="0"/>
        <v>#DIV/0!</v>
      </c>
      <c r="E15" s="1228">
        <v>985</v>
      </c>
      <c r="F15" s="1229" t="e">
        <f t="shared" si="23"/>
        <v>#DIV/0!</v>
      </c>
      <c r="G15" s="1228">
        <v>1157</v>
      </c>
      <c r="H15" s="20" t="e">
        <f t="shared" si="1"/>
        <v>#DIV/0!</v>
      </c>
      <c r="I15" s="100">
        <f t="shared" ref="I15:I17" si="38">SUM(C15,E15,G15)</f>
        <v>3085</v>
      </c>
      <c r="J15" s="218" t="e">
        <f t="shared" ref="J15:J17" si="39">I15/($B15*3)</f>
        <v>#DIV/0!</v>
      </c>
      <c r="K15" s="1228">
        <v>840</v>
      </c>
      <c r="L15" s="20" t="e">
        <f t="shared" si="31"/>
        <v>#DIV/0!</v>
      </c>
      <c r="M15" s="1228">
        <v>1441</v>
      </c>
      <c r="N15" s="20" t="e">
        <f t="shared" si="32"/>
        <v>#DIV/0!</v>
      </c>
      <c r="O15" s="1228">
        <v>1449</v>
      </c>
      <c r="P15" s="20" t="e">
        <f t="shared" ref="P15:P17" si="40">O15/$B15</f>
        <v>#DIV/0!</v>
      </c>
      <c r="Q15" s="98">
        <f t="shared" ref="Q15:Q17" si="41">SUM(K15,M15,O15)</f>
        <v>3730</v>
      </c>
      <c r="R15" s="218" t="e">
        <f t="shared" ref="R15:R17" si="42">Q15/($B15*3)</f>
        <v>#DIV/0!</v>
      </c>
      <c r="S15" s="1228">
        <v>1501</v>
      </c>
      <c r="T15" s="20" t="e">
        <f t="shared" si="9"/>
        <v>#DIV/0!</v>
      </c>
      <c r="U15" s="1228">
        <v>1347</v>
      </c>
      <c r="V15" s="20" t="e">
        <f t="shared" si="10"/>
        <v>#DIV/0!</v>
      </c>
      <c r="W15" s="1228"/>
      <c r="X15" s="20" t="e">
        <f t="shared" si="11"/>
        <v>#DIV/0!</v>
      </c>
      <c r="Y15" s="98">
        <f t="shared" ref="Y15:Y17" si="43">SUM(S15,U15,W15)</f>
        <v>2848</v>
      </c>
      <c r="Z15" s="218" t="e">
        <f t="shared" ref="Z15:Z17" si="44">Y15/($B15*3)</f>
        <v>#DIV/0!</v>
      </c>
      <c r="AA15" s="1228"/>
      <c r="AB15" s="69" t="e">
        <f t="shared" si="18"/>
        <v>#DIV/0!</v>
      </c>
      <c r="AC15" s="1228"/>
      <c r="AD15" s="69" t="e">
        <f t="shared" si="19"/>
        <v>#DIV/0!</v>
      </c>
      <c r="AE15" s="1228"/>
      <c r="AF15" s="69" t="e">
        <f t="shared" si="20"/>
        <v>#DIV/0!</v>
      </c>
      <c r="AG15" s="98">
        <f t="shared" si="21"/>
        <v>0</v>
      </c>
      <c r="AH15" s="99" t="e">
        <f t="shared" si="22"/>
        <v>#DIV/0!</v>
      </c>
    </row>
    <row r="16" spans="1:34" x14ac:dyDescent="0.25">
      <c r="A16" s="2" t="s">
        <v>42</v>
      </c>
      <c r="B16" s="1161">
        <v>789</v>
      </c>
      <c r="C16" s="753">
        <v>440</v>
      </c>
      <c r="D16" s="20">
        <f t="shared" si="0"/>
        <v>0.55766793409378956</v>
      </c>
      <c r="E16" s="753">
        <v>400</v>
      </c>
      <c r="F16" s="20">
        <f t="shared" si="23"/>
        <v>0.50697084917617241</v>
      </c>
      <c r="G16" s="753">
        <v>369</v>
      </c>
      <c r="H16" s="20">
        <f t="shared" si="1"/>
        <v>0.46768060836501901</v>
      </c>
      <c r="I16" s="100">
        <f t="shared" si="38"/>
        <v>1209</v>
      </c>
      <c r="J16" s="218">
        <f t="shared" si="39"/>
        <v>0.51077313054499363</v>
      </c>
      <c r="K16" s="753">
        <v>501</v>
      </c>
      <c r="L16" s="20">
        <f t="shared" si="31"/>
        <v>0.63498098859315588</v>
      </c>
      <c r="M16" s="1277">
        <v>800</v>
      </c>
      <c r="N16" s="20">
        <f t="shared" si="32"/>
        <v>1.0139416983523448</v>
      </c>
      <c r="O16" s="753">
        <v>681</v>
      </c>
      <c r="P16" s="20">
        <f t="shared" si="40"/>
        <v>0.86311787072243351</v>
      </c>
      <c r="Q16" s="98">
        <f t="shared" si="41"/>
        <v>1982</v>
      </c>
      <c r="R16" s="218">
        <f t="shared" si="42"/>
        <v>0.83734685255597807</v>
      </c>
      <c r="S16" s="753">
        <v>419</v>
      </c>
      <c r="T16" s="20">
        <f t="shared" si="9"/>
        <v>0.53105196451204051</v>
      </c>
      <c r="U16" s="753">
        <v>423</v>
      </c>
      <c r="V16" s="20">
        <f t="shared" si="10"/>
        <v>0.53612167300380231</v>
      </c>
      <c r="W16" s="753"/>
      <c r="X16" s="20">
        <f t="shared" si="11"/>
        <v>0</v>
      </c>
      <c r="Y16" s="98">
        <f t="shared" si="43"/>
        <v>842</v>
      </c>
      <c r="Z16" s="218">
        <f t="shared" si="44"/>
        <v>0.35572454583861429</v>
      </c>
      <c r="AA16" s="753"/>
      <c r="AB16" s="69">
        <f t="shared" si="18"/>
        <v>0</v>
      </c>
      <c r="AC16" s="753"/>
      <c r="AD16" s="69">
        <f t="shared" si="19"/>
        <v>0</v>
      </c>
      <c r="AE16" s="753"/>
      <c r="AF16" s="69">
        <f t="shared" si="20"/>
        <v>0</v>
      </c>
      <c r="AG16" s="98">
        <f t="shared" si="21"/>
        <v>0</v>
      </c>
      <c r="AH16" s="99">
        <f t="shared" si="22"/>
        <v>0</v>
      </c>
    </row>
    <row r="17" spans="1:34" x14ac:dyDescent="0.25">
      <c r="A17" s="2" t="s">
        <v>503</v>
      </c>
      <c r="B17" s="1161">
        <v>0</v>
      </c>
      <c r="C17" s="1175">
        <v>479</v>
      </c>
      <c r="D17" s="1229" t="e">
        <f t="shared" si="0"/>
        <v>#DIV/0!</v>
      </c>
      <c r="E17" s="1175">
        <v>437</v>
      </c>
      <c r="F17" s="1229" t="e">
        <f t="shared" si="23"/>
        <v>#DIV/0!</v>
      </c>
      <c r="G17" s="1175">
        <v>421</v>
      </c>
      <c r="H17" s="20" t="e">
        <f t="shared" si="1"/>
        <v>#DIV/0!</v>
      </c>
      <c r="I17" s="100">
        <f t="shared" si="38"/>
        <v>1337</v>
      </c>
      <c r="J17" s="218" t="e">
        <f t="shared" si="39"/>
        <v>#DIV/0!</v>
      </c>
      <c r="K17" s="1175">
        <v>851</v>
      </c>
      <c r="L17" s="20" t="e">
        <f t="shared" si="31"/>
        <v>#DIV/0!</v>
      </c>
      <c r="M17" s="1175">
        <f>1303-M16</f>
        <v>503</v>
      </c>
      <c r="N17" s="20" t="e">
        <f t="shared" si="32"/>
        <v>#DIV/0!</v>
      </c>
      <c r="O17" s="1175">
        <v>464</v>
      </c>
      <c r="P17" s="20" t="e">
        <f t="shared" si="40"/>
        <v>#DIV/0!</v>
      </c>
      <c r="Q17" s="98">
        <f t="shared" si="41"/>
        <v>1818</v>
      </c>
      <c r="R17" s="218" t="e">
        <f t="shared" si="42"/>
        <v>#DIV/0!</v>
      </c>
      <c r="S17" s="1175">
        <v>195</v>
      </c>
      <c r="T17" s="20" t="e">
        <f t="shared" si="9"/>
        <v>#DIV/0!</v>
      </c>
      <c r="U17" s="1175">
        <v>377</v>
      </c>
      <c r="V17" s="20" t="e">
        <f t="shared" si="10"/>
        <v>#DIV/0!</v>
      </c>
      <c r="W17" s="1175"/>
      <c r="X17" s="20" t="e">
        <f t="shared" si="11"/>
        <v>#DIV/0!</v>
      </c>
      <c r="Y17" s="98">
        <f t="shared" si="43"/>
        <v>572</v>
      </c>
      <c r="Z17" s="218" t="e">
        <f t="shared" si="44"/>
        <v>#DIV/0!</v>
      </c>
      <c r="AA17" s="1175"/>
      <c r="AB17" s="69" t="e">
        <f t="shared" si="18"/>
        <v>#DIV/0!</v>
      </c>
      <c r="AC17" s="1175"/>
      <c r="AD17" s="69" t="e">
        <f t="shared" si="19"/>
        <v>#DIV/0!</v>
      </c>
      <c r="AE17" s="1175"/>
      <c r="AF17" s="69" t="e">
        <f t="shared" si="20"/>
        <v>#DIV/0!</v>
      </c>
      <c r="AG17" s="98">
        <f t="shared" si="21"/>
        <v>0</v>
      </c>
      <c r="AH17" s="99" t="e">
        <f t="shared" si="22"/>
        <v>#DIV/0!</v>
      </c>
    </row>
    <row r="18" spans="1:34" x14ac:dyDescent="0.25">
      <c r="A18" s="2" t="s">
        <v>12</v>
      </c>
      <c r="B18" s="1161">
        <v>125</v>
      </c>
      <c r="C18" s="1267">
        <v>0</v>
      </c>
      <c r="D18" s="20">
        <f t="shared" si="0"/>
        <v>0</v>
      </c>
      <c r="E18" s="754">
        <v>0</v>
      </c>
      <c r="F18" s="20">
        <f t="shared" si="23"/>
        <v>0</v>
      </c>
      <c r="G18" s="754">
        <v>83</v>
      </c>
      <c r="H18" s="20">
        <f t="shared" si="1"/>
        <v>0.66400000000000003</v>
      </c>
      <c r="I18" s="100">
        <f t="shared" si="36"/>
        <v>83</v>
      </c>
      <c r="J18" s="218">
        <f t="shared" si="30"/>
        <v>0.22133333333333333</v>
      </c>
      <c r="K18" s="754">
        <v>94</v>
      </c>
      <c r="L18" s="20">
        <f t="shared" si="31"/>
        <v>0.752</v>
      </c>
      <c r="M18" s="754">
        <v>82</v>
      </c>
      <c r="N18" s="20">
        <f t="shared" si="32"/>
        <v>0.65600000000000003</v>
      </c>
      <c r="O18" s="754">
        <v>103</v>
      </c>
      <c r="P18" s="20">
        <f t="shared" si="33"/>
        <v>0.82399999999999995</v>
      </c>
      <c r="Q18" s="98">
        <f t="shared" si="35"/>
        <v>279</v>
      </c>
      <c r="R18" s="218">
        <f t="shared" si="34"/>
        <v>0.74399999999999999</v>
      </c>
      <c r="S18" s="754">
        <v>169</v>
      </c>
      <c r="T18" s="20">
        <f t="shared" si="9"/>
        <v>1.3520000000000001</v>
      </c>
      <c r="U18" s="754">
        <v>140</v>
      </c>
      <c r="V18" s="20">
        <f t="shared" si="10"/>
        <v>1.1200000000000001</v>
      </c>
      <c r="W18" s="754"/>
      <c r="X18" s="20">
        <f t="shared" si="11"/>
        <v>0</v>
      </c>
      <c r="Y18" s="98">
        <f t="shared" si="37"/>
        <v>309</v>
      </c>
      <c r="Z18" s="218">
        <f t="shared" si="13"/>
        <v>0.82399999999999995</v>
      </c>
      <c r="AA18" s="754"/>
      <c r="AB18" s="69">
        <f t="shared" si="18"/>
        <v>0</v>
      </c>
      <c r="AC18" s="754"/>
      <c r="AD18" s="69">
        <f t="shared" si="19"/>
        <v>0</v>
      </c>
      <c r="AE18" s="754"/>
      <c r="AF18" s="69">
        <f t="shared" si="20"/>
        <v>0</v>
      </c>
      <c r="AG18" s="98">
        <f t="shared" si="21"/>
        <v>0</v>
      </c>
      <c r="AH18" s="99">
        <f t="shared" si="22"/>
        <v>0</v>
      </c>
    </row>
    <row r="19" spans="1:34" ht="15.75" thickBot="1" x14ac:dyDescent="0.3">
      <c r="A19" s="932" t="s">
        <v>13</v>
      </c>
      <c r="B19" s="1162">
        <v>789</v>
      </c>
      <c r="C19" s="933">
        <v>604</v>
      </c>
      <c r="D19" s="931">
        <f t="shared" si="0"/>
        <v>0.76552598225602031</v>
      </c>
      <c r="E19" s="933">
        <v>836</v>
      </c>
      <c r="F19" s="931">
        <f t="shared" si="23"/>
        <v>1.0595690747782003</v>
      </c>
      <c r="G19" s="933">
        <v>522</v>
      </c>
      <c r="H19" s="931">
        <f t="shared" si="1"/>
        <v>0.66159695817490494</v>
      </c>
      <c r="I19" s="934">
        <f t="shared" si="36"/>
        <v>1962</v>
      </c>
      <c r="J19" s="935">
        <f t="shared" si="30"/>
        <v>0.82889733840304181</v>
      </c>
      <c r="K19" s="933">
        <v>753</v>
      </c>
      <c r="L19" s="931">
        <f t="shared" si="31"/>
        <v>0.95437262357414454</v>
      </c>
      <c r="M19" s="933">
        <v>739</v>
      </c>
      <c r="N19" s="931">
        <f t="shared" si="32"/>
        <v>0.9366286438529785</v>
      </c>
      <c r="O19" s="933">
        <v>495</v>
      </c>
      <c r="P19" s="931">
        <f t="shared" si="33"/>
        <v>0.62737642585551334</v>
      </c>
      <c r="Q19" s="904">
        <f t="shared" si="35"/>
        <v>1987</v>
      </c>
      <c r="R19" s="935">
        <f t="shared" si="34"/>
        <v>0.83945923109421205</v>
      </c>
      <c r="S19" s="933">
        <v>594</v>
      </c>
      <c r="T19" s="931">
        <f t="shared" si="9"/>
        <v>0.75285171102661597</v>
      </c>
      <c r="U19" s="933">
        <v>640</v>
      </c>
      <c r="V19" s="931">
        <f t="shared" si="10"/>
        <v>0.81115335868187577</v>
      </c>
      <c r="W19" s="933"/>
      <c r="X19" s="931">
        <f t="shared" si="11"/>
        <v>0</v>
      </c>
      <c r="Y19" s="904">
        <f t="shared" si="37"/>
        <v>1234</v>
      </c>
      <c r="Z19" s="935">
        <f t="shared" si="13"/>
        <v>0.52133502323616387</v>
      </c>
      <c r="AA19" s="933"/>
      <c r="AB19" s="69">
        <f t="shared" si="18"/>
        <v>0</v>
      </c>
      <c r="AC19" s="933"/>
      <c r="AD19" s="69">
        <f t="shared" si="19"/>
        <v>0</v>
      </c>
      <c r="AE19" s="933"/>
      <c r="AF19" s="69">
        <f t="shared" si="20"/>
        <v>0</v>
      </c>
      <c r="AG19" s="98">
        <f t="shared" si="21"/>
        <v>0</v>
      </c>
      <c r="AH19" s="99">
        <f t="shared" si="22"/>
        <v>0</v>
      </c>
    </row>
    <row r="20" spans="1:34" ht="15.75" thickBot="1" x14ac:dyDescent="0.3">
      <c r="A20" s="623" t="s">
        <v>7</v>
      </c>
      <c r="B20" s="624">
        <f>SUM(B7:B19)</f>
        <v>13944</v>
      </c>
      <c r="C20" s="418">
        <f>SUM(C7:C19)</f>
        <v>15853</v>
      </c>
      <c r="D20" s="278">
        <f t="shared" ref="D20" si="45">C20/$B20</f>
        <v>1.1369047619047619</v>
      </c>
      <c r="E20" s="280">
        <f>SUM(E7:E19)</f>
        <v>14921</v>
      </c>
      <c r="F20" s="278">
        <f t="shared" ref="F20" si="46">E20/$B20</f>
        <v>1.0700659781985082</v>
      </c>
      <c r="G20" s="280">
        <f>SUM(G7:G19)</f>
        <v>15118</v>
      </c>
      <c r="H20" s="278">
        <f t="shared" ref="H20" si="47">G20/$B20</f>
        <v>1.0841939185312679</v>
      </c>
      <c r="I20" s="625">
        <f t="shared" ref="I20" si="48">SUM(C20,E20,G20)</f>
        <v>45892</v>
      </c>
      <c r="J20" s="279">
        <f t="shared" si="30"/>
        <v>1.0970548862115128</v>
      </c>
      <c r="K20" s="280">
        <f>SUM(K7:K19)</f>
        <v>16649</v>
      </c>
      <c r="L20" s="278">
        <f t="shared" si="31"/>
        <v>1.1939902467010901</v>
      </c>
      <c r="M20" s="280">
        <f>SUM(M7:M19)</f>
        <v>17442</v>
      </c>
      <c r="N20" s="278">
        <f t="shared" si="32"/>
        <v>1.2508605851979346</v>
      </c>
      <c r="O20" s="280">
        <f>SUM(O7:O19)</f>
        <v>14681</v>
      </c>
      <c r="P20" s="278">
        <f t="shared" si="33"/>
        <v>1.0528542742398164</v>
      </c>
      <c r="Q20" s="281">
        <f t="shared" si="35"/>
        <v>48772</v>
      </c>
      <c r="R20" s="279">
        <f t="shared" si="34"/>
        <v>1.1659017020462803</v>
      </c>
      <c r="S20" s="280">
        <f>SUM(S7:S19)</f>
        <v>14365</v>
      </c>
      <c r="T20" s="278">
        <f t="shared" si="9"/>
        <v>1.0301921973608721</v>
      </c>
      <c r="U20" s="280">
        <f>SUM(U7:U19)</f>
        <v>15137</v>
      </c>
      <c r="V20" s="278">
        <f t="shared" si="10"/>
        <v>1.0855565117613311</v>
      </c>
      <c r="W20" s="280">
        <f>SUM(W7:W19)</f>
        <v>0</v>
      </c>
      <c r="X20" s="278">
        <f t="shared" si="11"/>
        <v>0</v>
      </c>
      <c r="Y20" s="281">
        <f t="shared" si="37"/>
        <v>29502</v>
      </c>
      <c r="Z20" s="279">
        <f t="shared" si="13"/>
        <v>0.70524956970740105</v>
      </c>
      <c r="AA20" s="280">
        <f>SUM(AA7:AA19)</f>
        <v>0</v>
      </c>
      <c r="AB20" s="278">
        <f t="shared" si="18"/>
        <v>0</v>
      </c>
      <c r="AC20" s="280">
        <f>SUM(AC7:AC19)</f>
        <v>0</v>
      </c>
      <c r="AD20" s="278">
        <f t="shared" si="19"/>
        <v>0</v>
      </c>
      <c r="AE20" s="280">
        <f>SUM(AE7:AE19)</f>
        <v>0</v>
      </c>
      <c r="AF20" s="278">
        <f t="shared" si="20"/>
        <v>0</v>
      </c>
      <c r="AG20" s="281">
        <f t="shared" si="21"/>
        <v>0</v>
      </c>
      <c r="AH20" s="279">
        <f t="shared" si="22"/>
        <v>0</v>
      </c>
    </row>
    <row r="23" spans="1:34" ht="15.75" hidden="1" x14ac:dyDescent="0.25">
      <c r="A23" s="1290" t="s">
        <v>415</v>
      </c>
      <c r="B23" s="1291"/>
      <c r="C23" s="1291"/>
      <c r="D23" s="1291"/>
      <c r="E23" s="1291"/>
      <c r="F23" s="1291"/>
      <c r="G23" s="1291"/>
      <c r="H23" s="1291"/>
      <c r="I23" s="1291"/>
      <c r="J23" s="1291"/>
      <c r="K23" s="1291"/>
      <c r="L23" s="1291"/>
      <c r="M23" s="1291"/>
      <c r="N23" s="1291"/>
      <c r="O23" s="1291"/>
      <c r="P23" s="1291"/>
      <c r="Q23" s="1291"/>
      <c r="R23" s="1291"/>
    </row>
    <row r="24" spans="1:34" ht="28.5" hidden="1" customHeight="1" thickBot="1" x14ac:dyDescent="0.3">
      <c r="A24" s="14" t="s">
        <v>14</v>
      </c>
      <c r="B24" s="91" t="s">
        <v>207</v>
      </c>
      <c r="C24" s="14" t="str">
        <f>'Pque N Mundo I'!C22</f>
        <v>JAN_19</v>
      </c>
      <c r="D24" s="15" t="str">
        <f>'Pque N Mundo I'!D22</f>
        <v>%</v>
      </c>
      <c r="E24" s="14" t="str">
        <f>'Pque N Mundo I'!E22</f>
        <v>FEV_19</v>
      </c>
      <c r="F24" s="15" t="str">
        <f>'Pque N Mundo I'!F22</f>
        <v>%</v>
      </c>
      <c r="G24" s="14" t="str">
        <f>'Pque N Mundo I'!G22</f>
        <v>MAR_19</v>
      </c>
      <c r="H24" s="15" t="str">
        <f>'Pque N Mundo I'!H22</f>
        <v>%</v>
      </c>
      <c r="I24" s="128" t="str">
        <f>'Pque N Mundo I'!I6</f>
        <v>Trimestre</v>
      </c>
      <c r="J24" s="13" t="str">
        <f>'Pque N Mundo I'!J6</f>
        <v>% Trim</v>
      </c>
      <c r="K24" s="14" t="str">
        <f>'Pque N Mundo I'!K22</f>
        <v>ABR_19</v>
      </c>
      <c r="L24" s="15" t="str">
        <f>'Pque N Mundo I'!L22</f>
        <v>%</v>
      </c>
      <c r="M24" s="14" t="str">
        <f>'Pque N Mundo I'!M22</f>
        <v>MAIO_19</v>
      </c>
      <c r="N24" s="15" t="str">
        <f>'Pque N Mundo I'!N22</f>
        <v>%</v>
      </c>
      <c r="O24" s="14" t="str">
        <f>'Pque N Mundo I'!O22</f>
        <v>JUN_19</v>
      </c>
      <c r="P24" s="15" t="str">
        <f>'Pque N Mundo I'!P22</f>
        <v>%</v>
      </c>
      <c r="Q24" s="911"/>
      <c r="R24" s="911"/>
    </row>
    <row r="25" spans="1:34" hidden="1" x14ac:dyDescent="0.25">
      <c r="A25" s="2" t="s">
        <v>33</v>
      </c>
      <c r="B25" s="112">
        <v>6</v>
      </c>
      <c r="C25" s="11">
        <v>6</v>
      </c>
      <c r="D25" s="19">
        <f t="shared" ref="D25:D40" si="49">C25/$B25</f>
        <v>1</v>
      </c>
      <c r="E25" s="11"/>
      <c r="F25" s="19">
        <f t="shared" ref="F25:F40" si="50">E25/$B25</f>
        <v>0</v>
      </c>
      <c r="G25" s="11"/>
      <c r="H25" s="19">
        <f t="shared" ref="H25:H40" si="51">G25/$B25</f>
        <v>0</v>
      </c>
      <c r="I25" s="98">
        <f t="shared" ref="I25:I40" si="52">SUM(C25,E25,G25)</f>
        <v>6</v>
      </c>
      <c r="J25" s="146">
        <f t="shared" ref="J25:J40" si="53">I25/($B25*3)</f>
        <v>0.33333333333333331</v>
      </c>
      <c r="K25" s="11"/>
      <c r="L25" s="19">
        <f t="shared" ref="L25:L40" si="54">K25/$B25</f>
        <v>0</v>
      </c>
      <c r="M25" s="11"/>
      <c r="N25" s="19">
        <f t="shared" ref="N25:N40" si="55">M25/$B25</f>
        <v>0</v>
      </c>
      <c r="O25" s="11"/>
      <c r="P25" s="19">
        <f t="shared" ref="P25:P40" si="56">O25/$B25</f>
        <v>0</v>
      </c>
      <c r="Q25" s="915"/>
      <c r="R25" s="915"/>
    </row>
    <row r="26" spans="1:34" hidden="1" x14ac:dyDescent="0.25">
      <c r="A26" s="90" t="s">
        <v>174</v>
      </c>
      <c r="B26" s="92"/>
      <c r="C26" s="11"/>
      <c r="D26" s="19" t="e">
        <f t="shared" si="49"/>
        <v>#DIV/0!</v>
      </c>
      <c r="E26" s="11"/>
      <c r="F26" s="19" t="e">
        <f t="shared" si="50"/>
        <v>#DIV/0!</v>
      </c>
      <c r="G26" s="11"/>
      <c r="H26" s="19" t="e">
        <f t="shared" si="51"/>
        <v>#DIV/0!</v>
      </c>
      <c r="I26" s="98">
        <f t="shared" si="52"/>
        <v>0</v>
      </c>
      <c r="J26" s="146" t="e">
        <f t="shared" si="53"/>
        <v>#DIV/0!</v>
      </c>
      <c r="K26" s="11"/>
      <c r="L26" s="19" t="e">
        <f t="shared" si="54"/>
        <v>#DIV/0!</v>
      </c>
      <c r="M26" s="11"/>
      <c r="N26" s="19" t="e">
        <f t="shared" si="55"/>
        <v>#DIV/0!</v>
      </c>
      <c r="O26" s="11"/>
      <c r="P26" s="19" t="e">
        <f t="shared" si="56"/>
        <v>#DIV/0!</v>
      </c>
      <c r="Q26" s="915"/>
      <c r="R26" s="915"/>
    </row>
    <row r="27" spans="1:34" hidden="1" x14ac:dyDescent="0.25">
      <c r="A27" s="90" t="s">
        <v>186</v>
      </c>
      <c r="B27" s="92">
        <v>15</v>
      </c>
      <c r="C27" s="11">
        <v>17</v>
      </c>
      <c r="D27" s="19">
        <f t="shared" ref="D27" si="57">C27/$B27</f>
        <v>1.1333333333333333</v>
      </c>
      <c r="E27" s="11"/>
      <c r="F27" s="19">
        <f t="shared" ref="F27" si="58">E27/$B27</f>
        <v>0</v>
      </c>
      <c r="G27" s="11"/>
      <c r="H27" s="19">
        <f t="shared" ref="H27" si="59">G27/$B27</f>
        <v>0</v>
      </c>
      <c r="I27" s="98">
        <f t="shared" si="52"/>
        <v>17</v>
      </c>
      <c r="J27" s="146">
        <f t="shared" si="53"/>
        <v>0.37777777777777777</v>
      </c>
      <c r="K27" s="11"/>
      <c r="L27" s="19">
        <f t="shared" ref="L27" si="60">K27/$B27</f>
        <v>0</v>
      </c>
      <c r="M27" s="11"/>
      <c r="N27" s="19">
        <f t="shared" si="55"/>
        <v>0</v>
      </c>
      <c r="O27" s="11"/>
      <c r="P27" s="19">
        <f t="shared" si="56"/>
        <v>0</v>
      </c>
      <c r="Q27" s="915"/>
      <c r="R27" s="915"/>
    </row>
    <row r="28" spans="1:34" hidden="1" x14ac:dyDescent="0.25">
      <c r="A28" s="2" t="s">
        <v>20</v>
      </c>
      <c r="B28" s="114">
        <v>6</v>
      </c>
      <c r="C28" s="753">
        <v>7</v>
      </c>
      <c r="D28" s="20">
        <f t="shared" si="49"/>
        <v>1.1666666666666667</v>
      </c>
      <c r="E28" s="758"/>
      <c r="F28" s="20">
        <f t="shared" si="50"/>
        <v>0</v>
      </c>
      <c r="G28" s="758"/>
      <c r="H28" s="20">
        <f t="shared" si="51"/>
        <v>0</v>
      </c>
      <c r="I28" s="100">
        <f t="shared" si="52"/>
        <v>7</v>
      </c>
      <c r="J28" s="218">
        <f t="shared" si="53"/>
        <v>0.3888888888888889</v>
      </c>
      <c r="K28" s="94"/>
      <c r="L28" s="20">
        <f t="shared" si="54"/>
        <v>0</v>
      </c>
      <c r="M28" s="94"/>
      <c r="N28" s="20">
        <f t="shared" si="55"/>
        <v>0</v>
      </c>
      <c r="O28" s="94"/>
      <c r="P28" s="20">
        <f t="shared" si="56"/>
        <v>0</v>
      </c>
      <c r="Q28" s="916"/>
      <c r="R28" s="916"/>
    </row>
    <row r="29" spans="1:34" hidden="1" x14ac:dyDescent="0.25">
      <c r="A29" s="90" t="s">
        <v>187</v>
      </c>
      <c r="B29" s="93">
        <v>3</v>
      </c>
      <c r="C29" s="11">
        <v>4</v>
      </c>
      <c r="D29" s="19">
        <f t="shared" ref="D29" si="61">C29/$B29</f>
        <v>1.3333333333333333</v>
      </c>
      <c r="E29" s="11"/>
      <c r="F29" s="19">
        <f t="shared" ref="F29" si="62">E29/$B29</f>
        <v>0</v>
      </c>
      <c r="G29" s="11"/>
      <c r="H29" s="19">
        <f t="shared" ref="H29" si="63">G29/$B29</f>
        <v>0</v>
      </c>
      <c r="I29" s="98">
        <f t="shared" si="52"/>
        <v>4</v>
      </c>
      <c r="J29" s="146">
        <f t="shared" si="53"/>
        <v>0.44444444444444442</v>
      </c>
      <c r="K29" s="11"/>
      <c r="L29" s="19">
        <f t="shared" ref="L29" si="64">K29/$B29</f>
        <v>0</v>
      </c>
      <c r="M29" s="11"/>
      <c r="N29" s="19">
        <f t="shared" si="55"/>
        <v>0</v>
      </c>
      <c r="O29" s="11"/>
      <c r="P29" s="19">
        <f t="shared" si="56"/>
        <v>0</v>
      </c>
      <c r="Q29" s="915"/>
      <c r="R29" s="915"/>
    </row>
    <row r="30" spans="1:34" hidden="1" x14ac:dyDescent="0.25">
      <c r="A30" s="2" t="s">
        <v>43</v>
      </c>
      <c r="B30" s="114">
        <v>6</v>
      </c>
      <c r="C30" s="753">
        <v>3</v>
      </c>
      <c r="D30" s="20">
        <f t="shared" si="49"/>
        <v>0.5</v>
      </c>
      <c r="E30" s="94"/>
      <c r="F30" s="20">
        <f t="shared" si="50"/>
        <v>0</v>
      </c>
      <c r="G30" s="108"/>
      <c r="H30" s="20">
        <f t="shared" si="51"/>
        <v>0</v>
      </c>
      <c r="I30" s="100">
        <f t="shared" si="52"/>
        <v>3</v>
      </c>
      <c r="J30" s="218">
        <f t="shared" si="53"/>
        <v>0.16666666666666666</v>
      </c>
      <c r="K30" s="94"/>
      <c r="L30" s="20">
        <f t="shared" si="54"/>
        <v>0</v>
      </c>
      <c r="M30" s="94"/>
      <c r="N30" s="20">
        <f t="shared" si="55"/>
        <v>0</v>
      </c>
      <c r="O30" s="94"/>
      <c r="P30" s="20">
        <f t="shared" si="56"/>
        <v>0</v>
      </c>
      <c r="Q30" s="916"/>
      <c r="R30" s="916"/>
    </row>
    <row r="31" spans="1:34" hidden="1" x14ac:dyDescent="0.25">
      <c r="A31" s="2" t="s">
        <v>22</v>
      </c>
      <c r="B31" s="114">
        <v>1</v>
      </c>
      <c r="C31" s="753">
        <v>1</v>
      </c>
      <c r="D31" s="20">
        <f t="shared" si="49"/>
        <v>1</v>
      </c>
      <c r="E31" s="94"/>
      <c r="F31" s="20">
        <f t="shared" si="50"/>
        <v>0</v>
      </c>
      <c r="G31" s="94"/>
      <c r="H31" s="20">
        <f t="shared" si="51"/>
        <v>0</v>
      </c>
      <c r="I31" s="100">
        <f t="shared" si="52"/>
        <v>1</v>
      </c>
      <c r="J31" s="218">
        <f t="shared" si="53"/>
        <v>0.33333333333333331</v>
      </c>
      <c r="K31" s="108"/>
      <c r="L31" s="20">
        <f t="shared" si="54"/>
        <v>0</v>
      </c>
      <c r="M31" s="108"/>
      <c r="N31" s="20">
        <f t="shared" si="55"/>
        <v>0</v>
      </c>
      <c r="O31" s="108"/>
      <c r="P31" s="20">
        <f t="shared" si="56"/>
        <v>0</v>
      </c>
      <c r="Q31" s="916"/>
      <c r="R31" s="916"/>
    </row>
    <row r="32" spans="1:34" hidden="1" x14ac:dyDescent="0.25">
      <c r="A32" s="2" t="s">
        <v>23</v>
      </c>
      <c r="B32" s="114">
        <v>4</v>
      </c>
      <c r="C32" s="753">
        <v>3</v>
      </c>
      <c r="D32" s="20">
        <f t="shared" si="49"/>
        <v>0.75</v>
      </c>
      <c r="E32" s="94"/>
      <c r="F32" s="20">
        <f t="shared" si="50"/>
        <v>0</v>
      </c>
      <c r="G32" s="94"/>
      <c r="H32" s="20">
        <f t="shared" si="51"/>
        <v>0</v>
      </c>
      <c r="I32" s="100">
        <f t="shared" si="52"/>
        <v>3</v>
      </c>
      <c r="J32" s="218">
        <f t="shared" si="53"/>
        <v>0.25</v>
      </c>
      <c r="K32" s="94"/>
      <c r="L32" s="20">
        <f t="shared" si="54"/>
        <v>0</v>
      </c>
      <c r="M32" s="94"/>
      <c r="N32" s="20">
        <f t="shared" si="55"/>
        <v>0</v>
      </c>
      <c r="O32" s="94"/>
      <c r="P32" s="20">
        <f t="shared" si="56"/>
        <v>0</v>
      </c>
      <c r="Q32" s="916"/>
      <c r="R32" s="916"/>
    </row>
    <row r="33" spans="1:18" hidden="1" x14ac:dyDescent="0.25">
      <c r="A33" s="2" t="s">
        <v>24</v>
      </c>
      <c r="B33" s="114">
        <v>3</v>
      </c>
      <c r="C33" s="753">
        <v>3</v>
      </c>
      <c r="D33" s="20">
        <f t="shared" si="49"/>
        <v>1</v>
      </c>
      <c r="E33" s="94"/>
      <c r="F33" s="20">
        <f t="shared" si="50"/>
        <v>0</v>
      </c>
      <c r="G33" s="94"/>
      <c r="H33" s="20">
        <f t="shared" si="51"/>
        <v>0</v>
      </c>
      <c r="I33" s="100">
        <f t="shared" si="52"/>
        <v>3</v>
      </c>
      <c r="J33" s="218">
        <f t="shared" si="53"/>
        <v>0.33333333333333331</v>
      </c>
      <c r="K33" s="94"/>
      <c r="L33" s="20">
        <f t="shared" si="54"/>
        <v>0</v>
      </c>
      <c r="M33" s="94"/>
      <c r="N33" s="20">
        <f t="shared" si="55"/>
        <v>0</v>
      </c>
      <c r="O33" s="94"/>
      <c r="P33" s="20">
        <f t="shared" si="56"/>
        <v>0</v>
      </c>
      <c r="Q33" s="916"/>
      <c r="R33" s="916"/>
    </row>
    <row r="34" spans="1:18" hidden="1" x14ac:dyDescent="0.25">
      <c r="A34" s="90" t="s">
        <v>175</v>
      </c>
      <c r="B34" s="93">
        <v>8</v>
      </c>
      <c r="C34" s="754">
        <v>8</v>
      </c>
      <c r="D34" s="19">
        <f t="shared" si="49"/>
        <v>1</v>
      </c>
      <c r="E34" s="11"/>
      <c r="F34" s="19">
        <f t="shared" si="50"/>
        <v>0</v>
      </c>
      <c r="G34" s="11"/>
      <c r="H34" s="19">
        <f t="shared" si="51"/>
        <v>0</v>
      </c>
      <c r="I34" s="98">
        <f t="shared" si="52"/>
        <v>8</v>
      </c>
      <c r="J34" s="146">
        <f t="shared" si="53"/>
        <v>0.33333333333333331</v>
      </c>
      <c r="K34" s="11"/>
      <c r="L34" s="19">
        <f t="shared" si="54"/>
        <v>0</v>
      </c>
      <c r="M34" s="11"/>
      <c r="N34" s="19">
        <f t="shared" si="55"/>
        <v>0</v>
      </c>
      <c r="O34" s="11"/>
      <c r="P34" s="19">
        <f t="shared" si="56"/>
        <v>0</v>
      </c>
      <c r="Q34" s="915"/>
      <c r="R34" s="915"/>
    </row>
    <row r="35" spans="1:18" hidden="1" x14ac:dyDescent="0.25">
      <c r="A35" s="2" t="s">
        <v>25</v>
      </c>
      <c r="B35" s="114">
        <v>5</v>
      </c>
      <c r="C35" s="94">
        <v>5</v>
      </c>
      <c r="D35" s="20">
        <f t="shared" si="49"/>
        <v>1</v>
      </c>
      <c r="E35" s="94"/>
      <c r="F35" s="20">
        <f t="shared" si="50"/>
        <v>0</v>
      </c>
      <c r="G35" s="94"/>
      <c r="H35" s="20">
        <f t="shared" si="51"/>
        <v>0</v>
      </c>
      <c r="I35" s="100">
        <f t="shared" si="52"/>
        <v>5</v>
      </c>
      <c r="J35" s="218">
        <f t="shared" si="53"/>
        <v>0.33333333333333331</v>
      </c>
      <c r="K35" s="94"/>
      <c r="L35" s="20">
        <f t="shared" si="54"/>
        <v>0</v>
      </c>
      <c r="M35" s="94"/>
      <c r="N35" s="20">
        <f t="shared" si="55"/>
        <v>0</v>
      </c>
      <c r="O35" s="94"/>
      <c r="P35" s="20">
        <f t="shared" si="56"/>
        <v>0</v>
      </c>
      <c r="Q35" s="916"/>
      <c r="R35" s="916"/>
    </row>
    <row r="36" spans="1:18" hidden="1" x14ac:dyDescent="0.25">
      <c r="A36" s="90" t="s">
        <v>45</v>
      </c>
      <c r="B36" s="93">
        <v>1</v>
      </c>
      <c r="C36" s="94">
        <v>1</v>
      </c>
      <c r="D36" s="20">
        <f t="shared" ref="D36" si="65">C36/$B36</f>
        <v>1</v>
      </c>
      <c r="E36" s="94"/>
      <c r="F36" s="20">
        <f t="shared" ref="F36" si="66">E36/$B36</f>
        <v>0</v>
      </c>
      <c r="G36" s="94"/>
      <c r="H36" s="20">
        <f t="shared" ref="H36" si="67">G36/$B36</f>
        <v>0</v>
      </c>
      <c r="I36" s="100">
        <f t="shared" si="52"/>
        <v>1</v>
      </c>
      <c r="J36" s="218">
        <f t="shared" si="53"/>
        <v>0.33333333333333331</v>
      </c>
      <c r="K36" s="94"/>
      <c r="L36" s="20">
        <f t="shared" ref="L36" si="68">K36/$B36</f>
        <v>0</v>
      </c>
      <c r="M36" s="94"/>
      <c r="N36" s="20">
        <f t="shared" si="55"/>
        <v>0</v>
      </c>
      <c r="O36" s="94"/>
      <c r="P36" s="20">
        <f t="shared" si="56"/>
        <v>0</v>
      </c>
      <c r="Q36" s="916"/>
      <c r="R36" s="916"/>
    </row>
    <row r="37" spans="1:18" hidden="1" x14ac:dyDescent="0.25">
      <c r="A37" s="95" t="s">
        <v>178</v>
      </c>
      <c r="B37" s="93">
        <v>1</v>
      </c>
      <c r="C37" s="11">
        <v>2</v>
      </c>
      <c r="D37" s="19">
        <f t="shared" si="49"/>
        <v>2</v>
      </c>
      <c r="E37" s="11"/>
      <c r="F37" s="19">
        <f t="shared" si="50"/>
        <v>0</v>
      </c>
      <c r="G37" s="11"/>
      <c r="H37" s="19">
        <f t="shared" si="51"/>
        <v>0</v>
      </c>
      <c r="I37" s="98">
        <f t="shared" si="52"/>
        <v>2</v>
      </c>
      <c r="J37" s="146">
        <f t="shared" si="53"/>
        <v>0.66666666666666663</v>
      </c>
      <c r="K37" s="11"/>
      <c r="L37" s="19">
        <f t="shared" si="54"/>
        <v>0</v>
      </c>
      <c r="M37" s="11"/>
      <c r="N37" s="19">
        <f t="shared" si="55"/>
        <v>0</v>
      </c>
      <c r="O37" s="11"/>
      <c r="P37" s="19">
        <f t="shared" si="56"/>
        <v>0</v>
      </c>
      <c r="Q37" s="915"/>
      <c r="R37" s="915"/>
    </row>
    <row r="38" spans="1:18" hidden="1" x14ac:dyDescent="0.25">
      <c r="A38" s="95" t="s">
        <v>176</v>
      </c>
      <c r="B38" s="93">
        <v>1</v>
      </c>
      <c r="C38" s="11"/>
      <c r="D38" s="19">
        <f t="shared" si="49"/>
        <v>0</v>
      </c>
      <c r="E38" s="11"/>
      <c r="F38" s="19">
        <f t="shared" si="50"/>
        <v>0</v>
      </c>
      <c r="G38" s="11"/>
      <c r="H38" s="19">
        <f t="shared" si="51"/>
        <v>0</v>
      </c>
      <c r="I38" s="98">
        <f t="shared" si="52"/>
        <v>0</v>
      </c>
      <c r="J38" s="146">
        <f t="shared" si="53"/>
        <v>0</v>
      </c>
      <c r="K38" s="11"/>
      <c r="L38" s="19">
        <f t="shared" si="54"/>
        <v>0</v>
      </c>
      <c r="M38" s="11"/>
      <c r="N38" s="19">
        <f t="shared" si="55"/>
        <v>0</v>
      </c>
      <c r="O38" s="11"/>
      <c r="P38" s="19">
        <f t="shared" si="56"/>
        <v>0</v>
      </c>
      <c r="Q38" s="915"/>
      <c r="R38" s="915"/>
    </row>
    <row r="39" spans="1:18" hidden="1" x14ac:dyDescent="0.25">
      <c r="A39" s="83" t="s">
        <v>34</v>
      </c>
      <c r="B39" s="115">
        <v>3</v>
      </c>
      <c r="C39" s="85">
        <v>3</v>
      </c>
      <c r="D39" s="86">
        <f t="shared" si="49"/>
        <v>1</v>
      </c>
      <c r="E39" s="85"/>
      <c r="F39" s="86">
        <f t="shared" si="50"/>
        <v>0</v>
      </c>
      <c r="G39" s="85"/>
      <c r="H39" s="86">
        <f t="shared" si="51"/>
        <v>0</v>
      </c>
      <c r="I39" s="161">
        <f t="shared" si="52"/>
        <v>3</v>
      </c>
      <c r="J39" s="208">
        <f t="shared" si="53"/>
        <v>0.33333333333333331</v>
      </c>
      <c r="K39" s="85"/>
      <c r="L39" s="86">
        <f t="shared" si="54"/>
        <v>0</v>
      </c>
      <c r="M39" s="85"/>
      <c r="N39" s="86">
        <f t="shared" si="55"/>
        <v>0</v>
      </c>
      <c r="O39" s="85"/>
      <c r="P39" s="86">
        <f t="shared" si="56"/>
        <v>0</v>
      </c>
      <c r="Q39" s="917"/>
      <c r="R39" s="917"/>
    </row>
    <row r="40" spans="1:18" ht="15.75" hidden="1" thickBot="1" x14ac:dyDescent="0.3">
      <c r="A40" s="87" t="s">
        <v>7</v>
      </c>
      <c r="B40" s="209">
        <f>SUM(B25:B39)</f>
        <v>63</v>
      </c>
      <c r="C40" s="88">
        <f>SUM(C25:C39)</f>
        <v>63</v>
      </c>
      <c r="D40" s="89">
        <f t="shared" si="49"/>
        <v>1</v>
      </c>
      <c r="E40" s="88">
        <f>SUM(E25:E39)</f>
        <v>0</v>
      </c>
      <c r="F40" s="89">
        <f t="shared" si="50"/>
        <v>0</v>
      </c>
      <c r="G40" s="88">
        <f>SUM(G25:G39)</f>
        <v>0</v>
      </c>
      <c r="H40" s="89">
        <f t="shared" si="51"/>
        <v>0</v>
      </c>
      <c r="I40" s="210">
        <f t="shared" si="52"/>
        <v>63</v>
      </c>
      <c r="J40" s="211">
        <f t="shared" si="53"/>
        <v>0.33333333333333331</v>
      </c>
      <c r="K40" s="88">
        <f>SUM(K25:K39)</f>
        <v>0</v>
      </c>
      <c r="L40" s="89">
        <f t="shared" si="54"/>
        <v>0</v>
      </c>
      <c r="M40" s="88">
        <f>SUM(M25:M39)</f>
        <v>0</v>
      </c>
      <c r="N40" s="89">
        <f t="shared" si="55"/>
        <v>0</v>
      </c>
      <c r="O40" s="88">
        <f t="shared" ref="O40" si="69">SUM(O25:O39)</f>
        <v>0</v>
      </c>
      <c r="P40" s="89">
        <f t="shared" si="56"/>
        <v>0</v>
      </c>
      <c r="Q40" s="918"/>
      <c r="R40" s="918"/>
    </row>
  </sheetData>
  <mergeCells count="4">
    <mergeCell ref="A2:M2"/>
    <mergeCell ref="A3:M3"/>
    <mergeCell ref="A23:R23"/>
    <mergeCell ref="A5:AH5"/>
  </mergeCells>
  <pageMargins left="0.23622047244094491" right="0.23622047244094491" top="0.74803149606299213" bottom="0.74803149606299213" header="0.31496062992125984" footer="0.31496062992125984"/>
  <pageSetup paperSize="9" scale="62" orientation="landscape" r:id="rId1"/>
  <headerFooter>
    <oddFooter xml:space="preserve">&amp;LFonte: Sistema SIGA-Saúde / Relatório de Dados Estatísticos </oddFooter>
  </headerFooter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  <pageSetUpPr fitToPage="1"/>
  </sheetPr>
  <dimension ref="A2:AH35"/>
  <sheetViews>
    <sheetView showGridLines="0" tabSelected="1" workbookViewId="0">
      <pane xSplit="1" topLeftCell="B1" activePane="topRight" state="frozen"/>
      <selection activeCell="U28" sqref="U28"/>
      <selection pane="topRight" activeCell="U28" sqref="U28"/>
    </sheetView>
  </sheetViews>
  <sheetFormatPr defaultColWidth="8.85546875" defaultRowHeight="15" x14ac:dyDescent="0.25"/>
  <cols>
    <col min="1" max="1" width="39.42578125" bestFit="1" customWidth="1"/>
    <col min="3" max="3" width="7.28515625" bestFit="1" customWidth="1"/>
    <col min="4" max="4" width="7.5703125" bestFit="1" customWidth="1"/>
    <col min="5" max="5" width="7" bestFit="1" customWidth="1"/>
    <col min="6" max="6" width="7.5703125" bestFit="1" customWidth="1"/>
    <col min="7" max="7" width="7.7109375" bestFit="1" customWidth="1"/>
    <col min="8" max="8" width="7.5703125" bestFit="1" customWidth="1"/>
    <col min="9" max="9" width="9" hidden="1" customWidth="1"/>
    <col min="10" max="10" width="7.5703125" hidden="1" customWidth="1"/>
    <col min="11" max="11" width="7.42578125" bestFit="1" customWidth="1"/>
    <col min="12" max="12" width="7.5703125" bestFit="1" customWidth="1"/>
    <col min="13" max="13" width="8.28515625" bestFit="1" customWidth="1"/>
    <col min="14" max="14" width="7.5703125" bestFit="1" customWidth="1"/>
    <col min="15" max="15" width="7.28515625" bestFit="1" customWidth="1"/>
    <col min="16" max="16" width="7.5703125" bestFit="1" customWidth="1"/>
    <col min="17" max="17" width="9" hidden="1" customWidth="1"/>
    <col min="18" max="18" width="7.5703125" hidden="1" customWidth="1"/>
    <col min="19" max="19" width="7.140625" bestFit="1" customWidth="1"/>
    <col min="20" max="22" width="7.5703125" bestFit="1" customWidth="1"/>
    <col min="23" max="23" width="7.140625" bestFit="1" customWidth="1"/>
    <col min="24" max="24" width="7.5703125" bestFit="1" customWidth="1"/>
    <col min="25" max="25" width="8" hidden="1" customWidth="1"/>
    <col min="26" max="26" width="7.5703125" hidden="1" customWidth="1"/>
    <col min="27" max="28" width="7.42578125" bestFit="1" customWidth="1"/>
    <col min="29" max="29" width="7.5703125" bestFit="1" customWidth="1"/>
    <col min="30" max="30" width="7.42578125" bestFit="1" customWidth="1"/>
    <col min="31" max="31" width="7.140625" bestFit="1" customWidth="1"/>
    <col min="32" max="32" width="7.42578125" bestFit="1" customWidth="1"/>
    <col min="33" max="33" width="8" hidden="1" customWidth="1"/>
    <col min="34" max="34" width="7.42578125" hidden="1" customWidth="1"/>
  </cols>
  <sheetData>
    <row r="2" spans="1:34" ht="18" x14ac:dyDescent="0.35">
      <c r="A2" s="1289" t="s">
        <v>518</v>
      </c>
      <c r="B2" s="1289"/>
      <c r="C2" s="1289"/>
      <c r="D2" s="1289"/>
      <c r="E2" s="1289"/>
      <c r="F2" s="1289"/>
      <c r="G2" s="1289"/>
      <c r="H2" s="1289"/>
      <c r="I2" s="1289"/>
      <c r="J2" s="1289"/>
      <c r="K2" s="1289"/>
      <c r="L2" s="1289"/>
      <c r="M2" s="1289"/>
      <c r="N2" s="1"/>
      <c r="O2" s="1"/>
    </row>
    <row r="3" spans="1:34" ht="18" x14ac:dyDescent="0.35">
      <c r="A3" s="1289" t="s">
        <v>0</v>
      </c>
      <c r="B3" s="1289"/>
      <c r="C3" s="1289"/>
      <c r="D3" s="1289"/>
      <c r="E3" s="1289"/>
      <c r="F3" s="1289"/>
      <c r="G3" s="1289"/>
      <c r="H3" s="1289"/>
      <c r="I3" s="1289"/>
      <c r="J3" s="1289"/>
      <c r="K3" s="1289"/>
      <c r="L3" s="1289"/>
      <c r="M3" s="1289"/>
      <c r="N3" s="1"/>
      <c r="O3" s="1"/>
    </row>
    <row r="5" spans="1:34" ht="15.75" x14ac:dyDescent="0.25">
      <c r="A5" s="1290" t="s">
        <v>572</v>
      </c>
      <c r="B5" s="1291"/>
      <c r="C5" s="1291"/>
      <c r="D5" s="1291"/>
      <c r="E5" s="1291"/>
      <c r="F5" s="1291"/>
      <c r="G5" s="1291"/>
      <c r="H5" s="1291"/>
      <c r="I5" s="1291"/>
      <c r="J5" s="1291"/>
      <c r="K5" s="1291"/>
      <c r="L5" s="1291"/>
      <c r="M5" s="1291"/>
      <c r="N5" s="1291"/>
      <c r="O5" s="1291"/>
      <c r="P5" s="1291"/>
      <c r="Q5" s="1291"/>
      <c r="R5" s="1291"/>
      <c r="S5" s="1291"/>
      <c r="T5" s="1291"/>
      <c r="U5" s="1291"/>
      <c r="V5" s="1291"/>
      <c r="W5" s="1291"/>
      <c r="X5" s="1291"/>
      <c r="Y5" s="1291"/>
      <c r="Z5" s="1291"/>
      <c r="AA5" s="1291"/>
      <c r="AB5" s="1291"/>
      <c r="AC5" s="1291"/>
      <c r="AD5" s="1291"/>
      <c r="AE5" s="1291"/>
      <c r="AF5" s="1291"/>
      <c r="AG5" s="1291"/>
      <c r="AH5" s="1291"/>
    </row>
    <row r="6" spans="1:34" ht="24.75" thickBot="1" x14ac:dyDescent="0.3">
      <c r="A6" s="14" t="s">
        <v>14</v>
      </c>
      <c r="B6" s="12" t="s">
        <v>172</v>
      </c>
      <c r="C6" s="14" t="s">
        <v>505</v>
      </c>
      <c r="D6" s="15" t="s">
        <v>1</v>
      </c>
      <c r="E6" s="14" t="s">
        <v>506</v>
      </c>
      <c r="F6" s="15" t="s">
        <v>1</v>
      </c>
      <c r="G6" s="14" t="s">
        <v>507</v>
      </c>
      <c r="H6" s="15" t="s">
        <v>1</v>
      </c>
      <c r="I6" s="128" t="s">
        <v>454</v>
      </c>
      <c r="J6" s="13" t="s">
        <v>205</v>
      </c>
      <c r="K6" s="14" t="s">
        <v>508</v>
      </c>
      <c r="L6" s="15" t="s">
        <v>1</v>
      </c>
      <c r="M6" s="14" t="s">
        <v>509</v>
      </c>
      <c r="N6" s="15" t="s">
        <v>1</v>
      </c>
      <c r="O6" s="14" t="s">
        <v>510</v>
      </c>
      <c r="P6" s="15" t="s">
        <v>1</v>
      </c>
      <c r="Q6" s="128" t="s">
        <v>454</v>
      </c>
      <c r="R6" s="13" t="s">
        <v>205</v>
      </c>
      <c r="S6" s="14" t="s">
        <v>511</v>
      </c>
      <c r="T6" s="15" t="s">
        <v>1</v>
      </c>
      <c r="U6" s="14" t="s">
        <v>512</v>
      </c>
      <c r="V6" s="15" t="s">
        <v>1</v>
      </c>
      <c r="W6" s="14" t="s">
        <v>513</v>
      </c>
      <c r="X6" s="15" t="s">
        <v>1</v>
      </c>
      <c r="Y6" s="128" t="s">
        <v>454</v>
      </c>
      <c r="Z6" s="13" t="s">
        <v>205</v>
      </c>
      <c r="AA6" s="14" t="s">
        <v>514</v>
      </c>
      <c r="AB6" s="15" t="s">
        <v>1</v>
      </c>
      <c r="AC6" s="14" t="s">
        <v>515</v>
      </c>
      <c r="AD6" s="15" t="s">
        <v>1</v>
      </c>
      <c r="AE6" s="14" t="s">
        <v>516</v>
      </c>
      <c r="AF6" s="15" t="s">
        <v>1</v>
      </c>
      <c r="AG6" s="128" t="s">
        <v>454</v>
      </c>
      <c r="AH6" s="13" t="s">
        <v>205</v>
      </c>
    </row>
    <row r="7" spans="1:34" ht="15.75" thickTop="1" x14ac:dyDescent="0.25">
      <c r="A7" s="97" t="s">
        <v>8</v>
      </c>
      <c r="B7" s="606">
        <v>384</v>
      </c>
      <c r="C7" s="11">
        <v>353</v>
      </c>
      <c r="D7" s="19">
        <f t="shared" ref="D7:D8" si="0">C7/$B7</f>
        <v>0.91927083333333337</v>
      </c>
      <c r="E7" s="11">
        <v>342</v>
      </c>
      <c r="F7" s="19">
        <f t="shared" ref="F7:F8" si="1">E7/$B7</f>
        <v>0.890625</v>
      </c>
      <c r="G7" s="11">
        <v>330</v>
      </c>
      <c r="H7" s="19">
        <f t="shared" ref="H7:H8" si="2">G7/$B7</f>
        <v>0.859375</v>
      </c>
      <c r="I7" s="98">
        <f t="shared" ref="I7:I15" si="3">SUM(C7,E7,G7)</f>
        <v>1025</v>
      </c>
      <c r="J7" s="146">
        <f t="shared" ref="J7:J15" si="4">I7/($B7*3)</f>
        <v>0.88975694444444442</v>
      </c>
      <c r="K7" s="11">
        <v>393</v>
      </c>
      <c r="L7" s="19">
        <f t="shared" ref="L7:L8" si="5">K7/$B7</f>
        <v>1.0234375</v>
      </c>
      <c r="M7" s="11">
        <v>508</v>
      </c>
      <c r="N7" s="19">
        <f t="shared" ref="N7:N15" si="6">M7/$B7</f>
        <v>1.3229166666666667</v>
      </c>
      <c r="O7" s="11">
        <v>412</v>
      </c>
      <c r="P7" s="19">
        <f t="shared" ref="P7:P15" si="7">O7/$B7</f>
        <v>1.0729166666666667</v>
      </c>
      <c r="Q7" s="98">
        <f t="shared" ref="Q7:Q15" si="8">SUM(K7,M7,O7)</f>
        <v>1313</v>
      </c>
      <c r="R7" s="146">
        <f t="shared" ref="R7:R15" si="9">Q7/($B7*3)</f>
        <v>1.1397569444444444</v>
      </c>
      <c r="S7" s="11">
        <v>709</v>
      </c>
      <c r="T7" s="19">
        <f t="shared" ref="T7:T15" si="10">S7/$B7</f>
        <v>1.8463541666666667</v>
      </c>
      <c r="U7" s="11">
        <v>657</v>
      </c>
      <c r="V7" s="19">
        <f t="shared" ref="V7:V15" si="11">U7/$B7</f>
        <v>1.7109375</v>
      </c>
      <c r="W7" s="11"/>
      <c r="X7" s="19">
        <f t="shared" ref="X7:X15" si="12">W7/$B7</f>
        <v>0</v>
      </c>
      <c r="Y7" s="98">
        <f t="shared" ref="Y7:Y15" si="13">SUM(S7,U7,W7)</f>
        <v>1366</v>
      </c>
      <c r="Z7" s="146">
        <f t="shared" ref="Z7:Z15" si="14">Y7/($B7*3)</f>
        <v>1.1857638888888888</v>
      </c>
      <c r="AA7" s="11"/>
      <c r="AB7" s="69">
        <f t="shared" ref="AB7" si="15">AA7/$B7</f>
        <v>0</v>
      </c>
      <c r="AC7" s="11"/>
      <c r="AD7" s="69">
        <f t="shared" ref="AD7" si="16">AC7/$B7</f>
        <v>0</v>
      </c>
      <c r="AE7" s="11"/>
      <c r="AF7" s="69">
        <f t="shared" ref="AF7" si="17">AE7/$B7</f>
        <v>0</v>
      </c>
      <c r="AG7" s="98">
        <f t="shared" ref="AG7" si="18">SUM(AA7,AC7,AE7)</f>
        <v>0</v>
      </c>
      <c r="AH7" s="99">
        <f>AG7/($B7*3)</f>
        <v>0</v>
      </c>
    </row>
    <row r="8" spans="1:34" x14ac:dyDescent="0.25">
      <c r="A8" s="97" t="s">
        <v>9</v>
      </c>
      <c r="B8" s="1157">
        <v>1344</v>
      </c>
      <c r="C8" s="4">
        <v>1300</v>
      </c>
      <c r="D8" s="20">
        <f t="shared" si="0"/>
        <v>0.96726190476190477</v>
      </c>
      <c r="E8" s="4">
        <v>1499</v>
      </c>
      <c r="F8" s="20">
        <f t="shared" si="1"/>
        <v>1.1153273809523809</v>
      </c>
      <c r="G8" s="4">
        <v>1217</v>
      </c>
      <c r="H8" s="20">
        <f t="shared" si="2"/>
        <v>0.90550595238095233</v>
      </c>
      <c r="I8" s="100">
        <f t="shared" si="3"/>
        <v>4016</v>
      </c>
      <c r="J8" s="218">
        <f t="shared" si="4"/>
        <v>0.99603174603174605</v>
      </c>
      <c r="K8" s="4">
        <v>2453</v>
      </c>
      <c r="L8" s="20">
        <f t="shared" si="5"/>
        <v>1.8251488095238095</v>
      </c>
      <c r="M8" s="4">
        <v>2521</v>
      </c>
      <c r="N8" s="20">
        <f t="shared" si="6"/>
        <v>1.8757440476190477</v>
      </c>
      <c r="O8" s="4">
        <v>1550</v>
      </c>
      <c r="P8" s="20">
        <f t="shared" si="7"/>
        <v>1.1532738095238095</v>
      </c>
      <c r="Q8" s="100">
        <f t="shared" si="8"/>
        <v>6524</v>
      </c>
      <c r="R8" s="218">
        <f t="shared" si="9"/>
        <v>1.6180555555555556</v>
      </c>
      <c r="S8" s="4">
        <v>2900</v>
      </c>
      <c r="T8" s="20">
        <f t="shared" si="10"/>
        <v>2.1577380952380953</v>
      </c>
      <c r="U8" s="4">
        <v>2378</v>
      </c>
      <c r="V8" s="20">
        <f t="shared" si="11"/>
        <v>1.7693452380952381</v>
      </c>
      <c r="W8" s="4"/>
      <c r="X8" s="20">
        <f t="shared" si="12"/>
        <v>0</v>
      </c>
      <c r="Y8" s="100">
        <f t="shared" si="13"/>
        <v>5278</v>
      </c>
      <c r="Z8" s="218">
        <f t="shared" si="14"/>
        <v>1.3090277777777777</v>
      </c>
      <c r="AA8" s="4"/>
      <c r="AB8" s="69">
        <f t="shared" ref="AB8:AB15" si="19">AA8/$B8</f>
        <v>0</v>
      </c>
      <c r="AC8" s="4"/>
      <c r="AD8" s="69">
        <f t="shared" ref="AD8:AD15" si="20">AC8/$B8</f>
        <v>0</v>
      </c>
      <c r="AE8" s="4"/>
      <c r="AF8" s="69">
        <f t="shared" ref="AF8:AF15" si="21">AE8/$B8</f>
        <v>0</v>
      </c>
      <c r="AG8" s="98">
        <f t="shared" ref="AG8:AG15" si="22">SUM(AA8,AC8,AE8)</f>
        <v>0</v>
      </c>
      <c r="AH8" s="99">
        <f t="shared" ref="AH8:AH15" si="23">AG8/($B8*3)</f>
        <v>0</v>
      </c>
    </row>
    <row r="9" spans="1:34" x14ac:dyDescent="0.25">
      <c r="A9" s="2" t="s">
        <v>10</v>
      </c>
      <c r="B9" s="1161">
        <v>789</v>
      </c>
      <c r="C9" s="753">
        <v>579</v>
      </c>
      <c r="D9" s="20">
        <f t="shared" ref="D9:D15" si="24">C9/$B9</f>
        <v>0.73384030418250945</v>
      </c>
      <c r="E9" s="753">
        <v>265</v>
      </c>
      <c r="F9" s="20">
        <f t="shared" ref="F9:F15" si="25">E9/$B9</f>
        <v>0.33586818757921422</v>
      </c>
      <c r="G9" s="753">
        <v>448</v>
      </c>
      <c r="H9" s="20">
        <f t="shared" ref="H9:H15" si="26">G9/$B9</f>
        <v>0.56780735107731306</v>
      </c>
      <c r="I9" s="100">
        <f t="shared" si="3"/>
        <v>1292</v>
      </c>
      <c r="J9" s="218">
        <f t="shared" si="4"/>
        <v>0.54583861427967895</v>
      </c>
      <c r="K9" s="753">
        <v>577</v>
      </c>
      <c r="L9" s="20">
        <f t="shared" ref="L9:L15" si="27">K9/$B9</f>
        <v>0.7313054499366286</v>
      </c>
      <c r="M9" s="753">
        <v>525</v>
      </c>
      <c r="N9" s="20">
        <f t="shared" si="6"/>
        <v>0.66539923954372626</v>
      </c>
      <c r="O9" s="753">
        <v>418</v>
      </c>
      <c r="P9" s="20">
        <f t="shared" si="7"/>
        <v>0.52978453738910014</v>
      </c>
      <c r="Q9" s="100">
        <f t="shared" si="8"/>
        <v>1520</v>
      </c>
      <c r="R9" s="218">
        <f t="shared" si="9"/>
        <v>0.64216307562315167</v>
      </c>
      <c r="S9" s="753">
        <v>273</v>
      </c>
      <c r="T9" s="20">
        <f t="shared" si="10"/>
        <v>0.34600760456273766</v>
      </c>
      <c r="U9" s="753">
        <v>514</v>
      </c>
      <c r="V9" s="20">
        <f t="shared" si="11"/>
        <v>0.65145754119138155</v>
      </c>
      <c r="W9" s="753"/>
      <c r="X9" s="20">
        <f t="shared" si="12"/>
        <v>0</v>
      </c>
      <c r="Y9" s="100">
        <f t="shared" si="13"/>
        <v>787</v>
      </c>
      <c r="Z9" s="218">
        <f t="shared" si="14"/>
        <v>0.3324883819180397</v>
      </c>
      <c r="AA9" s="753"/>
      <c r="AB9" s="69">
        <f t="shared" si="19"/>
        <v>0</v>
      </c>
      <c r="AC9" s="753"/>
      <c r="AD9" s="69">
        <f t="shared" si="20"/>
        <v>0</v>
      </c>
      <c r="AE9" s="753"/>
      <c r="AF9" s="69">
        <f t="shared" si="21"/>
        <v>0</v>
      </c>
      <c r="AG9" s="98">
        <f t="shared" si="22"/>
        <v>0</v>
      </c>
      <c r="AH9" s="99">
        <f t="shared" si="23"/>
        <v>0</v>
      </c>
    </row>
    <row r="10" spans="1:34" x14ac:dyDescent="0.25">
      <c r="A10" s="2" t="s">
        <v>502</v>
      </c>
      <c r="B10" s="1161">
        <v>0</v>
      </c>
      <c r="C10" s="1228">
        <v>990</v>
      </c>
      <c r="D10" s="20" t="e">
        <f t="shared" si="24"/>
        <v>#DIV/0!</v>
      </c>
      <c r="E10" s="1228">
        <v>960</v>
      </c>
      <c r="F10" s="20" t="e">
        <f t="shared" si="25"/>
        <v>#DIV/0!</v>
      </c>
      <c r="G10" s="1228">
        <v>1080</v>
      </c>
      <c r="H10" s="20" t="e">
        <f t="shared" ref="H10:H12" si="28">G10/$B10</f>
        <v>#DIV/0!</v>
      </c>
      <c r="I10" s="100">
        <f t="shared" ref="I10:I12" si="29">SUM(C10,E10,G10)</f>
        <v>3030</v>
      </c>
      <c r="J10" s="218" t="e">
        <f t="shared" ref="J10:J12" si="30">I10/($B10*3)</f>
        <v>#DIV/0!</v>
      </c>
      <c r="K10" s="1228">
        <v>1183</v>
      </c>
      <c r="L10" s="20" t="e">
        <f t="shared" si="27"/>
        <v>#DIV/0!</v>
      </c>
      <c r="M10" s="1228">
        <f>1869-M9</f>
        <v>1344</v>
      </c>
      <c r="N10" s="20" t="e">
        <f t="shared" si="6"/>
        <v>#DIV/0!</v>
      </c>
      <c r="O10" s="1228">
        <v>1111</v>
      </c>
      <c r="P10" s="20" t="e">
        <f t="shared" ref="P10:P12" si="31">O10/$B10</f>
        <v>#DIV/0!</v>
      </c>
      <c r="Q10" s="100">
        <f t="shared" ref="Q10:Q12" si="32">SUM(K10,M10,O10)</f>
        <v>3638</v>
      </c>
      <c r="R10" s="218" t="e">
        <f t="shared" ref="R10:R12" si="33">Q10/($B10*3)</f>
        <v>#DIV/0!</v>
      </c>
      <c r="S10" s="1228">
        <v>1201</v>
      </c>
      <c r="T10" s="20" t="e">
        <f t="shared" si="10"/>
        <v>#DIV/0!</v>
      </c>
      <c r="U10" s="1228">
        <v>1253</v>
      </c>
      <c r="V10" s="20" t="e">
        <f t="shared" si="11"/>
        <v>#DIV/0!</v>
      </c>
      <c r="W10" s="1228"/>
      <c r="X10" s="20" t="e">
        <f t="shared" ref="X10:X11" si="34">W10/$B10</f>
        <v>#DIV/0!</v>
      </c>
      <c r="Y10" s="100">
        <f t="shared" ref="Y10:Y11" si="35">SUM(S10,U10,W10)</f>
        <v>2454</v>
      </c>
      <c r="Z10" s="218" t="e">
        <f t="shared" ref="Z10:Z11" si="36">Y10/($B10*3)</f>
        <v>#DIV/0!</v>
      </c>
      <c r="AA10" s="1228"/>
      <c r="AB10" s="69" t="e">
        <f t="shared" si="19"/>
        <v>#DIV/0!</v>
      </c>
      <c r="AC10" s="1228"/>
      <c r="AD10" s="69" t="e">
        <f t="shared" si="20"/>
        <v>#DIV/0!</v>
      </c>
      <c r="AE10" s="1228"/>
      <c r="AF10" s="69" t="e">
        <f t="shared" si="21"/>
        <v>#DIV/0!</v>
      </c>
      <c r="AG10" s="98">
        <f t="shared" si="22"/>
        <v>0</v>
      </c>
      <c r="AH10" s="99" t="e">
        <f t="shared" si="23"/>
        <v>#DIV/0!</v>
      </c>
    </row>
    <row r="11" spans="1:34" x14ac:dyDescent="0.25">
      <c r="A11" s="2" t="s">
        <v>42</v>
      </c>
      <c r="B11" s="1161">
        <v>526</v>
      </c>
      <c r="C11" s="753">
        <v>337</v>
      </c>
      <c r="D11" s="20">
        <f>C11/$B11</f>
        <v>0.64068441064638781</v>
      </c>
      <c r="E11" s="753">
        <v>341</v>
      </c>
      <c r="F11" s="20">
        <f>E11/$B11</f>
        <v>0.64828897338403046</v>
      </c>
      <c r="G11" s="753">
        <v>459</v>
      </c>
      <c r="H11" s="20">
        <f t="shared" si="28"/>
        <v>0.87262357414448666</v>
      </c>
      <c r="I11" s="100">
        <f t="shared" si="29"/>
        <v>1137</v>
      </c>
      <c r="J11" s="218">
        <f t="shared" si="30"/>
        <v>0.72053231939163498</v>
      </c>
      <c r="K11" s="753">
        <v>497</v>
      </c>
      <c r="L11" s="20">
        <f t="shared" si="27"/>
        <v>0.94486692015209128</v>
      </c>
      <c r="M11" s="753">
        <v>461</v>
      </c>
      <c r="N11" s="20">
        <f t="shared" si="6"/>
        <v>0.87642585551330798</v>
      </c>
      <c r="O11" s="753">
        <v>334</v>
      </c>
      <c r="P11" s="20">
        <f t="shared" si="31"/>
        <v>0.63498098859315588</v>
      </c>
      <c r="Q11" s="100">
        <f t="shared" si="32"/>
        <v>1292</v>
      </c>
      <c r="R11" s="218">
        <f t="shared" si="33"/>
        <v>0.81875792141951842</v>
      </c>
      <c r="S11" s="753">
        <v>361</v>
      </c>
      <c r="T11" s="20">
        <f t="shared" si="10"/>
        <v>0.68631178707224338</v>
      </c>
      <c r="U11" s="753">
        <v>367</v>
      </c>
      <c r="V11" s="20">
        <f t="shared" si="11"/>
        <v>0.69771863117870725</v>
      </c>
      <c r="W11" s="753"/>
      <c r="X11" s="20">
        <f t="shared" si="34"/>
        <v>0</v>
      </c>
      <c r="Y11" s="100">
        <f t="shared" si="35"/>
        <v>728</v>
      </c>
      <c r="Z11" s="218">
        <f t="shared" si="36"/>
        <v>0.46134347275031684</v>
      </c>
      <c r="AA11" s="753"/>
      <c r="AB11" s="69">
        <f t="shared" si="19"/>
        <v>0</v>
      </c>
      <c r="AC11" s="753"/>
      <c r="AD11" s="69">
        <f t="shared" si="20"/>
        <v>0</v>
      </c>
      <c r="AE11" s="753"/>
      <c r="AF11" s="69">
        <f t="shared" si="21"/>
        <v>0</v>
      </c>
      <c r="AG11" s="98">
        <f t="shared" si="22"/>
        <v>0</v>
      </c>
      <c r="AH11" s="99">
        <f t="shared" si="23"/>
        <v>0</v>
      </c>
    </row>
    <row r="12" spans="1:34" x14ac:dyDescent="0.25">
      <c r="A12" s="2" t="s">
        <v>503</v>
      </c>
      <c r="B12" s="1161">
        <v>0</v>
      </c>
      <c r="C12" s="1175">
        <v>266</v>
      </c>
      <c r="D12" s="1229" t="e">
        <f>C12/$B12</f>
        <v>#DIV/0!</v>
      </c>
      <c r="E12" s="1175">
        <v>300</v>
      </c>
      <c r="F12" s="1229" t="e">
        <f>E12/$B12</f>
        <v>#DIV/0!</v>
      </c>
      <c r="G12" s="1175">
        <f>748-459</f>
        <v>289</v>
      </c>
      <c r="H12" s="20" t="e">
        <f t="shared" si="28"/>
        <v>#DIV/0!</v>
      </c>
      <c r="I12" s="100">
        <f t="shared" si="29"/>
        <v>855</v>
      </c>
      <c r="J12" s="218" t="e">
        <f t="shared" si="30"/>
        <v>#DIV/0!</v>
      </c>
      <c r="K12" s="1175">
        <v>446</v>
      </c>
      <c r="L12" s="1229" t="e">
        <f t="shared" si="27"/>
        <v>#DIV/0!</v>
      </c>
      <c r="M12" s="1175">
        <f>910-M11</f>
        <v>449</v>
      </c>
      <c r="N12" s="1229" t="e">
        <f t="shared" si="6"/>
        <v>#DIV/0!</v>
      </c>
      <c r="O12" s="1175">
        <v>377</v>
      </c>
      <c r="P12" s="20" t="e">
        <f t="shared" si="31"/>
        <v>#DIV/0!</v>
      </c>
      <c r="Q12" s="100">
        <f t="shared" si="32"/>
        <v>1272</v>
      </c>
      <c r="R12" s="218" t="e">
        <f t="shared" si="33"/>
        <v>#DIV/0!</v>
      </c>
      <c r="S12" s="1175">
        <v>238</v>
      </c>
      <c r="T12" s="1229" t="e">
        <f t="shared" si="10"/>
        <v>#DIV/0!</v>
      </c>
      <c r="U12" s="1175">
        <v>458</v>
      </c>
      <c r="V12" s="1229" t="e">
        <f t="shared" si="11"/>
        <v>#DIV/0!</v>
      </c>
      <c r="W12" s="1175"/>
      <c r="X12" s="1229" t="e">
        <f t="shared" si="12"/>
        <v>#DIV/0!</v>
      </c>
      <c r="Y12" s="100">
        <f t="shared" ref="Y12" si="37">SUM(S12,U12,W12)</f>
        <v>696</v>
      </c>
      <c r="Z12" s="218" t="e">
        <f t="shared" ref="Z12" si="38">Y12/($B12*3)</f>
        <v>#DIV/0!</v>
      </c>
      <c r="AA12" s="1175"/>
      <c r="AB12" s="69" t="e">
        <f t="shared" si="19"/>
        <v>#DIV/0!</v>
      </c>
      <c r="AC12" s="1175"/>
      <c r="AD12" s="69" t="e">
        <f t="shared" si="20"/>
        <v>#DIV/0!</v>
      </c>
      <c r="AE12" s="1175"/>
      <c r="AF12" s="69" t="e">
        <f t="shared" si="21"/>
        <v>#DIV/0!</v>
      </c>
      <c r="AG12" s="98">
        <f t="shared" si="22"/>
        <v>0</v>
      </c>
      <c r="AH12" s="99" t="e">
        <f t="shared" si="23"/>
        <v>#DIV/0!</v>
      </c>
    </row>
    <row r="13" spans="1:34" x14ac:dyDescent="0.25">
      <c r="A13" s="2" t="s">
        <v>12</v>
      </c>
      <c r="B13" s="1161">
        <v>125</v>
      </c>
      <c r="C13" s="754">
        <v>111</v>
      </c>
      <c r="D13" s="20">
        <f t="shared" si="24"/>
        <v>0.88800000000000001</v>
      </c>
      <c r="E13" s="754">
        <v>243</v>
      </c>
      <c r="F13" s="20">
        <f t="shared" si="25"/>
        <v>1.944</v>
      </c>
      <c r="G13" s="754">
        <v>145</v>
      </c>
      <c r="H13" s="20">
        <f t="shared" si="26"/>
        <v>1.1599999999999999</v>
      </c>
      <c r="I13" s="100">
        <f t="shared" si="3"/>
        <v>499</v>
      </c>
      <c r="J13" s="218">
        <f t="shared" si="4"/>
        <v>1.3306666666666667</v>
      </c>
      <c r="K13" s="754">
        <v>213</v>
      </c>
      <c r="L13" s="20">
        <f t="shared" si="27"/>
        <v>1.704</v>
      </c>
      <c r="M13" s="754">
        <v>270</v>
      </c>
      <c r="N13" s="20">
        <f t="shared" si="6"/>
        <v>2.16</v>
      </c>
      <c r="O13" s="754">
        <v>181</v>
      </c>
      <c r="P13" s="20">
        <f t="shared" si="7"/>
        <v>1.448</v>
      </c>
      <c r="Q13" s="100">
        <f t="shared" si="8"/>
        <v>664</v>
      </c>
      <c r="R13" s="218">
        <f t="shared" si="9"/>
        <v>1.7706666666666666</v>
      </c>
      <c r="S13" s="754">
        <v>226</v>
      </c>
      <c r="T13" s="20">
        <f t="shared" si="10"/>
        <v>1.8080000000000001</v>
      </c>
      <c r="U13" s="754">
        <v>221</v>
      </c>
      <c r="V13" s="20">
        <f t="shared" si="11"/>
        <v>1.768</v>
      </c>
      <c r="W13" s="754"/>
      <c r="X13" s="20">
        <f t="shared" si="12"/>
        <v>0</v>
      </c>
      <c r="Y13" s="100">
        <f t="shared" si="13"/>
        <v>447</v>
      </c>
      <c r="Z13" s="218">
        <f t="shared" si="14"/>
        <v>1.1919999999999999</v>
      </c>
      <c r="AA13" s="754"/>
      <c r="AB13" s="69">
        <f t="shared" si="19"/>
        <v>0</v>
      </c>
      <c r="AC13" s="754"/>
      <c r="AD13" s="69">
        <f t="shared" si="20"/>
        <v>0</v>
      </c>
      <c r="AE13" s="754"/>
      <c r="AF13" s="69">
        <f t="shared" si="21"/>
        <v>0</v>
      </c>
      <c r="AG13" s="98">
        <f t="shared" si="22"/>
        <v>0</v>
      </c>
      <c r="AH13" s="99">
        <f t="shared" si="23"/>
        <v>0</v>
      </c>
    </row>
    <row r="14" spans="1:34" ht="15.75" thickBot="1" x14ac:dyDescent="0.3">
      <c r="A14" s="16" t="s">
        <v>13</v>
      </c>
      <c r="B14" s="1163">
        <v>421</v>
      </c>
      <c r="C14" s="18">
        <v>447</v>
      </c>
      <c r="D14" s="21">
        <f t="shared" si="24"/>
        <v>1.0617577197149644</v>
      </c>
      <c r="E14" s="18">
        <v>445</v>
      </c>
      <c r="F14" s="21">
        <f t="shared" si="25"/>
        <v>1.0570071258907363</v>
      </c>
      <c r="G14" s="18">
        <v>279</v>
      </c>
      <c r="H14" s="21">
        <f t="shared" si="26"/>
        <v>0.66270783847980996</v>
      </c>
      <c r="I14" s="101">
        <f t="shared" si="3"/>
        <v>1171</v>
      </c>
      <c r="J14" s="219">
        <f t="shared" si="4"/>
        <v>0.92715756136183691</v>
      </c>
      <c r="K14" s="18">
        <v>425</v>
      </c>
      <c r="L14" s="21">
        <f t="shared" si="27"/>
        <v>1.0095011876484561</v>
      </c>
      <c r="M14" s="18">
        <v>422</v>
      </c>
      <c r="N14" s="21">
        <f t="shared" si="6"/>
        <v>1.002375296912114</v>
      </c>
      <c r="O14" s="18">
        <v>333</v>
      </c>
      <c r="P14" s="21">
        <f t="shared" si="7"/>
        <v>0.79097387173396672</v>
      </c>
      <c r="Q14" s="101">
        <f t="shared" si="8"/>
        <v>1180</v>
      </c>
      <c r="R14" s="219">
        <f t="shared" si="9"/>
        <v>0.93428345209817898</v>
      </c>
      <c r="S14" s="18">
        <v>359</v>
      </c>
      <c r="T14" s="21">
        <f t="shared" si="10"/>
        <v>0.85273159144893107</v>
      </c>
      <c r="U14" s="18">
        <v>462</v>
      </c>
      <c r="V14" s="21">
        <f t="shared" si="11"/>
        <v>1.0973871733966747</v>
      </c>
      <c r="W14" s="18"/>
      <c r="X14" s="21">
        <f t="shared" si="12"/>
        <v>0</v>
      </c>
      <c r="Y14" s="101">
        <f t="shared" si="13"/>
        <v>821</v>
      </c>
      <c r="Z14" s="219">
        <f t="shared" si="14"/>
        <v>0.65003958828186859</v>
      </c>
      <c r="AA14" s="18"/>
      <c r="AB14" s="69">
        <f t="shared" si="19"/>
        <v>0</v>
      </c>
      <c r="AC14" s="18"/>
      <c r="AD14" s="69">
        <f t="shared" si="20"/>
        <v>0</v>
      </c>
      <c r="AE14" s="18"/>
      <c r="AF14" s="69">
        <f t="shared" si="21"/>
        <v>0</v>
      </c>
      <c r="AG14" s="98">
        <f t="shared" si="22"/>
        <v>0</v>
      </c>
      <c r="AH14" s="99">
        <f t="shared" si="23"/>
        <v>0</v>
      </c>
    </row>
    <row r="15" spans="1:34" ht="15.75" thickBot="1" x14ac:dyDescent="0.3">
      <c r="A15" s="6" t="s">
        <v>7</v>
      </c>
      <c r="B15" s="7">
        <f>SUM(B9:B14)</f>
        <v>1861</v>
      </c>
      <c r="C15" s="8">
        <f>SUM(C9:C14)</f>
        <v>2730</v>
      </c>
      <c r="D15" s="22">
        <f t="shared" si="24"/>
        <v>1.4669532509403547</v>
      </c>
      <c r="E15" s="8">
        <f>SUM(E9:E14)</f>
        <v>2554</v>
      </c>
      <c r="F15" s="22">
        <f t="shared" si="25"/>
        <v>1.3723804406233209</v>
      </c>
      <c r="G15" s="901">
        <f>SUM(G9:G14)</f>
        <v>2700</v>
      </c>
      <c r="H15" s="22">
        <f t="shared" si="26"/>
        <v>1.4508328855454058</v>
      </c>
      <c r="I15" s="103">
        <f t="shared" si="3"/>
        <v>7984</v>
      </c>
      <c r="J15" s="104">
        <f t="shared" si="4"/>
        <v>1.430055525703027</v>
      </c>
      <c r="K15" s="8">
        <f>SUM(K9:K14)</f>
        <v>3341</v>
      </c>
      <c r="L15" s="22">
        <f t="shared" si="27"/>
        <v>1.7952713594841483</v>
      </c>
      <c r="M15" s="8">
        <f>SUM(M9:M14)</f>
        <v>3471</v>
      </c>
      <c r="N15" s="22">
        <f t="shared" si="6"/>
        <v>1.8651262761955938</v>
      </c>
      <c r="O15" s="8">
        <f t="shared" ref="O15" si="39">SUM(O9:O14)</f>
        <v>2754</v>
      </c>
      <c r="P15" s="22">
        <f t="shared" si="7"/>
        <v>1.4798495432563139</v>
      </c>
      <c r="Q15" s="103">
        <f t="shared" si="8"/>
        <v>9566</v>
      </c>
      <c r="R15" s="104">
        <f t="shared" si="9"/>
        <v>1.7134157263120187</v>
      </c>
      <c r="S15" s="8">
        <f>SUM(S9:S14)</f>
        <v>2658</v>
      </c>
      <c r="T15" s="22">
        <f t="shared" si="10"/>
        <v>1.4282643739924772</v>
      </c>
      <c r="U15" s="8">
        <f>SUM(U9:U14)</f>
        <v>3275</v>
      </c>
      <c r="V15" s="22">
        <f t="shared" si="11"/>
        <v>1.7598065556152607</v>
      </c>
      <c r="W15" s="8">
        <f t="shared" ref="W15" si="40">SUM(W9:W14)</f>
        <v>0</v>
      </c>
      <c r="X15" s="22">
        <f t="shared" si="12"/>
        <v>0</v>
      </c>
      <c r="Y15" s="103">
        <f t="shared" si="13"/>
        <v>5933</v>
      </c>
      <c r="Z15" s="104">
        <f t="shared" si="14"/>
        <v>1.062690309869246</v>
      </c>
      <c r="AA15" s="8">
        <f>SUM(AA9:AA14)</f>
        <v>0</v>
      </c>
      <c r="AB15" s="22">
        <f t="shared" si="19"/>
        <v>0</v>
      </c>
      <c r="AC15" s="8">
        <f>SUM(AC9:AC14)</f>
        <v>0</v>
      </c>
      <c r="AD15" s="22">
        <f t="shared" si="20"/>
        <v>0</v>
      </c>
      <c r="AE15" s="8">
        <f t="shared" ref="AE15" si="41">SUM(AE9:AE14)</f>
        <v>0</v>
      </c>
      <c r="AF15" s="22">
        <f t="shared" si="21"/>
        <v>0</v>
      </c>
      <c r="AG15" s="103">
        <f t="shared" si="22"/>
        <v>0</v>
      </c>
      <c r="AH15" s="104">
        <f t="shared" si="23"/>
        <v>0</v>
      </c>
    </row>
    <row r="18" spans="1:18" ht="15.75" hidden="1" x14ac:dyDescent="0.25">
      <c r="A18" s="1290" t="s">
        <v>416</v>
      </c>
      <c r="B18" s="1291"/>
      <c r="C18" s="1291"/>
      <c r="D18" s="1291"/>
      <c r="E18" s="1291"/>
      <c r="F18" s="1291"/>
      <c r="G18" s="1291"/>
      <c r="H18" s="1291"/>
      <c r="I18" s="1291"/>
      <c r="J18" s="1291"/>
      <c r="K18" s="1291"/>
      <c r="L18" s="1291"/>
      <c r="M18" s="1291"/>
      <c r="N18" s="1291"/>
      <c r="O18" s="1291"/>
      <c r="P18" s="1291"/>
      <c r="Q18" s="1291"/>
      <c r="R18" s="1291"/>
    </row>
    <row r="19" spans="1:18" ht="23.25" hidden="1" thickBot="1" x14ac:dyDescent="0.3">
      <c r="A19" s="14" t="s">
        <v>14</v>
      </c>
      <c r="B19" s="91" t="s">
        <v>207</v>
      </c>
      <c r="C19" s="14" t="str">
        <f>'Pque N Mundo I'!C22</f>
        <v>JAN_19</v>
      </c>
      <c r="D19" s="15" t="str">
        <f>'Pque N Mundo I'!D22</f>
        <v>%</v>
      </c>
      <c r="E19" s="14" t="str">
        <f>'Pque N Mundo I'!E22</f>
        <v>FEV_19</v>
      </c>
      <c r="F19" s="15" t="str">
        <f>'Pque N Mundo I'!F22</f>
        <v>%</v>
      </c>
      <c r="G19" s="14" t="str">
        <f>'Pque N Mundo I'!G22</f>
        <v>MAR_19</v>
      </c>
      <c r="H19" s="15" t="str">
        <f>'Pque N Mundo I'!H22</f>
        <v>%</v>
      </c>
      <c r="I19" s="128" t="str">
        <f>'Pque N Mundo I'!I22</f>
        <v>Trimestre</v>
      </c>
      <c r="J19" s="13" t="str">
        <f>'Pque N Mundo I'!J22</f>
        <v>% Trim</v>
      </c>
      <c r="K19" s="14" t="str">
        <f>'Pque N Mundo I'!K22</f>
        <v>ABR_19</v>
      </c>
      <c r="L19" s="15" t="str">
        <f>'Pque N Mundo I'!L22</f>
        <v>%</v>
      </c>
      <c r="M19" s="14" t="str">
        <f>'Pque N Mundo I'!M22</f>
        <v>MAIO_19</v>
      </c>
      <c r="N19" s="15" t="str">
        <f>'Pque N Mundo I'!N22</f>
        <v>%</v>
      </c>
      <c r="O19" s="14" t="str">
        <f>'Pque N Mundo I'!O22</f>
        <v>JUN_19</v>
      </c>
      <c r="P19" s="15" t="str">
        <f>'Pque N Mundo I'!P22</f>
        <v>%</v>
      </c>
      <c r="Q19" s="911"/>
      <c r="R19" s="911"/>
    </row>
    <row r="20" spans="1:18" hidden="1" x14ac:dyDescent="0.25">
      <c r="A20" s="90" t="s">
        <v>186</v>
      </c>
      <c r="B20" s="106">
        <v>12</v>
      </c>
      <c r="C20" s="94">
        <v>13</v>
      </c>
      <c r="D20" s="19">
        <f t="shared" ref="D20" si="42">C20/$B20</f>
        <v>1.0833333333333333</v>
      </c>
      <c r="E20" s="94"/>
      <c r="F20" s="19">
        <f t="shared" ref="F20" si="43">E20/$B20</f>
        <v>0</v>
      </c>
      <c r="G20" s="94"/>
      <c r="H20" s="19">
        <f t="shared" ref="H20" si="44">G20/$B20</f>
        <v>0</v>
      </c>
      <c r="I20" s="98">
        <f t="shared" ref="I20:I35" si="45">SUM(C20,E20,G20)</f>
        <v>13</v>
      </c>
      <c r="J20" s="146">
        <f t="shared" ref="J20:J35" si="46">I20/($B20*3)</f>
        <v>0.3611111111111111</v>
      </c>
      <c r="K20" s="94"/>
      <c r="L20" s="19">
        <f t="shared" ref="L20" si="47">K20/$B20</f>
        <v>0</v>
      </c>
      <c r="M20" s="94"/>
      <c r="N20" s="19">
        <f t="shared" ref="N20:N35" si="48">M20/$B20</f>
        <v>0</v>
      </c>
      <c r="O20" s="94"/>
      <c r="P20" s="19">
        <f t="shared" ref="P20:P35" si="49">O20/$B20</f>
        <v>0</v>
      </c>
      <c r="Q20" s="915"/>
      <c r="R20" s="915"/>
    </row>
    <row r="21" spans="1:18" hidden="1" x14ac:dyDescent="0.25">
      <c r="A21" s="2" t="s">
        <v>20</v>
      </c>
      <c r="B21" s="114">
        <v>8</v>
      </c>
      <c r="C21" s="758">
        <v>2</v>
      </c>
      <c r="D21" s="20">
        <f t="shared" ref="D21:D35" si="50">C21/$B21</f>
        <v>0.25</v>
      </c>
      <c r="E21" s="758"/>
      <c r="F21" s="20">
        <f t="shared" ref="F21:F35" si="51">E21/$B21</f>
        <v>0</v>
      </c>
      <c r="G21" s="758"/>
      <c r="H21" s="20">
        <f t="shared" ref="H21:H35" si="52">G21/$B21</f>
        <v>0</v>
      </c>
      <c r="I21" s="100">
        <f t="shared" si="45"/>
        <v>2</v>
      </c>
      <c r="J21" s="218">
        <f t="shared" si="46"/>
        <v>8.3333333333333329E-2</v>
      </c>
      <c r="K21" s="94"/>
      <c r="L21" s="20">
        <f t="shared" ref="L21:L35" si="53">K21/$B21</f>
        <v>0</v>
      </c>
      <c r="M21" s="94"/>
      <c r="N21" s="20">
        <f t="shared" si="48"/>
        <v>0</v>
      </c>
      <c r="O21" s="94"/>
      <c r="P21" s="20">
        <f t="shared" si="49"/>
        <v>0</v>
      </c>
      <c r="Q21" s="916"/>
      <c r="R21" s="916"/>
    </row>
    <row r="22" spans="1:18" hidden="1" x14ac:dyDescent="0.25">
      <c r="A22" s="90" t="s">
        <v>187</v>
      </c>
      <c r="B22" s="93">
        <v>8</v>
      </c>
      <c r="C22" s="94">
        <v>6</v>
      </c>
      <c r="D22" s="19">
        <f t="shared" si="50"/>
        <v>0.75</v>
      </c>
      <c r="E22" s="94"/>
      <c r="F22" s="19">
        <f t="shared" si="51"/>
        <v>0</v>
      </c>
      <c r="G22" s="94"/>
      <c r="H22" s="19">
        <f t="shared" si="52"/>
        <v>0</v>
      </c>
      <c r="I22" s="98">
        <f t="shared" si="45"/>
        <v>6</v>
      </c>
      <c r="J22" s="146">
        <f t="shared" si="46"/>
        <v>0.25</v>
      </c>
      <c r="K22" s="94"/>
      <c r="L22" s="19">
        <f t="shared" si="53"/>
        <v>0</v>
      </c>
      <c r="M22" s="94"/>
      <c r="N22" s="19">
        <f t="shared" si="48"/>
        <v>0</v>
      </c>
      <c r="O22" s="94"/>
      <c r="P22" s="19">
        <f t="shared" si="49"/>
        <v>0</v>
      </c>
      <c r="Q22" s="915"/>
      <c r="R22" s="915"/>
    </row>
    <row r="23" spans="1:18" hidden="1" x14ac:dyDescent="0.25">
      <c r="A23" s="2" t="s">
        <v>43</v>
      </c>
      <c r="B23" s="107">
        <v>3</v>
      </c>
      <c r="C23" s="94">
        <v>2</v>
      </c>
      <c r="D23" s="20">
        <f t="shared" si="50"/>
        <v>0.66666666666666663</v>
      </c>
      <c r="E23" s="94"/>
      <c r="F23" s="20">
        <f t="shared" si="51"/>
        <v>0</v>
      </c>
      <c r="G23" s="94"/>
      <c r="H23" s="20">
        <f t="shared" si="52"/>
        <v>0</v>
      </c>
      <c r="I23" s="100">
        <f t="shared" si="45"/>
        <v>2</v>
      </c>
      <c r="J23" s="218">
        <f t="shared" si="46"/>
        <v>0.22222222222222221</v>
      </c>
      <c r="K23" s="94"/>
      <c r="L23" s="20">
        <f t="shared" si="53"/>
        <v>0</v>
      </c>
      <c r="M23" s="94"/>
      <c r="N23" s="20">
        <f t="shared" si="48"/>
        <v>0</v>
      </c>
      <c r="O23" s="94"/>
      <c r="P23" s="20">
        <f t="shared" si="49"/>
        <v>0</v>
      </c>
      <c r="Q23" s="916"/>
      <c r="R23" s="916"/>
    </row>
    <row r="24" spans="1:18" hidden="1" x14ac:dyDescent="0.25">
      <c r="A24" s="2" t="s">
        <v>22</v>
      </c>
      <c r="B24" s="114">
        <v>1</v>
      </c>
      <c r="C24" s="758">
        <v>2.8</v>
      </c>
      <c r="D24" s="20">
        <f t="shared" si="50"/>
        <v>2.8</v>
      </c>
      <c r="E24" s="758"/>
      <c r="F24" s="20">
        <f t="shared" si="51"/>
        <v>0</v>
      </c>
      <c r="G24" s="758"/>
      <c r="H24" s="20">
        <f t="shared" si="52"/>
        <v>0</v>
      </c>
      <c r="I24" s="100">
        <f t="shared" si="45"/>
        <v>2.8</v>
      </c>
      <c r="J24" s="218">
        <f t="shared" si="46"/>
        <v>0.93333333333333324</v>
      </c>
      <c r="K24" s="758"/>
      <c r="L24" s="20">
        <f t="shared" si="53"/>
        <v>0</v>
      </c>
      <c r="M24" s="758"/>
      <c r="N24" s="20">
        <f t="shared" si="48"/>
        <v>0</v>
      </c>
      <c r="O24" s="108"/>
      <c r="P24" s="20">
        <f t="shared" si="49"/>
        <v>0</v>
      </c>
      <c r="Q24" s="916"/>
      <c r="R24" s="916"/>
    </row>
    <row r="25" spans="1:18" hidden="1" x14ac:dyDescent="0.25">
      <c r="A25" s="2" t="s">
        <v>23</v>
      </c>
      <c r="B25" s="114">
        <v>5</v>
      </c>
      <c r="C25" s="758">
        <v>2.7</v>
      </c>
      <c r="D25" s="20">
        <f t="shared" si="50"/>
        <v>0.54</v>
      </c>
      <c r="E25" s="758"/>
      <c r="F25" s="20">
        <f t="shared" si="51"/>
        <v>0</v>
      </c>
      <c r="G25" s="758"/>
      <c r="H25" s="20">
        <f t="shared" si="52"/>
        <v>0</v>
      </c>
      <c r="I25" s="100">
        <f t="shared" si="45"/>
        <v>2.7</v>
      </c>
      <c r="J25" s="218">
        <f t="shared" si="46"/>
        <v>0.18000000000000002</v>
      </c>
      <c r="K25" s="758"/>
      <c r="L25" s="20">
        <f t="shared" si="53"/>
        <v>0</v>
      </c>
      <c r="M25" s="758"/>
      <c r="N25" s="20">
        <f t="shared" si="48"/>
        <v>0</v>
      </c>
      <c r="O25" s="108"/>
      <c r="P25" s="20">
        <f t="shared" si="49"/>
        <v>0</v>
      </c>
      <c r="Q25" s="916"/>
      <c r="R25" s="916"/>
    </row>
    <row r="26" spans="1:18" hidden="1" x14ac:dyDescent="0.25">
      <c r="A26" s="90" t="s">
        <v>33</v>
      </c>
      <c r="B26" s="92">
        <v>4</v>
      </c>
      <c r="C26" s="94"/>
      <c r="D26" s="20">
        <f t="shared" si="50"/>
        <v>0</v>
      </c>
      <c r="E26" s="94"/>
      <c r="F26" s="20">
        <f t="shared" si="51"/>
        <v>0</v>
      </c>
      <c r="G26" s="94"/>
      <c r="H26" s="20">
        <f t="shared" si="52"/>
        <v>0</v>
      </c>
      <c r="I26" s="100">
        <f t="shared" si="45"/>
        <v>0</v>
      </c>
      <c r="J26" s="218">
        <f t="shared" si="46"/>
        <v>0</v>
      </c>
      <c r="K26" s="94"/>
      <c r="L26" s="20">
        <f t="shared" si="53"/>
        <v>0</v>
      </c>
      <c r="M26" s="94"/>
      <c r="N26" s="20">
        <f t="shared" si="48"/>
        <v>0</v>
      </c>
      <c r="O26" s="94"/>
      <c r="P26" s="20">
        <f t="shared" si="49"/>
        <v>0</v>
      </c>
      <c r="Q26" s="916"/>
      <c r="R26" s="916"/>
    </row>
    <row r="27" spans="1:18" hidden="1" x14ac:dyDescent="0.25">
      <c r="A27" s="90" t="s">
        <v>174</v>
      </c>
      <c r="B27" s="92">
        <v>2</v>
      </c>
      <c r="C27" s="94"/>
      <c r="D27" s="20">
        <f t="shared" si="50"/>
        <v>0</v>
      </c>
      <c r="E27" s="94"/>
      <c r="F27" s="20">
        <f t="shared" si="51"/>
        <v>0</v>
      </c>
      <c r="G27" s="94"/>
      <c r="H27" s="20">
        <f t="shared" si="52"/>
        <v>0</v>
      </c>
      <c r="I27" s="100">
        <f t="shared" si="45"/>
        <v>0</v>
      </c>
      <c r="J27" s="218">
        <f t="shared" si="46"/>
        <v>0</v>
      </c>
      <c r="K27" s="94"/>
      <c r="L27" s="20">
        <f t="shared" si="53"/>
        <v>0</v>
      </c>
      <c r="M27" s="94"/>
      <c r="N27" s="20">
        <f t="shared" si="48"/>
        <v>0</v>
      </c>
      <c r="O27" s="94"/>
      <c r="P27" s="20">
        <f t="shared" si="49"/>
        <v>0</v>
      </c>
      <c r="Q27" s="916"/>
      <c r="R27" s="916"/>
    </row>
    <row r="28" spans="1:18" hidden="1" x14ac:dyDescent="0.25">
      <c r="A28" s="113" t="s">
        <v>178</v>
      </c>
      <c r="B28" s="114">
        <v>1</v>
      </c>
      <c r="C28" s="94">
        <v>1</v>
      </c>
      <c r="D28" s="20">
        <f t="shared" si="50"/>
        <v>1</v>
      </c>
      <c r="E28" s="94"/>
      <c r="F28" s="20">
        <f t="shared" si="51"/>
        <v>0</v>
      </c>
      <c r="G28" s="94"/>
      <c r="H28" s="20">
        <f t="shared" si="52"/>
        <v>0</v>
      </c>
      <c r="I28" s="100">
        <f t="shared" si="45"/>
        <v>1</v>
      </c>
      <c r="J28" s="218">
        <f t="shared" si="46"/>
        <v>0.33333333333333331</v>
      </c>
      <c r="K28" s="94"/>
      <c r="L28" s="20">
        <f t="shared" si="53"/>
        <v>0</v>
      </c>
      <c r="M28" s="94"/>
      <c r="N28" s="20">
        <f t="shared" si="48"/>
        <v>0</v>
      </c>
      <c r="O28" s="94"/>
      <c r="P28" s="20">
        <f t="shared" si="49"/>
        <v>0</v>
      </c>
      <c r="Q28" s="916"/>
      <c r="R28" s="916"/>
    </row>
    <row r="29" spans="1:18" hidden="1" x14ac:dyDescent="0.25">
      <c r="A29" s="95" t="s">
        <v>176</v>
      </c>
      <c r="B29" s="93">
        <v>1</v>
      </c>
      <c r="C29" s="94"/>
      <c r="D29" s="20">
        <f t="shared" si="50"/>
        <v>0</v>
      </c>
      <c r="E29" s="94"/>
      <c r="F29" s="20">
        <f t="shared" si="51"/>
        <v>0</v>
      </c>
      <c r="G29" s="94"/>
      <c r="H29" s="20">
        <f t="shared" si="52"/>
        <v>0</v>
      </c>
      <c r="I29" s="100">
        <f t="shared" si="45"/>
        <v>0</v>
      </c>
      <c r="J29" s="218">
        <f t="shared" si="46"/>
        <v>0</v>
      </c>
      <c r="K29" s="94"/>
      <c r="L29" s="20">
        <f t="shared" si="53"/>
        <v>0</v>
      </c>
      <c r="M29" s="94"/>
      <c r="N29" s="20">
        <f t="shared" si="48"/>
        <v>0</v>
      </c>
      <c r="O29" s="94"/>
      <c r="P29" s="20">
        <f t="shared" si="49"/>
        <v>0</v>
      </c>
      <c r="Q29" s="916"/>
      <c r="R29" s="916"/>
    </row>
    <row r="30" spans="1:18" hidden="1" x14ac:dyDescent="0.25">
      <c r="A30" s="2" t="s">
        <v>24</v>
      </c>
      <c r="B30" s="114">
        <v>3</v>
      </c>
      <c r="C30" s="94">
        <v>3</v>
      </c>
      <c r="D30" s="20">
        <f t="shared" si="50"/>
        <v>1</v>
      </c>
      <c r="E30" s="94"/>
      <c r="F30" s="20">
        <f t="shared" si="51"/>
        <v>0</v>
      </c>
      <c r="G30" s="94"/>
      <c r="H30" s="20">
        <f t="shared" si="52"/>
        <v>0</v>
      </c>
      <c r="I30" s="100">
        <f t="shared" si="45"/>
        <v>3</v>
      </c>
      <c r="J30" s="218">
        <f t="shared" si="46"/>
        <v>0.33333333333333331</v>
      </c>
      <c r="K30" s="94"/>
      <c r="L30" s="20">
        <f t="shared" si="53"/>
        <v>0</v>
      </c>
      <c r="M30" s="94"/>
      <c r="N30" s="20">
        <f t="shared" si="48"/>
        <v>0</v>
      </c>
      <c r="O30" s="94"/>
      <c r="P30" s="20">
        <f t="shared" si="49"/>
        <v>0</v>
      </c>
      <c r="Q30" s="916"/>
      <c r="R30" s="916"/>
    </row>
    <row r="31" spans="1:18" hidden="1" x14ac:dyDescent="0.25">
      <c r="A31" s="2" t="s">
        <v>25</v>
      </c>
      <c r="B31" s="107">
        <v>5</v>
      </c>
      <c r="C31" s="94">
        <v>1</v>
      </c>
      <c r="D31" s="20">
        <f t="shared" si="50"/>
        <v>0.2</v>
      </c>
      <c r="E31" s="94"/>
      <c r="F31" s="20">
        <f t="shared" si="51"/>
        <v>0</v>
      </c>
      <c r="G31" s="94"/>
      <c r="H31" s="20">
        <f t="shared" si="52"/>
        <v>0</v>
      </c>
      <c r="I31" s="100">
        <f t="shared" si="45"/>
        <v>1</v>
      </c>
      <c r="J31" s="218">
        <f t="shared" si="46"/>
        <v>6.6666666666666666E-2</v>
      </c>
      <c r="K31" s="94"/>
      <c r="L31" s="20">
        <f t="shared" si="53"/>
        <v>0</v>
      </c>
      <c r="M31" s="94"/>
      <c r="N31" s="20">
        <f t="shared" si="48"/>
        <v>0</v>
      </c>
      <c r="O31" s="94"/>
      <c r="P31" s="20">
        <f t="shared" si="49"/>
        <v>0</v>
      </c>
      <c r="Q31" s="916"/>
      <c r="R31" s="916"/>
    </row>
    <row r="32" spans="1:18" hidden="1" x14ac:dyDescent="0.25">
      <c r="A32" s="90" t="s">
        <v>175</v>
      </c>
      <c r="B32" s="93">
        <v>3</v>
      </c>
      <c r="C32" s="94">
        <v>7</v>
      </c>
      <c r="D32" s="20">
        <f t="shared" si="50"/>
        <v>2.3333333333333335</v>
      </c>
      <c r="E32" s="94"/>
      <c r="F32" s="20">
        <f t="shared" si="51"/>
        <v>0</v>
      </c>
      <c r="G32" s="94"/>
      <c r="H32" s="20">
        <f t="shared" si="52"/>
        <v>0</v>
      </c>
      <c r="I32" s="100">
        <f t="shared" si="45"/>
        <v>7</v>
      </c>
      <c r="J32" s="218">
        <f t="shared" si="46"/>
        <v>0.77777777777777779</v>
      </c>
      <c r="K32" s="94"/>
      <c r="L32" s="20">
        <f t="shared" si="53"/>
        <v>0</v>
      </c>
      <c r="M32" s="94"/>
      <c r="N32" s="20">
        <f t="shared" si="48"/>
        <v>0</v>
      </c>
      <c r="O32" s="94"/>
      <c r="P32" s="20">
        <f t="shared" si="49"/>
        <v>0</v>
      </c>
      <c r="Q32" s="916"/>
      <c r="R32" s="916"/>
    </row>
    <row r="33" spans="1:18" hidden="1" x14ac:dyDescent="0.25">
      <c r="A33" s="95" t="s">
        <v>45</v>
      </c>
      <c r="B33" s="93">
        <v>1</v>
      </c>
      <c r="C33" s="94">
        <v>2</v>
      </c>
      <c r="D33" s="20">
        <f t="shared" si="50"/>
        <v>2</v>
      </c>
      <c r="E33" s="94"/>
      <c r="F33" s="20">
        <f t="shared" si="51"/>
        <v>0</v>
      </c>
      <c r="G33" s="94"/>
      <c r="H33" s="20">
        <f t="shared" si="52"/>
        <v>0</v>
      </c>
      <c r="I33" s="100">
        <f t="shared" si="45"/>
        <v>2</v>
      </c>
      <c r="J33" s="218">
        <f t="shared" si="46"/>
        <v>0.66666666666666663</v>
      </c>
      <c r="K33" s="94"/>
      <c r="L33" s="20">
        <f t="shared" si="53"/>
        <v>0</v>
      </c>
      <c r="M33" s="94"/>
      <c r="N33" s="20">
        <f t="shared" si="48"/>
        <v>0</v>
      </c>
      <c r="O33" s="94"/>
      <c r="P33" s="20">
        <f t="shared" si="49"/>
        <v>0</v>
      </c>
      <c r="Q33" s="916"/>
      <c r="R33" s="916"/>
    </row>
    <row r="34" spans="1:18" hidden="1" x14ac:dyDescent="0.25">
      <c r="A34" s="2" t="s">
        <v>34</v>
      </c>
      <c r="B34" s="114">
        <v>2</v>
      </c>
      <c r="C34" s="94">
        <v>2</v>
      </c>
      <c r="D34" s="20">
        <f t="shared" si="50"/>
        <v>1</v>
      </c>
      <c r="E34" s="94"/>
      <c r="F34" s="20">
        <f t="shared" si="51"/>
        <v>0</v>
      </c>
      <c r="G34" s="94"/>
      <c r="H34" s="20">
        <f t="shared" si="52"/>
        <v>0</v>
      </c>
      <c r="I34" s="100">
        <f t="shared" si="45"/>
        <v>2</v>
      </c>
      <c r="J34" s="218">
        <f t="shared" si="46"/>
        <v>0.33333333333333331</v>
      </c>
      <c r="K34" s="94"/>
      <c r="L34" s="20">
        <f t="shared" si="53"/>
        <v>0</v>
      </c>
      <c r="M34" s="94"/>
      <c r="N34" s="20">
        <f t="shared" si="48"/>
        <v>0</v>
      </c>
      <c r="O34" s="94"/>
      <c r="P34" s="20">
        <f t="shared" si="49"/>
        <v>0</v>
      </c>
      <c r="Q34" s="916"/>
      <c r="R34" s="916"/>
    </row>
    <row r="35" spans="1:18" ht="15.75" hidden="1" thickBot="1" x14ac:dyDescent="0.3">
      <c r="A35" s="6" t="s">
        <v>7</v>
      </c>
      <c r="B35" s="7">
        <f>SUM(B20:B34)</f>
        <v>59</v>
      </c>
      <c r="C35" s="8">
        <v>0</v>
      </c>
      <c r="D35" s="22">
        <f t="shared" si="50"/>
        <v>0</v>
      </c>
      <c r="E35" s="8">
        <v>0</v>
      </c>
      <c r="F35" s="22">
        <f t="shared" si="51"/>
        <v>0</v>
      </c>
      <c r="G35" s="8">
        <f>SUM(G20:G34)</f>
        <v>0</v>
      </c>
      <c r="H35" s="22">
        <f t="shared" si="52"/>
        <v>0</v>
      </c>
      <c r="I35" s="103">
        <f t="shared" si="45"/>
        <v>0</v>
      </c>
      <c r="J35" s="104">
        <f t="shared" si="46"/>
        <v>0</v>
      </c>
      <c r="K35" s="8">
        <v>0</v>
      </c>
      <c r="L35" s="22">
        <f t="shared" si="53"/>
        <v>0</v>
      </c>
      <c r="M35" s="8">
        <v>0</v>
      </c>
      <c r="N35" s="22">
        <f t="shared" si="48"/>
        <v>0</v>
      </c>
      <c r="O35" s="8">
        <v>0</v>
      </c>
      <c r="P35" s="22">
        <f t="shared" si="49"/>
        <v>0</v>
      </c>
      <c r="Q35" s="22"/>
      <c r="R35" s="22"/>
    </row>
  </sheetData>
  <mergeCells count="4">
    <mergeCell ref="A2:M2"/>
    <mergeCell ref="A3:M3"/>
    <mergeCell ref="A18:R18"/>
    <mergeCell ref="A5:AH5"/>
  </mergeCells>
  <pageMargins left="0.23622047244094491" right="0.23622047244094491" top="0.74803149606299213" bottom="0.74803149606299213" header="0.31496062992125984" footer="0.31496062992125984"/>
  <pageSetup paperSize="9" scale="62" orientation="landscape" r:id="rId1"/>
  <headerFooter>
    <oddFooter xml:space="preserve">&amp;LFonte: Sistema SIGA-Saúde / Relatório de Dados Estatísticos </oddFooter>
  </headerFooter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  <pageSetUpPr fitToPage="1"/>
  </sheetPr>
  <dimension ref="A2:AH29"/>
  <sheetViews>
    <sheetView showGridLines="0" tabSelected="1" workbookViewId="0">
      <pane xSplit="1" topLeftCell="B1" activePane="topRight" state="frozen"/>
      <selection activeCell="U28" sqref="U28"/>
      <selection pane="topRight" activeCell="U28" sqref="U28"/>
    </sheetView>
  </sheetViews>
  <sheetFormatPr defaultColWidth="8.85546875" defaultRowHeight="15" x14ac:dyDescent="0.25"/>
  <cols>
    <col min="1" max="1" width="26.28515625" customWidth="1"/>
    <col min="2" max="2" width="10.42578125" customWidth="1"/>
    <col min="3" max="3" width="7.28515625" bestFit="1" customWidth="1"/>
    <col min="4" max="4" width="7.5703125" bestFit="1" customWidth="1"/>
    <col min="5" max="5" width="7" bestFit="1" customWidth="1"/>
    <col min="6" max="6" width="7.5703125" bestFit="1" customWidth="1"/>
    <col min="7" max="7" width="7.7109375" bestFit="1" customWidth="1"/>
    <col min="8" max="8" width="7.5703125" bestFit="1" customWidth="1"/>
    <col min="9" max="9" width="9" hidden="1" customWidth="1"/>
    <col min="10" max="10" width="7.5703125" hidden="1" customWidth="1"/>
    <col min="11" max="11" width="7.42578125" bestFit="1" customWidth="1"/>
    <col min="12" max="12" width="7.5703125" bestFit="1" customWidth="1"/>
    <col min="13" max="13" width="8.28515625" bestFit="1" customWidth="1"/>
    <col min="14" max="14" width="7.5703125" bestFit="1" customWidth="1"/>
    <col min="15" max="15" width="7.28515625" bestFit="1" customWidth="1"/>
    <col min="16" max="16" width="7.5703125" bestFit="1" customWidth="1"/>
    <col min="17" max="17" width="8" hidden="1" customWidth="1"/>
    <col min="18" max="18" width="7.5703125" hidden="1" customWidth="1"/>
    <col min="19" max="19" width="7.140625" bestFit="1" customWidth="1"/>
    <col min="20" max="22" width="7.5703125" bestFit="1" customWidth="1"/>
    <col min="23" max="23" width="7.140625" bestFit="1" customWidth="1"/>
    <col min="24" max="24" width="7.5703125" bestFit="1" customWidth="1"/>
    <col min="25" max="25" width="8" hidden="1" customWidth="1"/>
    <col min="26" max="26" width="7.5703125" hidden="1" customWidth="1"/>
    <col min="27" max="28" width="7.42578125" bestFit="1" customWidth="1"/>
    <col min="29" max="29" width="7.5703125" bestFit="1" customWidth="1"/>
    <col min="30" max="30" width="7.42578125" bestFit="1" customWidth="1"/>
    <col min="31" max="31" width="7.140625" bestFit="1" customWidth="1"/>
    <col min="32" max="32" width="7.42578125" bestFit="1" customWidth="1"/>
    <col min="33" max="33" width="8" hidden="1" customWidth="1"/>
    <col min="34" max="34" width="7.42578125" hidden="1" customWidth="1"/>
  </cols>
  <sheetData>
    <row r="2" spans="1:34" ht="18" x14ac:dyDescent="0.35">
      <c r="A2" s="1289" t="s">
        <v>518</v>
      </c>
      <c r="B2" s="1289"/>
      <c r="C2" s="1289"/>
      <c r="D2" s="1289"/>
      <c r="E2" s="1289"/>
      <c r="F2" s="1289"/>
      <c r="G2" s="1289"/>
      <c r="H2" s="1289"/>
      <c r="I2" s="1289"/>
      <c r="J2" s="1289"/>
      <c r="K2" s="1289"/>
      <c r="L2" s="1289"/>
      <c r="M2" s="1289"/>
      <c r="N2" s="1"/>
      <c r="O2" s="1"/>
    </row>
    <row r="3" spans="1:34" ht="18" x14ac:dyDescent="0.35">
      <c r="A3" s="1289" t="s">
        <v>0</v>
      </c>
      <c r="B3" s="1289"/>
      <c r="C3" s="1289"/>
      <c r="D3" s="1289"/>
      <c r="E3" s="1289"/>
      <c r="F3" s="1289"/>
      <c r="G3" s="1289"/>
      <c r="H3" s="1289"/>
      <c r="I3" s="1289"/>
      <c r="J3" s="1289"/>
      <c r="K3" s="1289"/>
      <c r="L3" s="1289"/>
      <c r="M3" s="1289"/>
      <c r="N3" s="1"/>
      <c r="O3" s="1"/>
    </row>
    <row r="5" spans="1:34" ht="15.75" x14ac:dyDescent="0.25">
      <c r="A5" s="1290" t="s">
        <v>519</v>
      </c>
      <c r="B5" s="1291"/>
      <c r="C5" s="1291"/>
      <c r="D5" s="1291"/>
      <c r="E5" s="1291"/>
      <c r="F5" s="1291"/>
      <c r="G5" s="1291"/>
      <c r="H5" s="1291"/>
      <c r="I5" s="1291"/>
      <c r="J5" s="1291"/>
      <c r="K5" s="1291"/>
      <c r="L5" s="1291"/>
      <c r="M5" s="1291"/>
      <c r="N5" s="1291"/>
      <c r="O5" s="1291"/>
      <c r="P5" s="1291"/>
      <c r="Q5" s="1291"/>
      <c r="R5" s="1291"/>
      <c r="S5" s="1291"/>
      <c r="T5" s="1291"/>
      <c r="U5" s="1291"/>
      <c r="V5" s="1291"/>
      <c r="W5" s="1291"/>
      <c r="X5" s="1291"/>
      <c r="Y5" s="1291"/>
      <c r="Z5" s="1291"/>
      <c r="AA5" s="1291"/>
      <c r="AB5" s="1291"/>
      <c r="AC5" s="1291"/>
      <c r="AD5" s="1291"/>
      <c r="AE5" s="1291"/>
      <c r="AF5" s="1291"/>
      <c r="AG5" s="1291"/>
      <c r="AH5" s="1291"/>
    </row>
    <row r="6" spans="1:34" ht="24.75" thickBot="1" x14ac:dyDescent="0.3">
      <c r="A6" s="14" t="s">
        <v>14</v>
      </c>
      <c r="B6" s="12" t="s">
        <v>172</v>
      </c>
      <c r="C6" s="14" t="s">
        <v>505</v>
      </c>
      <c r="D6" s="15" t="s">
        <v>1</v>
      </c>
      <c r="E6" s="14" t="s">
        <v>506</v>
      </c>
      <c r="F6" s="15" t="s">
        <v>1</v>
      </c>
      <c r="G6" s="14" t="s">
        <v>507</v>
      </c>
      <c r="H6" s="15" t="s">
        <v>1</v>
      </c>
      <c r="I6" s="128" t="s">
        <v>454</v>
      </c>
      <c r="J6" s="13" t="s">
        <v>205</v>
      </c>
      <c r="K6" s="14" t="s">
        <v>508</v>
      </c>
      <c r="L6" s="15" t="s">
        <v>1</v>
      </c>
      <c r="M6" s="14" t="s">
        <v>509</v>
      </c>
      <c r="N6" s="15" t="s">
        <v>1</v>
      </c>
      <c r="O6" s="14" t="s">
        <v>510</v>
      </c>
      <c r="P6" s="15" t="s">
        <v>1</v>
      </c>
      <c r="Q6" s="128" t="s">
        <v>454</v>
      </c>
      <c r="R6" s="13" t="s">
        <v>205</v>
      </c>
      <c r="S6" s="14" t="s">
        <v>511</v>
      </c>
      <c r="T6" s="15" t="s">
        <v>1</v>
      </c>
      <c r="U6" s="14" t="s">
        <v>512</v>
      </c>
      <c r="V6" s="15" t="s">
        <v>1</v>
      </c>
      <c r="W6" s="14" t="s">
        <v>513</v>
      </c>
      <c r="X6" s="15" t="s">
        <v>1</v>
      </c>
      <c r="Y6" s="128" t="s">
        <v>454</v>
      </c>
      <c r="Z6" s="13" t="s">
        <v>205</v>
      </c>
      <c r="AA6" s="14" t="s">
        <v>514</v>
      </c>
      <c r="AB6" s="15" t="s">
        <v>1</v>
      </c>
      <c r="AC6" s="14" t="s">
        <v>515</v>
      </c>
      <c r="AD6" s="15" t="s">
        <v>1</v>
      </c>
      <c r="AE6" s="14" t="s">
        <v>516</v>
      </c>
      <c r="AF6" s="15" t="s">
        <v>1</v>
      </c>
      <c r="AG6" s="128" t="s">
        <v>454</v>
      </c>
      <c r="AH6" s="13" t="s">
        <v>205</v>
      </c>
    </row>
    <row r="7" spans="1:34" ht="15.75" thickTop="1" x14ac:dyDescent="0.25">
      <c r="A7" s="33" t="s">
        <v>52</v>
      </c>
      <c r="B7" s="606">
        <v>120</v>
      </c>
      <c r="C7" s="752">
        <v>367</v>
      </c>
      <c r="D7" s="19">
        <f t="shared" ref="D7:D16" si="0">C7/$B7</f>
        <v>3.0583333333333331</v>
      </c>
      <c r="E7" s="752">
        <v>351</v>
      </c>
      <c r="F7" s="19">
        <f>E7/$B7</f>
        <v>2.9249999999999998</v>
      </c>
      <c r="G7" s="752">
        <v>360</v>
      </c>
      <c r="H7" s="19">
        <f>G7/$B7</f>
        <v>3</v>
      </c>
      <c r="I7" s="98">
        <f>SUM(C7,E7,G7)</f>
        <v>1078</v>
      </c>
      <c r="J7" s="146">
        <f>I7/($B7*3)</f>
        <v>2.9944444444444445</v>
      </c>
      <c r="K7" s="752">
        <v>406</v>
      </c>
      <c r="L7" s="19">
        <f t="shared" ref="L7:L16" si="1">K7/$B7</f>
        <v>3.3833333333333333</v>
      </c>
      <c r="M7" s="752">
        <v>251</v>
      </c>
      <c r="N7" s="19">
        <f t="shared" ref="N7:N16" si="2">M7/$B7</f>
        <v>2.0916666666666668</v>
      </c>
      <c r="O7" s="752">
        <v>317</v>
      </c>
      <c r="P7" s="19">
        <f t="shared" ref="P7:P16" si="3">O7/$B7</f>
        <v>2.6416666666666666</v>
      </c>
      <c r="Q7" s="98">
        <f t="shared" ref="Q7:Q16" si="4">SUM(K7,M7,O7)</f>
        <v>974</v>
      </c>
      <c r="R7" s="146">
        <f t="shared" ref="R7:R16" si="5">Q7/($B7*3)</f>
        <v>2.7055555555555557</v>
      </c>
      <c r="S7" s="752">
        <v>267</v>
      </c>
      <c r="T7" s="19">
        <f t="shared" ref="T7:T16" si="6">S7/$B7</f>
        <v>2.2250000000000001</v>
      </c>
      <c r="U7" s="752">
        <v>402</v>
      </c>
      <c r="V7" s="19">
        <f t="shared" ref="V7:V16" si="7">U7/$B7</f>
        <v>3.35</v>
      </c>
      <c r="W7" s="752"/>
      <c r="X7" s="19">
        <f t="shared" ref="X7:X16" si="8">W7/$B7</f>
        <v>0</v>
      </c>
      <c r="Y7" s="98">
        <f t="shared" ref="Y7:Y16" si="9">SUM(S7,U7,W7)</f>
        <v>669</v>
      </c>
      <c r="Z7" s="146">
        <f t="shared" ref="Z7:Z16" si="10">Y7/($B7*3)</f>
        <v>1.8583333333333334</v>
      </c>
      <c r="AA7" s="752"/>
      <c r="AB7" s="69">
        <f t="shared" ref="AB7" si="11">AA7/$B7</f>
        <v>0</v>
      </c>
      <c r="AC7" s="752"/>
      <c r="AD7" s="69">
        <f t="shared" ref="AD7" si="12">AC7/$B7</f>
        <v>0</v>
      </c>
      <c r="AE7" s="752"/>
      <c r="AF7" s="69">
        <f t="shared" ref="AF7" si="13">AE7/$B7</f>
        <v>0</v>
      </c>
      <c r="AG7" s="98">
        <f t="shared" ref="AG7" si="14">SUM(AA7,AC7,AE7)</f>
        <v>0</v>
      </c>
      <c r="AH7" s="99">
        <f>AG7/($B7*3)</f>
        <v>0</v>
      </c>
    </row>
    <row r="8" spans="1:34" ht="24" x14ac:dyDescent="0.25">
      <c r="A8" s="34" t="s">
        <v>53</v>
      </c>
      <c r="B8" s="1157">
        <v>0</v>
      </c>
      <c r="C8" s="753">
        <v>60</v>
      </c>
      <c r="D8" s="19" t="e">
        <f t="shared" si="0"/>
        <v>#DIV/0!</v>
      </c>
      <c r="E8" s="753">
        <v>62</v>
      </c>
      <c r="F8" s="19" t="e">
        <f t="shared" ref="F8:F16" si="15">E8/$B8</f>
        <v>#DIV/0!</v>
      </c>
      <c r="G8" s="753">
        <v>53</v>
      </c>
      <c r="H8" s="19" t="e">
        <f t="shared" ref="H8:H16" si="16">G8/$B8</f>
        <v>#DIV/0!</v>
      </c>
      <c r="I8" s="100">
        <f t="shared" ref="I8:I16" si="17">SUM(C8,E8,G8)</f>
        <v>175</v>
      </c>
      <c r="J8" s="146" t="e">
        <f t="shared" ref="J8:J16" si="18">I8/($B8*3)</f>
        <v>#DIV/0!</v>
      </c>
      <c r="K8" s="753">
        <v>53</v>
      </c>
      <c r="L8" s="19" t="e">
        <f t="shared" si="1"/>
        <v>#DIV/0!</v>
      </c>
      <c r="M8" s="753">
        <v>67</v>
      </c>
      <c r="N8" s="19" t="e">
        <f t="shared" si="2"/>
        <v>#DIV/0!</v>
      </c>
      <c r="O8" s="753">
        <v>82</v>
      </c>
      <c r="P8" s="19" t="e">
        <f t="shared" si="3"/>
        <v>#DIV/0!</v>
      </c>
      <c r="Q8" s="100">
        <f t="shared" si="4"/>
        <v>202</v>
      </c>
      <c r="R8" s="146" t="e">
        <f t="shared" si="5"/>
        <v>#DIV/0!</v>
      </c>
      <c r="S8" s="753">
        <v>46</v>
      </c>
      <c r="T8" s="19" t="e">
        <f t="shared" si="6"/>
        <v>#DIV/0!</v>
      </c>
      <c r="U8" s="753">
        <v>82</v>
      </c>
      <c r="V8" s="19" t="e">
        <f t="shared" si="7"/>
        <v>#DIV/0!</v>
      </c>
      <c r="W8" s="753"/>
      <c r="X8" s="19" t="e">
        <f t="shared" si="8"/>
        <v>#DIV/0!</v>
      </c>
      <c r="Y8" s="100">
        <f t="shared" si="9"/>
        <v>128</v>
      </c>
      <c r="Z8" s="146" t="e">
        <f t="shared" si="10"/>
        <v>#DIV/0!</v>
      </c>
      <c r="AA8" s="753"/>
      <c r="AB8" s="69" t="e">
        <f t="shared" ref="AB8:AB16" si="19">AA8/$B8</f>
        <v>#DIV/0!</v>
      </c>
      <c r="AC8" s="753"/>
      <c r="AD8" s="69" t="e">
        <f t="shared" ref="AD8:AD16" si="20">AC8/$B8</f>
        <v>#DIV/0!</v>
      </c>
      <c r="AE8" s="753"/>
      <c r="AF8" s="69" t="e">
        <f t="shared" ref="AF8:AF16" si="21">AE8/$B8</f>
        <v>#DIV/0!</v>
      </c>
      <c r="AG8" s="98">
        <f t="shared" ref="AG8:AG16" si="22">SUM(AA8,AC8,AE8)</f>
        <v>0</v>
      </c>
      <c r="AH8" s="99" t="e">
        <f t="shared" ref="AH8:AH16" si="23">AG8/($B8*3)</f>
        <v>#DIV/0!</v>
      </c>
    </row>
    <row r="9" spans="1:34" x14ac:dyDescent="0.25">
      <c r="A9" s="34" t="s">
        <v>54</v>
      </c>
      <c r="B9" s="1157">
        <v>80</v>
      </c>
      <c r="C9" s="753">
        <v>19</v>
      </c>
      <c r="D9" s="19">
        <f t="shared" si="0"/>
        <v>0.23749999999999999</v>
      </c>
      <c r="E9" s="753">
        <v>90</v>
      </c>
      <c r="F9" s="19">
        <f t="shared" si="15"/>
        <v>1.125</v>
      </c>
      <c r="G9" s="753">
        <v>94</v>
      </c>
      <c r="H9" s="19">
        <f t="shared" si="16"/>
        <v>1.175</v>
      </c>
      <c r="I9" s="100">
        <f t="shared" si="17"/>
        <v>203</v>
      </c>
      <c r="J9" s="146">
        <f t="shared" si="18"/>
        <v>0.84583333333333333</v>
      </c>
      <c r="K9" s="753">
        <v>65</v>
      </c>
      <c r="L9" s="19">
        <f t="shared" si="1"/>
        <v>0.8125</v>
      </c>
      <c r="M9" s="753">
        <v>148</v>
      </c>
      <c r="N9" s="19">
        <f t="shared" si="2"/>
        <v>1.85</v>
      </c>
      <c r="O9" s="753">
        <v>71</v>
      </c>
      <c r="P9" s="19">
        <f t="shared" si="3"/>
        <v>0.88749999999999996</v>
      </c>
      <c r="Q9" s="100">
        <f t="shared" si="4"/>
        <v>284</v>
      </c>
      <c r="R9" s="146">
        <f t="shared" si="5"/>
        <v>1.1833333333333333</v>
      </c>
      <c r="S9" s="753">
        <v>125</v>
      </c>
      <c r="T9" s="19">
        <f t="shared" si="6"/>
        <v>1.5625</v>
      </c>
      <c r="U9" s="753">
        <v>190</v>
      </c>
      <c r="V9" s="19">
        <f t="shared" si="7"/>
        <v>2.375</v>
      </c>
      <c r="W9" s="753"/>
      <c r="X9" s="19">
        <f t="shared" si="8"/>
        <v>0</v>
      </c>
      <c r="Y9" s="100">
        <f t="shared" si="9"/>
        <v>315</v>
      </c>
      <c r="Z9" s="146">
        <f t="shared" si="10"/>
        <v>1.3125</v>
      </c>
      <c r="AA9" s="753"/>
      <c r="AB9" s="69">
        <f t="shared" si="19"/>
        <v>0</v>
      </c>
      <c r="AC9" s="753"/>
      <c r="AD9" s="69">
        <f t="shared" si="20"/>
        <v>0</v>
      </c>
      <c r="AE9" s="753"/>
      <c r="AF9" s="69">
        <f t="shared" si="21"/>
        <v>0</v>
      </c>
      <c r="AG9" s="98">
        <f t="shared" si="22"/>
        <v>0</v>
      </c>
      <c r="AH9" s="99">
        <f t="shared" si="23"/>
        <v>0</v>
      </c>
    </row>
    <row r="10" spans="1:34" x14ac:dyDescent="0.25">
      <c r="A10" s="34" t="s">
        <v>55</v>
      </c>
      <c r="B10" s="1157">
        <v>120</v>
      </c>
      <c r="C10" s="753">
        <v>56</v>
      </c>
      <c r="D10" s="19">
        <f t="shared" si="0"/>
        <v>0.46666666666666667</v>
      </c>
      <c r="E10" s="753">
        <v>94</v>
      </c>
      <c r="F10" s="19">
        <f t="shared" si="15"/>
        <v>0.78333333333333333</v>
      </c>
      <c r="G10" s="753">
        <v>83</v>
      </c>
      <c r="H10" s="19">
        <f t="shared" si="16"/>
        <v>0.69166666666666665</v>
      </c>
      <c r="I10" s="100">
        <f t="shared" si="17"/>
        <v>233</v>
      </c>
      <c r="J10" s="146">
        <f t="shared" si="18"/>
        <v>0.64722222222222225</v>
      </c>
      <c r="K10" s="753">
        <v>68</v>
      </c>
      <c r="L10" s="19">
        <f t="shared" si="1"/>
        <v>0.56666666666666665</v>
      </c>
      <c r="M10" s="753">
        <v>87</v>
      </c>
      <c r="N10" s="19">
        <f t="shared" si="2"/>
        <v>0.72499999999999998</v>
      </c>
      <c r="O10" s="753">
        <v>90</v>
      </c>
      <c r="P10" s="19">
        <f t="shared" si="3"/>
        <v>0.75</v>
      </c>
      <c r="Q10" s="100">
        <f t="shared" si="4"/>
        <v>245</v>
      </c>
      <c r="R10" s="146">
        <f t="shared" si="5"/>
        <v>0.68055555555555558</v>
      </c>
      <c r="S10" s="753">
        <v>81</v>
      </c>
      <c r="T10" s="19">
        <f t="shared" si="6"/>
        <v>0.67500000000000004</v>
      </c>
      <c r="U10" s="753">
        <v>61</v>
      </c>
      <c r="V10" s="19">
        <f t="shared" si="7"/>
        <v>0.5083333333333333</v>
      </c>
      <c r="W10" s="753"/>
      <c r="X10" s="19">
        <f t="shared" si="8"/>
        <v>0</v>
      </c>
      <c r="Y10" s="100">
        <f t="shared" si="9"/>
        <v>142</v>
      </c>
      <c r="Z10" s="146">
        <f t="shared" si="10"/>
        <v>0.39444444444444443</v>
      </c>
      <c r="AA10" s="753"/>
      <c r="AB10" s="69">
        <f t="shared" si="19"/>
        <v>0</v>
      </c>
      <c r="AC10" s="753"/>
      <c r="AD10" s="69">
        <f t="shared" si="20"/>
        <v>0</v>
      </c>
      <c r="AE10" s="753"/>
      <c r="AF10" s="69">
        <f t="shared" si="21"/>
        <v>0</v>
      </c>
      <c r="AG10" s="98">
        <f t="shared" si="22"/>
        <v>0</v>
      </c>
      <c r="AH10" s="99">
        <f t="shared" si="23"/>
        <v>0</v>
      </c>
    </row>
    <row r="11" spans="1:34" x14ac:dyDescent="0.25">
      <c r="A11" s="34" t="s">
        <v>56</v>
      </c>
      <c r="B11" s="1157">
        <v>80</v>
      </c>
      <c r="C11" s="753">
        <v>8</v>
      </c>
      <c r="D11" s="19">
        <f t="shared" si="0"/>
        <v>0.1</v>
      </c>
      <c r="E11" s="753">
        <v>6</v>
      </c>
      <c r="F11" s="19">
        <f t="shared" si="15"/>
        <v>7.4999999999999997E-2</v>
      </c>
      <c r="G11" s="753">
        <v>14</v>
      </c>
      <c r="H11" s="19">
        <f t="shared" si="16"/>
        <v>0.17499999999999999</v>
      </c>
      <c r="I11" s="100">
        <f t="shared" si="17"/>
        <v>28</v>
      </c>
      <c r="J11" s="146">
        <f t="shared" si="18"/>
        <v>0.11666666666666667</v>
      </c>
      <c r="K11" s="753">
        <v>14</v>
      </c>
      <c r="L11" s="19">
        <f t="shared" si="1"/>
        <v>0.17499999999999999</v>
      </c>
      <c r="M11" s="753">
        <v>0</v>
      </c>
      <c r="N11" s="19">
        <f t="shared" si="2"/>
        <v>0</v>
      </c>
      <c r="O11" s="753">
        <v>212</v>
      </c>
      <c r="P11" s="19">
        <f t="shared" si="3"/>
        <v>2.65</v>
      </c>
      <c r="Q11" s="100">
        <f t="shared" si="4"/>
        <v>226</v>
      </c>
      <c r="R11" s="146">
        <f t="shared" si="5"/>
        <v>0.94166666666666665</v>
      </c>
      <c r="S11" s="753">
        <v>340</v>
      </c>
      <c r="T11" s="19">
        <f t="shared" si="6"/>
        <v>4.25</v>
      </c>
      <c r="U11" s="753">
        <v>272</v>
      </c>
      <c r="V11" s="19">
        <f t="shared" si="7"/>
        <v>3.4</v>
      </c>
      <c r="W11" s="753"/>
      <c r="X11" s="19">
        <f t="shared" si="8"/>
        <v>0</v>
      </c>
      <c r="Y11" s="100">
        <f t="shared" si="9"/>
        <v>612</v>
      </c>
      <c r="Z11" s="146">
        <f t="shared" si="10"/>
        <v>2.5499999999999998</v>
      </c>
      <c r="AA11" s="753"/>
      <c r="AB11" s="69">
        <f t="shared" si="19"/>
        <v>0</v>
      </c>
      <c r="AC11" s="753"/>
      <c r="AD11" s="69">
        <f t="shared" si="20"/>
        <v>0</v>
      </c>
      <c r="AE11" s="753"/>
      <c r="AF11" s="69">
        <f t="shared" si="21"/>
        <v>0</v>
      </c>
      <c r="AG11" s="98">
        <f t="shared" si="22"/>
        <v>0</v>
      </c>
      <c r="AH11" s="99">
        <f t="shared" si="23"/>
        <v>0</v>
      </c>
    </row>
    <row r="12" spans="1:34" x14ac:dyDescent="0.25">
      <c r="A12" s="82" t="s">
        <v>495</v>
      </c>
      <c r="B12" s="1157">
        <v>360</v>
      </c>
      <c r="C12" s="753">
        <v>161</v>
      </c>
      <c r="D12" s="19">
        <f t="shared" si="0"/>
        <v>0.44722222222222224</v>
      </c>
      <c r="E12" s="753">
        <v>278</v>
      </c>
      <c r="F12" s="19">
        <f t="shared" si="15"/>
        <v>0.77222222222222225</v>
      </c>
      <c r="G12" s="753">
        <v>331</v>
      </c>
      <c r="H12" s="19">
        <f t="shared" si="16"/>
        <v>0.9194444444444444</v>
      </c>
      <c r="I12" s="100">
        <f t="shared" si="17"/>
        <v>770</v>
      </c>
      <c r="J12" s="146">
        <f t="shared" si="18"/>
        <v>0.71296296296296291</v>
      </c>
      <c r="K12" s="753">
        <v>345</v>
      </c>
      <c r="L12" s="19">
        <f t="shared" si="1"/>
        <v>0.95833333333333337</v>
      </c>
      <c r="M12" s="753">
        <v>433</v>
      </c>
      <c r="N12" s="19">
        <f t="shared" si="2"/>
        <v>1.2027777777777777</v>
      </c>
      <c r="O12" s="753">
        <v>483</v>
      </c>
      <c r="P12" s="19">
        <f t="shared" si="3"/>
        <v>1.3416666666666666</v>
      </c>
      <c r="Q12" s="100">
        <f t="shared" si="4"/>
        <v>1261</v>
      </c>
      <c r="R12" s="146">
        <f t="shared" si="5"/>
        <v>1.1675925925925925</v>
      </c>
      <c r="S12" s="753">
        <v>486</v>
      </c>
      <c r="T12" s="19">
        <f t="shared" si="6"/>
        <v>1.35</v>
      </c>
      <c r="U12" s="753">
        <v>540</v>
      </c>
      <c r="V12" s="19">
        <f t="shared" si="7"/>
        <v>1.5</v>
      </c>
      <c r="W12" s="753"/>
      <c r="X12" s="19">
        <f t="shared" si="8"/>
        <v>0</v>
      </c>
      <c r="Y12" s="100">
        <f t="shared" si="9"/>
        <v>1026</v>
      </c>
      <c r="Z12" s="146">
        <f t="shared" si="10"/>
        <v>0.95</v>
      </c>
      <c r="AA12" s="753"/>
      <c r="AB12" s="69">
        <f t="shared" si="19"/>
        <v>0</v>
      </c>
      <c r="AC12" s="753"/>
      <c r="AD12" s="69">
        <f t="shared" si="20"/>
        <v>0</v>
      </c>
      <c r="AE12" s="753"/>
      <c r="AF12" s="69">
        <f t="shared" si="21"/>
        <v>0</v>
      </c>
      <c r="AG12" s="98">
        <f t="shared" si="22"/>
        <v>0</v>
      </c>
      <c r="AH12" s="99">
        <f t="shared" si="23"/>
        <v>0</v>
      </c>
    </row>
    <row r="13" spans="1:34" ht="24" x14ac:dyDescent="0.25">
      <c r="A13" s="82" t="s">
        <v>58</v>
      </c>
      <c r="B13" s="1157">
        <v>160</v>
      </c>
      <c r="C13" s="754">
        <v>93</v>
      </c>
      <c r="D13" s="19">
        <f t="shared" si="0"/>
        <v>0.58125000000000004</v>
      </c>
      <c r="E13" s="754">
        <v>186</v>
      </c>
      <c r="F13" s="19">
        <f t="shared" si="15"/>
        <v>1.1625000000000001</v>
      </c>
      <c r="G13" s="754">
        <v>215</v>
      </c>
      <c r="H13" s="19">
        <f t="shared" si="16"/>
        <v>1.34375</v>
      </c>
      <c r="I13" s="100">
        <f>SUM(C13,E13,G13)</f>
        <v>494</v>
      </c>
      <c r="J13" s="146">
        <f t="shared" si="18"/>
        <v>1.0291666666666666</v>
      </c>
      <c r="K13" s="754">
        <v>210</v>
      </c>
      <c r="L13" s="19">
        <f t="shared" si="1"/>
        <v>1.3125</v>
      </c>
      <c r="M13" s="754">
        <v>214</v>
      </c>
      <c r="N13" s="19">
        <f t="shared" si="2"/>
        <v>1.3374999999999999</v>
      </c>
      <c r="O13" s="754">
        <v>161</v>
      </c>
      <c r="P13" s="19">
        <f t="shared" si="3"/>
        <v>1.0062500000000001</v>
      </c>
      <c r="Q13" s="100">
        <f t="shared" si="4"/>
        <v>585</v>
      </c>
      <c r="R13" s="146">
        <f t="shared" si="5"/>
        <v>1.21875</v>
      </c>
      <c r="S13" s="754">
        <v>138</v>
      </c>
      <c r="T13" s="19">
        <f t="shared" si="6"/>
        <v>0.86250000000000004</v>
      </c>
      <c r="U13" s="754">
        <v>62</v>
      </c>
      <c r="V13" s="19">
        <f t="shared" si="7"/>
        <v>0.38750000000000001</v>
      </c>
      <c r="W13" s="754"/>
      <c r="X13" s="19">
        <f t="shared" si="8"/>
        <v>0</v>
      </c>
      <c r="Y13" s="100">
        <f t="shared" si="9"/>
        <v>200</v>
      </c>
      <c r="Z13" s="146">
        <f t="shared" si="10"/>
        <v>0.41666666666666669</v>
      </c>
      <c r="AA13" s="754"/>
      <c r="AB13" s="69">
        <f t="shared" si="19"/>
        <v>0</v>
      </c>
      <c r="AC13" s="754"/>
      <c r="AD13" s="69">
        <f t="shared" si="20"/>
        <v>0</v>
      </c>
      <c r="AE13" s="754"/>
      <c r="AF13" s="69">
        <f t="shared" si="21"/>
        <v>0</v>
      </c>
      <c r="AG13" s="98">
        <f t="shared" si="22"/>
        <v>0</v>
      </c>
      <c r="AH13" s="99">
        <f t="shared" si="23"/>
        <v>0</v>
      </c>
    </row>
    <row r="14" spans="1:34" x14ac:dyDescent="0.25">
      <c r="A14" s="466" t="s">
        <v>455</v>
      </c>
      <c r="B14" s="1158">
        <v>40</v>
      </c>
      <c r="C14" s="756">
        <v>20</v>
      </c>
      <c r="D14" s="86">
        <f t="shared" si="0"/>
        <v>0.5</v>
      </c>
      <c r="E14" s="756">
        <v>69</v>
      </c>
      <c r="F14" s="86">
        <f t="shared" si="15"/>
        <v>1.7250000000000001</v>
      </c>
      <c r="G14" s="756">
        <v>55</v>
      </c>
      <c r="H14" s="86">
        <f t="shared" si="16"/>
        <v>1.375</v>
      </c>
      <c r="I14" s="161">
        <f t="shared" si="17"/>
        <v>144</v>
      </c>
      <c r="J14" s="208">
        <f t="shared" si="18"/>
        <v>1.2</v>
      </c>
      <c r="K14" s="756">
        <v>100</v>
      </c>
      <c r="L14" s="86">
        <f t="shared" si="1"/>
        <v>2.5</v>
      </c>
      <c r="M14" s="756">
        <v>111</v>
      </c>
      <c r="N14" s="86">
        <f t="shared" si="2"/>
        <v>2.7749999999999999</v>
      </c>
      <c r="O14" s="756">
        <v>75</v>
      </c>
      <c r="P14" s="86">
        <f t="shared" si="3"/>
        <v>1.875</v>
      </c>
      <c r="Q14" s="161">
        <f t="shared" si="4"/>
        <v>286</v>
      </c>
      <c r="R14" s="208">
        <f t="shared" si="5"/>
        <v>2.3833333333333333</v>
      </c>
      <c r="S14" s="756">
        <v>70</v>
      </c>
      <c r="T14" s="86">
        <f t="shared" si="6"/>
        <v>1.75</v>
      </c>
      <c r="U14" s="756">
        <v>128</v>
      </c>
      <c r="V14" s="86">
        <f t="shared" si="7"/>
        <v>3.2</v>
      </c>
      <c r="W14" s="756"/>
      <c r="X14" s="86">
        <f t="shared" si="8"/>
        <v>0</v>
      </c>
      <c r="Y14" s="161">
        <f t="shared" si="9"/>
        <v>198</v>
      </c>
      <c r="Z14" s="208">
        <f t="shared" si="10"/>
        <v>1.65</v>
      </c>
      <c r="AA14" s="756"/>
      <c r="AB14" s="69">
        <f t="shared" si="19"/>
        <v>0</v>
      </c>
      <c r="AC14" s="756"/>
      <c r="AD14" s="69">
        <f t="shared" si="20"/>
        <v>0</v>
      </c>
      <c r="AE14" s="756"/>
      <c r="AF14" s="69">
        <f t="shared" si="21"/>
        <v>0</v>
      </c>
      <c r="AG14" s="98">
        <f t="shared" si="22"/>
        <v>0</v>
      </c>
      <c r="AH14" s="99">
        <f t="shared" si="23"/>
        <v>0</v>
      </c>
    </row>
    <row r="15" spans="1:34" ht="15.75" thickBot="1" x14ac:dyDescent="0.3">
      <c r="A15" s="961" t="s">
        <v>456</v>
      </c>
      <c r="B15" s="1158">
        <v>10</v>
      </c>
      <c r="C15" s="933">
        <v>11</v>
      </c>
      <c r="D15" s="931">
        <f>C15/$B15</f>
        <v>1.1000000000000001</v>
      </c>
      <c r="E15" s="933">
        <v>16</v>
      </c>
      <c r="F15" s="931">
        <f>E15/$B15</f>
        <v>1.6</v>
      </c>
      <c r="G15" s="933">
        <v>26</v>
      </c>
      <c r="H15" s="931">
        <f>G15/$B15</f>
        <v>2.6</v>
      </c>
      <c r="I15" s="934">
        <f>SUM(C15,E15,G15)</f>
        <v>53</v>
      </c>
      <c r="J15" s="935">
        <f>I15/($B15*3)</f>
        <v>1.7666666666666666</v>
      </c>
      <c r="K15" s="933">
        <v>14</v>
      </c>
      <c r="L15" s="931">
        <f t="shared" ref="L15" si="24">K15/$B15</f>
        <v>1.4</v>
      </c>
      <c r="M15" s="933">
        <v>22</v>
      </c>
      <c r="N15" s="931">
        <f t="shared" ref="N15" si="25">M15/$B15</f>
        <v>2.2000000000000002</v>
      </c>
      <c r="O15" s="933">
        <v>13</v>
      </c>
      <c r="P15" s="931">
        <f t="shared" ref="P15" si="26">O15/$B15</f>
        <v>1.3</v>
      </c>
      <c r="Q15" s="934">
        <f t="shared" si="4"/>
        <v>49</v>
      </c>
      <c r="R15" s="935">
        <f t="shared" si="5"/>
        <v>1.6333333333333333</v>
      </c>
      <c r="S15" s="933">
        <v>4</v>
      </c>
      <c r="T15" s="931">
        <f t="shared" si="6"/>
        <v>0.4</v>
      </c>
      <c r="U15" s="933">
        <v>10</v>
      </c>
      <c r="V15" s="931">
        <f t="shared" si="7"/>
        <v>1</v>
      </c>
      <c r="W15" s="933"/>
      <c r="X15" s="931">
        <f t="shared" si="8"/>
        <v>0</v>
      </c>
      <c r="Y15" s="934">
        <f t="shared" si="9"/>
        <v>14</v>
      </c>
      <c r="Z15" s="935">
        <f t="shared" si="10"/>
        <v>0.46666666666666667</v>
      </c>
      <c r="AA15" s="933"/>
      <c r="AB15" s="69">
        <f t="shared" si="19"/>
        <v>0</v>
      </c>
      <c r="AC15" s="933"/>
      <c r="AD15" s="69">
        <f t="shared" si="20"/>
        <v>0</v>
      </c>
      <c r="AE15" s="933"/>
      <c r="AF15" s="69">
        <f t="shared" si="21"/>
        <v>0</v>
      </c>
      <c r="AG15" s="98">
        <f t="shared" si="22"/>
        <v>0</v>
      </c>
      <c r="AH15" s="99">
        <f t="shared" si="23"/>
        <v>0</v>
      </c>
    </row>
    <row r="16" spans="1:34" ht="15.75" thickBot="1" x14ac:dyDescent="0.3">
      <c r="A16" s="623" t="s">
        <v>7</v>
      </c>
      <c r="B16" s="624">
        <f>SUM(B7:B15)</f>
        <v>970</v>
      </c>
      <c r="C16" s="418">
        <f>SUM(C7:C15)</f>
        <v>795</v>
      </c>
      <c r="D16" s="278">
        <f t="shared" si="0"/>
        <v>0.81958762886597936</v>
      </c>
      <c r="E16" s="418">
        <f>SUM(E7:E15)</f>
        <v>1152</v>
      </c>
      <c r="F16" s="278">
        <f t="shared" si="15"/>
        <v>1.1876288659793814</v>
      </c>
      <c r="G16" s="899">
        <f>SUM(G7:G15)</f>
        <v>1231</v>
      </c>
      <c r="H16" s="278">
        <f t="shared" si="16"/>
        <v>1.2690721649484535</v>
      </c>
      <c r="I16" s="625">
        <f t="shared" si="17"/>
        <v>3178</v>
      </c>
      <c r="J16" s="279">
        <f t="shared" si="18"/>
        <v>1.0920962199312714</v>
      </c>
      <c r="K16" s="418">
        <f>SUM(K7:K15)</f>
        <v>1275</v>
      </c>
      <c r="L16" s="278">
        <f t="shared" si="1"/>
        <v>1.3144329896907216</v>
      </c>
      <c r="M16" s="418">
        <f>SUM(M7:M15)</f>
        <v>1333</v>
      </c>
      <c r="N16" s="278">
        <f t="shared" si="2"/>
        <v>1.3742268041237113</v>
      </c>
      <c r="O16" s="418">
        <f>SUM(O7:O15)</f>
        <v>1504</v>
      </c>
      <c r="P16" s="278">
        <f t="shared" si="3"/>
        <v>1.5505154639175258</v>
      </c>
      <c r="Q16" s="625">
        <f t="shared" si="4"/>
        <v>4112</v>
      </c>
      <c r="R16" s="279">
        <f t="shared" si="5"/>
        <v>1.4130584192439863</v>
      </c>
      <c r="S16" s="418">
        <f>SUM(S7:S15)</f>
        <v>1557</v>
      </c>
      <c r="T16" s="278">
        <f t="shared" si="6"/>
        <v>1.6051546391752578</v>
      </c>
      <c r="U16" s="418">
        <f>SUM(U7:U15)</f>
        <v>1747</v>
      </c>
      <c r="V16" s="278">
        <f t="shared" si="7"/>
        <v>1.8010309278350516</v>
      </c>
      <c r="W16" s="418">
        <f>SUM(W7:W15)</f>
        <v>0</v>
      </c>
      <c r="X16" s="278">
        <f t="shared" si="8"/>
        <v>0</v>
      </c>
      <c r="Y16" s="625">
        <f t="shared" si="9"/>
        <v>3304</v>
      </c>
      <c r="Z16" s="279">
        <f t="shared" si="10"/>
        <v>1.1353951890034364</v>
      </c>
      <c r="AA16" s="418">
        <f>SUM(AA7:AA15)</f>
        <v>0</v>
      </c>
      <c r="AB16" s="278">
        <f t="shared" si="19"/>
        <v>0</v>
      </c>
      <c r="AC16" s="418">
        <f>SUM(AC7:AC15)</f>
        <v>0</v>
      </c>
      <c r="AD16" s="278">
        <f t="shared" si="20"/>
        <v>0</v>
      </c>
      <c r="AE16" s="418">
        <f>SUM(AE7:AE15)</f>
        <v>0</v>
      </c>
      <c r="AF16" s="278">
        <f t="shared" si="21"/>
        <v>0</v>
      </c>
      <c r="AG16" s="625">
        <f t="shared" si="22"/>
        <v>0</v>
      </c>
      <c r="AH16" s="279">
        <f t="shared" si="23"/>
        <v>0</v>
      </c>
    </row>
    <row r="18" spans="1:18" ht="15.75" x14ac:dyDescent="0.25">
      <c r="A18" s="35"/>
    </row>
    <row r="19" spans="1:18" ht="15.75" hidden="1" x14ac:dyDescent="0.25">
      <c r="A19" s="1290" t="s">
        <v>417</v>
      </c>
      <c r="B19" s="1291"/>
      <c r="C19" s="1291"/>
      <c r="D19" s="1291"/>
      <c r="E19" s="1291"/>
      <c r="F19" s="1291"/>
      <c r="G19" s="1291"/>
      <c r="H19" s="1291"/>
      <c r="I19" s="1291"/>
      <c r="J19" s="1291"/>
      <c r="K19" s="1291"/>
      <c r="L19" s="1291"/>
      <c r="M19" s="1291"/>
      <c r="N19" s="1291"/>
      <c r="O19" s="1291"/>
      <c r="P19" s="1291"/>
      <c r="Q19" s="1291"/>
      <c r="R19" s="1291"/>
    </row>
    <row r="20" spans="1:18" ht="23.25" hidden="1" thickBot="1" x14ac:dyDescent="0.3">
      <c r="A20" s="14" t="s">
        <v>14</v>
      </c>
      <c r="B20" s="91" t="s">
        <v>207</v>
      </c>
      <c r="C20" s="14" t="str">
        <f>'Pque N Mundo I'!C22</f>
        <v>JAN_19</v>
      </c>
      <c r="D20" s="15" t="str">
        <f>'Pque N Mundo I'!D22</f>
        <v>%</v>
      </c>
      <c r="E20" s="14" t="str">
        <f>'Pque N Mundo I'!E22</f>
        <v>FEV_19</v>
      </c>
      <c r="F20" s="15" t="str">
        <f>'Pque N Mundo I'!F22</f>
        <v>%</v>
      </c>
      <c r="G20" s="14" t="str">
        <f>'Pque N Mundo I'!G22</f>
        <v>MAR_19</v>
      </c>
      <c r="H20" s="15" t="str">
        <f>'Pque N Mundo I'!H22</f>
        <v>%</v>
      </c>
      <c r="I20" s="128" t="str">
        <f>'Pque N Mundo I'!I22</f>
        <v>Trimestre</v>
      </c>
      <c r="J20" s="13" t="str">
        <f>'Pque N Mundo I'!J22</f>
        <v>% Trim</v>
      </c>
      <c r="K20" s="14" t="str">
        <f>'Pque N Mundo I'!K22</f>
        <v>ABR_19</v>
      </c>
      <c r="L20" s="15" t="str">
        <f>'Pque N Mundo I'!L22</f>
        <v>%</v>
      </c>
      <c r="M20" s="14" t="str">
        <f>'Pque N Mundo I'!M22</f>
        <v>MAIO_19</v>
      </c>
      <c r="N20" s="15" t="str">
        <f>'Pque N Mundo I'!N22</f>
        <v>%</v>
      </c>
      <c r="O20" s="14" t="str">
        <f>'Pque N Mundo I'!O22</f>
        <v>JUN_19</v>
      </c>
      <c r="P20" s="15" t="str">
        <f>'Pque N Mundo I'!P22</f>
        <v>%</v>
      </c>
      <c r="Q20" s="911"/>
      <c r="R20" s="911"/>
    </row>
    <row r="21" spans="1:18" ht="24.75" hidden="1" thickTop="1" x14ac:dyDescent="0.25">
      <c r="A21" s="33" t="s">
        <v>99</v>
      </c>
      <c r="B21" s="10">
        <v>2</v>
      </c>
      <c r="C21" s="752">
        <v>2</v>
      </c>
      <c r="D21" s="19">
        <f>C21/$B21</f>
        <v>1</v>
      </c>
      <c r="E21" s="11"/>
      <c r="F21" s="19">
        <f>E21/$B21</f>
        <v>0</v>
      </c>
      <c r="G21" s="11"/>
      <c r="H21" s="19">
        <f t="shared" ref="H21:H29" si="27">G21/$B21</f>
        <v>0</v>
      </c>
      <c r="I21" s="98">
        <f t="shared" ref="I21:I29" si="28">SUM(C21,E21,G21)</f>
        <v>2</v>
      </c>
      <c r="J21" s="146">
        <f t="shared" ref="J21:J29" si="29">I21/($B21*3)</f>
        <v>0.33333333333333331</v>
      </c>
      <c r="K21" s="11"/>
      <c r="L21" s="19">
        <f t="shared" ref="L21:L29" si="30">K21/$B21</f>
        <v>0</v>
      </c>
      <c r="M21" s="11"/>
      <c r="N21" s="19">
        <f t="shared" ref="N21:N29" si="31">M21/$B21</f>
        <v>0</v>
      </c>
      <c r="O21" s="11"/>
      <c r="P21" s="19">
        <f t="shared" ref="P21:P29" si="32">O21/$B21</f>
        <v>0</v>
      </c>
      <c r="Q21" s="915"/>
      <c r="R21" s="915"/>
    </row>
    <row r="22" spans="1:18" ht="24" hidden="1" x14ac:dyDescent="0.25">
      <c r="A22" s="34" t="s">
        <v>171</v>
      </c>
      <c r="B22" s="5">
        <v>1</v>
      </c>
      <c r="C22" s="753">
        <v>1</v>
      </c>
      <c r="D22" s="20">
        <f t="shared" ref="D22:D29" si="33">C22/$B22</f>
        <v>1</v>
      </c>
      <c r="E22" s="4"/>
      <c r="F22" s="20">
        <f t="shared" ref="F22:F29" si="34">E22/$B22</f>
        <v>0</v>
      </c>
      <c r="G22" s="4"/>
      <c r="H22" s="20">
        <f t="shared" si="27"/>
        <v>0</v>
      </c>
      <c r="I22" s="100">
        <f t="shared" si="28"/>
        <v>1</v>
      </c>
      <c r="J22" s="218">
        <f t="shared" si="29"/>
        <v>0.33333333333333331</v>
      </c>
      <c r="K22" s="4"/>
      <c r="L22" s="20">
        <f t="shared" si="30"/>
        <v>0</v>
      </c>
      <c r="M22" s="4"/>
      <c r="N22" s="20">
        <f t="shared" si="31"/>
        <v>0</v>
      </c>
      <c r="O22" s="4"/>
      <c r="P22" s="20">
        <f t="shared" si="32"/>
        <v>0</v>
      </c>
      <c r="Q22" s="916"/>
      <c r="R22" s="916"/>
    </row>
    <row r="23" spans="1:18" ht="24" hidden="1" x14ac:dyDescent="0.25">
      <c r="A23" s="34" t="s">
        <v>100</v>
      </c>
      <c r="B23" s="5">
        <v>1</v>
      </c>
      <c r="C23" s="760">
        <v>1</v>
      </c>
      <c r="D23" s="20">
        <f t="shared" si="33"/>
        <v>1</v>
      </c>
      <c r="E23" s="4"/>
      <c r="F23" s="20">
        <f t="shared" si="34"/>
        <v>0</v>
      </c>
      <c r="G23" s="4"/>
      <c r="H23" s="20">
        <f t="shared" si="27"/>
        <v>0</v>
      </c>
      <c r="I23" s="100">
        <f t="shared" si="28"/>
        <v>1</v>
      </c>
      <c r="J23" s="218">
        <f t="shared" si="29"/>
        <v>0.33333333333333331</v>
      </c>
      <c r="K23" s="4"/>
      <c r="L23" s="20">
        <f t="shared" si="30"/>
        <v>0</v>
      </c>
      <c r="M23" s="4"/>
      <c r="N23" s="20">
        <f t="shared" si="31"/>
        <v>0</v>
      </c>
      <c r="O23" s="4"/>
      <c r="P23" s="20">
        <f t="shared" si="32"/>
        <v>0</v>
      </c>
      <c r="Q23" s="916"/>
      <c r="R23" s="916"/>
    </row>
    <row r="24" spans="1:18" ht="24" hidden="1" x14ac:dyDescent="0.25">
      <c r="A24" s="34" t="s">
        <v>101</v>
      </c>
      <c r="B24" s="5">
        <v>3</v>
      </c>
      <c r="C24" s="753">
        <v>3</v>
      </c>
      <c r="D24" s="20">
        <f t="shared" si="33"/>
        <v>1</v>
      </c>
      <c r="E24" s="4"/>
      <c r="F24" s="20">
        <f t="shared" si="34"/>
        <v>0</v>
      </c>
      <c r="G24" s="4"/>
      <c r="H24" s="20">
        <f t="shared" si="27"/>
        <v>0</v>
      </c>
      <c r="I24" s="100">
        <f t="shared" si="28"/>
        <v>3</v>
      </c>
      <c r="J24" s="218">
        <f t="shared" si="29"/>
        <v>0.33333333333333331</v>
      </c>
      <c r="K24" s="4"/>
      <c r="L24" s="20">
        <f t="shared" si="30"/>
        <v>0</v>
      </c>
      <c r="M24" s="4"/>
      <c r="N24" s="20">
        <f t="shared" si="31"/>
        <v>0</v>
      </c>
      <c r="O24" s="4"/>
      <c r="P24" s="20">
        <f t="shared" si="32"/>
        <v>0</v>
      </c>
      <c r="Q24" s="916"/>
      <c r="R24" s="916"/>
    </row>
    <row r="25" spans="1:18" hidden="1" x14ac:dyDescent="0.25">
      <c r="A25" s="34" t="s">
        <v>60</v>
      </c>
      <c r="B25" s="244">
        <v>2</v>
      </c>
      <c r="C25" s="753">
        <v>2</v>
      </c>
      <c r="D25" s="20">
        <f t="shared" si="33"/>
        <v>1</v>
      </c>
      <c r="E25" s="4"/>
      <c r="F25" s="20">
        <f t="shared" si="34"/>
        <v>0</v>
      </c>
      <c r="G25" s="4"/>
      <c r="H25" s="20">
        <f t="shared" si="27"/>
        <v>0</v>
      </c>
      <c r="I25" s="100">
        <f t="shared" si="28"/>
        <v>2</v>
      </c>
      <c r="J25" s="218">
        <f t="shared" si="29"/>
        <v>0.33333333333333331</v>
      </c>
      <c r="K25" s="4"/>
      <c r="L25" s="20">
        <f t="shared" si="30"/>
        <v>0</v>
      </c>
      <c r="M25" s="4"/>
      <c r="N25" s="20">
        <f t="shared" si="31"/>
        <v>0</v>
      </c>
      <c r="O25" s="4"/>
      <c r="P25" s="20">
        <f t="shared" si="32"/>
        <v>0</v>
      </c>
      <c r="Q25" s="916"/>
      <c r="R25" s="916"/>
    </row>
    <row r="26" spans="1:18" ht="24" hidden="1" x14ac:dyDescent="0.25">
      <c r="A26" s="34" t="s">
        <v>102</v>
      </c>
      <c r="B26" s="5">
        <v>2</v>
      </c>
      <c r="C26" s="753">
        <v>3</v>
      </c>
      <c r="D26" s="20">
        <f t="shared" si="33"/>
        <v>1.5</v>
      </c>
      <c r="E26" s="4"/>
      <c r="F26" s="20">
        <f t="shared" si="34"/>
        <v>0</v>
      </c>
      <c r="G26" s="4"/>
      <c r="H26" s="20">
        <f t="shared" si="27"/>
        <v>0</v>
      </c>
      <c r="I26" s="100">
        <f t="shared" si="28"/>
        <v>3</v>
      </c>
      <c r="J26" s="218">
        <f t="shared" si="29"/>
        <v>0.5</v>
      </c>
      <c r="K26" s="4"/>
      <c r="L26" s="20">
        <f t="shared" si="30"/>
        <v>0</v>
      </c>
      <c r="M26" s="4"/>
      <c r="N26" s="20">
        <f t="shared" si="31"/>
        <v>0</v>
      </c>
      <c r="O26" s="4"/>
      <c r="P26" s="20">
        <f t="shared" si="32"/>
        <v>0</v>
      </c>
      <c r="Q26" s="916"/>
      <c r="R26" s="916"/>
    </row>
    <row r="27" spans="1:18" ht="36" hidden="1" x14ac:dyDescent="0.25">
      <c r="A27" s="34" t="s">
        <v>103</v>
      </c>
      <c r="B27" s="5">
        <v>1</v>
      </c>
      <c r="C27" s="753">
        <v>1</v>
      </c>
      <c r="D27" s="20">
        <f t="shared" si="33"/>
        <v>1</v>
      </c>
      <c r="E27" s="4"/>
      <c r="F27" s="20">
        <f t="shared" si="34"/>
        <v>0</v>
      </c>
      <c r="G27" s="4"/>
      <c r="H27" s="20">
        <f t="shared" si="27"/>
        <v>0</v>
      </c>
      <c r="I27" s="100">
        <f t="shared" si="28"/>
        <v>1</v>
      </c>
      <c r="J27" s="218">
        <f t="shared" si="29"/>
        <v>0.33333333333333331</v>
      </c>
      <c r="K27" s="4"/>
      <c r="L27" s="20">
        <f t="shared" si="30"/>
        <v>0</v>
      </c>
      <c r="M27" s="4"/>
      <c r="N27" s="20">
        <f t="shared" si="31"/>
        <v>0</v>
      </c>
      <c r="O27" s="4"/>
      <c r="P27" s="20">
        <f t="shared" si="32"/>
        <v>0</v>
      </c>
      <c r="Q27" s="916"/>
      <c r="R27" s="916"/>
    </row>
    <row r="28" spans="1:18" ht="36.75" hidden="1" thickBot="1" x14ac:dyDescent="0.3">
      <c r="A28" s="41" t="s">
        <v>59</v>
      </c>
      <c r="B28" s="17">
        <v>80</v>
      </c>
      <c r="C28" s="18">
        <v>77</v>
      </c>
      <c r="D28" s="21">
        <f t="shared" si="33"/>
        <v>0.96250000000000002</v>
      </c>
      <c r="E28" s="18"/>
      <c r="F28" s="21">
        <f t="shared" si="34"/>
        <v>0</v>
      </c>
      <c r="G28" s="18"/>
      <c r="H28" s="21">
        <f t="shared" si="27"/>
        <v>0</v>
      </c>
      <c r="I28" s="101">
        <f t="shared" si="28"/>
        <v>77</v>
      </c>
      <c r="J28" s="219">
        <f t="shared" si="29"/>
        <v>0.32083333333333336</v>
      </c>
      <c r="K28" s="18"/>
      <c r="L28" s="21">
        <f t="shared" si="30"/>
        <v>0</v>
      </c>
      <c r="M28" s="18"/>
      <c r="N28" s="21">
        <f t="shared" si="31"/>
        <v>0</v>
      </c>
      <c r="O28" s="18"/>
      <c r="P28" s="21">
        <f t="shared" si="32"/>
        <v>0</v>
      </c>
      <c r="Q28" s="919"/>
      <c r="R28" s="919"/>
    </row>
    <row r="29" spans="1:18" ht="15.75" hidden="1" thickBot="1" x14ac:dyDescent="0.3">
      <c r="A29" s="6" t="s">
        <v>7</v>
      </c>
      <c r="B29" s="7">
        <f>SUM(B21:B28)</f>
        <v>92</v>
      </c>
      <c r="C29" s="8">
        <f>SUM(C21:C28)</f>
        <v>90</v>
      </c>
      <c r="D29" s="22">
        <f t="shared" si="33"/>
        <v>0.97826086956521741</v>
      </c>
      <c r="E29" s="8">
        <f>SUM(E21:E28)</f>
        <v>0</v>
      </c>
      <c r="F29" s="22">
        <f t="shared" si="34"/>
        <v>0</v>
      </c>
      <c r="G29" s="8">
        <f>SUM(G21:G28)</f>
        <v>0</v>
      </c>
      <c r="H29" s="22">
        <f t="shared" si="27"/>
        <v>0</v>
      </c>
      <c r="I29" s="103">
        <f t="shared" si="28"/>
        <v>90</v>
      </c>
      <c r="J29" s="104">
        <f t="shared" si="29"/>
        <v>0.32608695652173914</v>
      </c>
      <c r="K29" s="8">
        <f>SUM(K21:K28)</f>
        <v>0</v>
      </c>
      <c r="L29" s="22">
        <f t="shared" si="30"/>
        <v>0</v>
      </c>
      <c r="M29" s="8">
        <f t="shared" ref="M29" si="35">SUM(M21:M28)</f>
        <v>0</v>
      </c>
      <c r="N29" s="22">
        <f t="shared" si="31"/>
        <v>0</v>
      </c>
      <c r="O29" s="8">
        <f t="shared" ref="O29" si="36">SUM(O21:O28)</f>
        <v>0</v>
      </c>
      <c r="P29" s="22">
        <f t="shared" si="32"/>
        <v>0</v>
      </c>
      <c r="Q29" s="22"/>
      <c r="R29" s="22"/>
    </row>
  </sheetData>
  <mergeCells count="4">
    <mergeCell ref="A2:M2"/>
    <mergeCell ref="A3:M3"/>
    <mergeCell ref="A19:R19"/>
    <mergeCell ref="A5:AH5"/>
  </mergeCells>
  <pageMargins left="0.23622047244094491" right="0.23622047244094491" top="0.74803149606299213" bottom="0.74803149606299213" header="0.31496062992125984" footer="0.31496062992125984"/>
  <pageSetup paperSize="9" scale="66" orientation="landscape" r:id="rId1"/>
  <headerFooter>
    <oddFooter xml:space="preserve">&amp;LFonte: Sistema SIGA-Saúde / Relatório de Dados Estatísticos </oddFooter>
  </headerFooter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  <pageSetUpPr fitToPage="1"/>
  </sheetPr>
  <dimension ref="A2:AH38"/>
  <sheetViews>
    <sheetView showGridLines="0" tabSelected="1" workbookViewId="0">
      <pane xSplit="1" topLeftCell="B1" activePane="topRight" state="frozen"/>
      <selection activeCell="U28" sqref="U28"/>
      <selection pane="topRight" activeCell="U28" sqref="U28"/>
    </sheetView>
  </sheetViews>
  <sheetFormatPr defaultColWidth="8.85546875" defaultRowHeight="15" x14ac:dyDescent="0.25"/>
  <cols>
    <col min="1" max="1" width="39.42578125" bestFit="1" customWidth="1"/>
    <col min="3" max="3" width="7.28515625" bestFit="1" customWidth="1"/>
    <col min="4" max="4" width="7.5703125" bestFit="1" customWidth="1"/>
    <col min="5" max="5" width="7" bestFit="1" customWidth="1"/>
    <col min="6" max="6" width="7.5703125" bestFit="1" customWidth="1"/>
    <col min="7" max="7" width="7.7109375" bestFit="1" customWidth="1"/>
    <col min="8" max="8" width="7.5703125" bestFit="1" customWidth="1"/>
    <col min="9" max="9" width="9" hidden="1" customWidth="1"/>
    <col min="10" max="10" width="7.5703125" hidden="1" customWidth="1"/>
    <col min="11" max="11" width="7.42578125" bestFit="1" customWidth="1"/>
    <col min="12" max="12" width="7.5703125" bestFit="1" customWidth="1"/>
    <col min="13" max="13" width="8.28515625" bestFit="1" customWidth="1"/>
    <col min="14" max="14" width="7.5703125" bestFit="1" customWidth="1"/>
    <col min="15" max="15" width="7.28515625" bestFit="1" customWidth="1"/>
    <col min="16" max="16" width="7.5703125" bestFit="1" customWidth="1"/>
    <col min="17" max="17" width="9" hidden="1" customWidth="1"/>
    <col min="18" max="18" width="7.5703125" hidden="1" customWidth="1"/>
    <col min="19" max="19" width="7.140625" bestFit="1" customWidth="1"/>
    <col min="20" max="22" width="7.5703125" bestFit="1" customWidth="1"/>
    <col min="23" max="23" width="7.140625" bestFit="1" customWidth="1"/>
    <col min="24" max="24" width="7.5703125" bestFit="1" customWidth="1"/>
    <col min="25" max="25" width="8" hidden="1" customWidth="1"/>
    <col min="26" max="26" width="7.5703125" hidden="1" customWidth="1"/>
    <col min="27" max="28" width="7.42578125" bestFit="1" customWidth="1"/>
    <col min="29" max="29" width="7.5703125" bestFit="1" customWidth="1"/>
    <col min="30" max="30" width="7.42578125" bestFit="1" customWidth="1"/>
    <col min="31" max="31" width="7.140625" bestFit="1" customWidth="1"/>
    <col min="32" max="32" width="7.42578125" bestFit="1" customWidth="1"/>
    <col min="33" max="33" width="8" hidden="1" customWidth="1"/>
    <col min="34" max="34" width="7.42578125" hidden="1" customWidth="1"/>
  </cols>
  <sheetData>
    <row r="2" spans="1:34" ht="18" x14ac:dyDescent="0.35">
      <c r="A2" s="1289" t="s">
        <v>518</v>
      </c>
      <c r="B2" s="1289"/>
      <c r="C2" s="1289"/>
      <c r="D2" s="1289"/>
      <c r="E2" s="1289"/>
      <c r="F2" s="1289"/>
      <c r="G2" s="1289"/>
      <c r="H2" s="1289"/>
      <c r="I2" s="1289"/>
      <c r="J2" s="1289"/>
      <c r="K2" s="1289"/>
      <c r="L2" s="1289"/>
      <c r="M2" s="1289"/>
      <c r="N2" s="1"/>
      <c r="O2" s="1"/>
    </row>
    <row r="3" spans="1:34" ht="18" x14ac:dyDescent="0.35">
      <c r="A3" s="1289" t="s">
        <v>0</v>
      </c>
      <c r="B3" s="1289"/>
      <c r="C3" s="1289"/>
      <c r="D3" s="1289"/>
      <c r="E3" s="1289"/>
      <c r="F3" s="1289"/>
      <c r="G3" s="1289"/>
      <c r="H3" s="1289"/>
      <c r="I3" s="1289"/>
      <c r="J3" s="1289"/>
      <c r="K3" s="1289"/>
      <c r="L3" s="1289"/>
      <c r="M3" s="1289"/>
      <c r="N3" s="1"/>
      <c r="O3" s="1"/>
    </row>
    <row r="5" spans="1:34" ht="15.75" x14ac:dyDescent="0.25">
      <c r="A5" s="1290" t="s">
        <v>520</v>
      </c>
      <c r="B5" s="1291"/>
      <c r="C5" s="1291"/>
      <c r="D5" s="1291"/>
      <c r="E5" s="1291"/>
      <c r="F5" s="1291"/>
      <c r="G5" s="1291"/>
      <c r="H5" s="1291"/>
      <c r="I5" s="1291"/>
      <c r="J5" s="1291"/>
      <c r="K5" s="1291"/>
      <c r="L5" s="1291"/>
      <c r="M5" s="1291"/>
      <c r="N5" s="1291"/>
      <c r="O5" s="1291"/>
      <c r="P5" s="1291"/>
      <c r="Q5" s="1291"/>
      <c r="R5" s="1291"/>
      <c r="S5" s="1291"/>
      <c r="T5" s="1291"/>
      <c r="U5" s="1291"/>
      <c r="V5" s="1291"/>
      <c r="W5" s="1291"/>
      <c r="X5" s="1291"/>
      <c r="Y5" s="1291"/>
      <c r="Z5" s="1291"/>
      <c r="AA5" s="1291"/>
      <c r="AB5" s="1291"/>
      <c r="AC5" s="1291"/>
      <c r="AD5" s="1291"/>
      <c r="AE5" s="1291"/>
      <c r="AF5" s="1291"/>
      <c r="AG5" s="1291"/>
      <c r="AH5" s="1291"/>
    </row>
    <row r="6" spans="1:34" ht="24.75" thickBot="1" x14ac:dyDescent="0.3">
      <c r="A6" s="14" t="s">
        <v>14</v>
      </c>
      <c r="B6" s="12" t="s">
        <v>172</v>
      </c>
      <c r="C6" s="14" t="s">
        <v>505</v>
      </c>
      <c r="D6" s="15" t="s">
        <v>1</v>
      </c>
      <c r="E6" s="14" t="s">
        <v>506</v>
      </c>
      <c r="F6" s="15" t="s">
        <v>1</v>
      </c>
      <c r="G6" s="14" t="s">
        <v>507</v>
      </c>
      <c r="H6" s="15" t="s">
        <v>1</v>
      </c>
      <c r="I6" s="128" t="s">
        <v>454</v>
      </c>
      <c r="J6" s="13" t="s">
        <v>205</v>
      </c>
      <c r="K6" s="14" t="s">
        <v>508</v>
      </c>
      <c r="L6" s="15" t="s">
        <v>1</v>
      </c>
      <c r="M6" s="14" t="s">
        <v>509</v>
      </c>
      <c r="N6" s="15" t="s">
        <v>1</v>
      </c>
      <c r="O6" s="14" t="s">
        <v>510</v>
      </c>
      <c r="P6" s="15" t="s">
        <v>1</v>
      </c>
      <c r="Q6" s="128" t="s">
        <v>454</v>
      </c>
      <c r="R6" s="13" t="s">
        <v>205</v>
      </c>
      <c r="S6" s="14" t="s">
        <v>511</v>
      </c>
      <c r="T6" s="15" t="s">
        <v>1</v>
      </c>
      <c r="U6" s="14" t="s">
        <v>512</v>
      </c>
      <c r="V6" s="15" t="s">
        <v>1</v>
      </c>
      <c r="W6" s="14" t="s">
        <v>513</v>
      </c>
      <c r="X6" s="15" t="s">
        <v>1</v>
      </c>
      <c r="Y6" s="128" t="s">
        <v>454</v>
      </c>
      <c r="Z6" s="13" t="s">
        <v>205</v>
      </c>
      <c r="AA6" s="14" t="s">
        <v>514</v>
      </c>
      <c r="AB6" s="15" t="s">
        <v>1</v>
      </c>
      <c r="AC6" s="14" t="s">
        <v>515</v>
      </c>
      <c r="AD6" s="15" t="s">
        <v>1</v>
      </c>
      <c r="AE6" s="14" t="s">
        <v>516</v>
      </c>
      <c r="AF6" s="15" t="s">
        <v>1</v>
      </c>
      <c r="AG6" s="128" t="s">
        <v>454</v>
      </c>
      <c r="AH6" s="13" t="s">
        <v>205</v>
      </c>
    </row>
    <row r="7" spans="1:34" ht="15.75" thickTop="1" x14ac:dyDescent="0.25">
      <c r="A7" s="2" t="s">
        <v>8</v>
      </c>
      <c r="B7" s="606">
        <v>480</v>
      </c>
      <c r="C7" s="752">
        <v>594</v>
      </c>
      <c r="D7" s="19">
        <f t="shared" ref="D7:D15" si="0">C7/$B7</f>
        <v>1.2375</v>
      </c>
      <c r="E7" s="752">
        <v>523</v>
      </c>
      <c r="F7" s="19">
        <f t="shared" ref="F7:F15" si="1">E7/$B7</f>
        <v>1.0895833333333333</v>
      </c>
      <c r="G7" s="752">
        <v>431</v>
      </c>
      <c r="H7" s="19">
        <f t="shared" ref="H7:H15" si="2">G7/$B7</f>
        <v>0.8979166666666667</v>
      </c>
      <c r="I7" s="98">
        <f t="shared" ref="I7:I15" si="3">SUM(C7,E7,G7)</f>
        <v>1548</v>
      </c>
      <c r="J7" s="146">
        <f t="shared" ref="J7:J15" si="4">I7/($B7*3)</f>
        <v>1.075</v>
      </c>
      <c r="K7" s="752">
        <v>596</v>
      </c>
      <c r="L7" s="19">
        <f t="shared" ref="L7:L15" si="5">K7/$B7</f>
        <v>1.2416666666666667</v>
      </c>
      <c r="M7" s="752">
        <v>554</v>
      </c>
      <c r="N7" s="19">
        <f t="shared" ref="N7:N15" si="6">M7/$B7</f>
        <v>1.1541666666666666</v>
      </c>
      <c r="O7" s="752">
        <v>462</v>
      </c>
      <c r="P7" s="19">
        <f t="shared" ref="P7:P15" si="7">O7/$B7</f>
        <v>0.96250000000000002</v>
      </c>
      <c r="Q7" s="98">
        <f t="shared" ref="Q7:Q15" si="8">SUM(K7,M7,O7)</f>
        <v>1612</v>
      </c>
      <c r="R7" s="146">
        <f t="shared" ref="R7:R15" si="9">Q7/($B7*3)</f>
        <v>1.1194444444444445</v>
      </c>
      <c r="S7" s="752">
        <v>591</v>
      </c>
      <c r="T7" s="19">
        <f t="shared" ref="T7:T15" si="10">S7/$B7</f>
        <v>1.23125</v>
      </c>
      <c r="U7" s="752">
        <v>703</v>
      </c>
      <c r="V7" s="19">
        <f t="shared" ref="V7:V15" si="11">U7/$B7</f>
        <v>1.4645833333333333</v>
      </c>
      <c r="W7" s="752"/>
      <c r="X7" s="19">
        <f t="shared" ref="X7:X15" si="12">W7/$B7</f>
        <v>0</v>
      </c>
      <c r="Y7" s="98">
        <f t="shared" ref="Y7:Y15" si="13">SUM(S7,U7,W7)</f>
        <v>1294</v>
      </c>
      <c r="Z7" s="146">
        <f t="shared" ref="Z7:Z15" si="14">Y7/($B7*3)</f>
        <v>0.89861111111111114</v>
      </c>
      <c r="AA7" s="752"/>
      <c r="AB7" s="69">
        <f t="shared" ref="AB7" si="15">AA7/$B7</f>
        <v>0</v>
      </c>
      <c r="AC7" s="752"/>
      <c r="AD7" s="69">
        <f t="shared" ref="AD7" si="16">AC7/$B7</f>
        <v>0</v>
      </c>
      <c r="AE7" s="752"/>
      <c r="AF7" s="69">
        <f t="shared" ref="AF7" si="17">AE7/$B7</f>
        <v>0</v>
      </c>
      <c r="AG7" s="98">
        <f t="shared" ref="AG7" si="18">SUM(AA7,AC7,AE7)</f>
        <v>0</v>
      </c>
      <c r="AH7" s="99">
        <f>AG7/($B7*3)</f>
        <v>0</v>
      </c>
    </row>
    <row r="8" spans="1:34" x14ac:dyDescent="0.25">
      <c r="A8" s="2" t="s">
        <v>9</v>
      </c>
      <c r="B8" s="1157">
        <v>1680</v>
      </c>
      <c r="C8" s="753">
        <v>1721</v>
      </c>
      <c r="D8" s="20">
        <f t="shared" si="0"/>
        <v>1.0244047619047618</v>
      </c>
      <c r="E8" s="753">
        <v>1807</v>
      </c>
      <c r="F8" s="20">
        <f t="shared" si="1"/>
        <v>1.075595238095238</v>
      </c>
      <c r="G8" s="753">
        <v>1393</v>
      </c>
      <c r="H8" s="20">
        <f t="shared" si="2"/>
        <v>0.82916666666666672</v>
      </c>
      <c r="I8" s="100">
        <f t="shared" si="3"/>
        <v>4921</v>
      </c>
      <c r="J8" s="218">
        <f t="shared" si="4"/>
        <v>0.97638888888888886</v>
      </c>
      <c r="K8" s="753">
        <v>2942</v>
      </c>
      <c r="L8" s="20">
        <f t="shared" si="5"/>
        <v>1.7511904761904762</v>
      </c>
      <c r="M8" s="753">
        <v>1981</v>
      </c>
      <c r="N8" s="20">
        <f t="shared" si="6"/>
        <v>1.1791666666666667</v>
      </c>
      <c r="O8" s="753">
        <v>1558</v>
      </c>
      <c r="P8" s="20">
        <f t="shared" si="7"/>
        <v>0.92738095238095242</v>
      </c>
      <c r="Q8" s="100">
        <f t="shared" si="8"/>
        <v>6481</v>
      </c>
      <c r="R8" s="218">
        <f t="shared" si="9"/>
        <v>1.2859126984126985</v>
      </c>
      <c r="S8" s="753">
        <v>1825</v>
      </c>
      <c r="T8" s="20">
        <f t="shared" si="10"/>
        <v>1.0863095238095237</v>
      </c>
      <c r="U8" s="753">
        <v>2425</v>
      </c>
      <c r="V8" s="20">
        <f t="shared" si="11"/>
        <v>1.4434523809523809</v>
      </c>
      <c r="W8" s="753"/>
      <c r="X8" s="20">
        <f t="shared" si="12"/>
        <v>0</v>
      </c>
      <c r="Y8" s="100">
        <f t="shared" si="13"/>
        <v>4250</v>
      </c>
      <c r="Z8" s="218">
        <f t="shared" si="14"/>
        <v>0.84325396825396826</v>
      </c>
      <c r="AA8" s="753"/>
      <c r="AB8" s="69">
        <f t="shared" ref="AB8:AB15" si="19">AA8/$B8</f>
        <v>0</v>
      </c>
      <c r="AC8" s="753"/>
      <c r="AD8" s="69">
        <f t="shared" ref="AD8:AD15" si="20">AC8/$B8</f>
        <v>0</v>
      </c>
      <c r="AE8" s="753"/>
      <c r="AF8" s="69">
        <f t="shared" ref="AF8:AF15" si="21">AE8/$B8</f>
        <v>0</v>
      </c>
      <c r="AG8" s="98">
        <f t="shared" ref="AG8:AG15" si="22">SUM(AA8,AC8,AE8)</f>
        <v>0</v>
      </c>
      <c r="AH8" s="99">
        <f t="shared" ref="AH8:AH15" si="23">AG8/($B8*3)</f>
        <v>0</v>
      </c>
    </row>
    <row r="9" spans="1:34" x14ac:dyDescent="0.25">
      <c r="A9" s="2" t="s">
        <v>10</v>
      </c>
      <c r="B9" s="1161">
        <v>1052</v>
      </c>
      <c r="C9" s="753">
        <v>949</v>
      </c>
      <c r="D9" s="20">
        <f t="shared" si="0"/>
        <v>0.90209125475285168</v>
      </c>
      <c r="E9" s="753">
        <v>553</v>
      </c>
      <c r="F9" s="20">
        <f t="shared" si="1"/>
        <v>0.5256653992395437</v>
      </c>
      <c r="G9" s="753">
        <v>769</v>
      </c>
      <c r="H9" s="20">
        <f t="shared" si="2"/>
        <v>0.73098859315589348</v>
      </c>
      <c r="I9" s="100">
        <f t="shared" si="3"/>
        <v>2271</v>
      </c>
      <c r="J9" s="218">
        <f t="shared" si="4"/>
        <v>0.71958174904942962</v>
      </c>
      <c r="K9" s="753">
        <v>779</v>
      </c>
      <c r="L9" s="20">
        <f t="shared" si="5"/>
        <v>0.74049429657794674</v>
      </c>
      <c r="M9" s="753">
        <v>870</v>
      </c>
      <c r="N9" s="20">
        <f t="shared" si="6"/>
        <v>0.8269961977186312</v>
      </c>
      <c r="O9" s="753">
        <v>939</v>
      </c>
      <c r="P9" s="20">
        <f t="shared" si="7"/>
        <v>0.89258555133079853</v>
      </c>
      <c r="Q9" s="100">
        <f t="shared" si="8"/>
        <v>2588</v>
      </c>
      <c r="R9" s="218">
        <f t="shared" si="9"/>
        <v>0.82002534854245879</v>
      </c>
      <c r="S9" s="753">
        <v>942</v>
      </c>
      <c r="T9" s="20">
        <f t="shared" si="10"/>
        <v>0.8954372623574145</v>
      </c>
      <c r="U9" s="753">
        <v>932</v>
      </c>
      <c r="V9" s="20">
        <f t="shared" si="11"/>
        <v>0.88593155893536124</v>
      </c>
      <c r="W9" s="753"/>
      <c r="X9" s="20">
        <f t="shared" si="12"/>
        <v>0</v>
      </c>
      <c r="Y9" s="100">
        <f t="shared" si="13"/>
        <v>1874</v>
      </c>
      <c r="Z9" s="218">
        <f t="shared" si="14"/>
        <v>0.59378960709759188</v>
      </c>
      <c r="AA9" s="753"/>
      <c r="AB9" s="69">
        <f t="shared" si="19"/>
        <v>0</v>
      </c>
      <c r="AC9" s="753"/>
      <c r="AD9" s="69">
        <f t="shared" si="20"/>
        <v>0</v>
      </c>
      <c r="AE9" s="753"/>
      <c r="AF9" s="69">
        <f t="shared" si="21"/>
        <v>0</v>
      </c>
      <c r="AG9" s="98">
        <f t="shared" si="22"/>
        <v>0</v>
      </c>
      <c r="AH9" s="99">
        <f t="shared" si="23"/>
        <v>0</v>
      </c>
    </row>
    <row r="10" spans="1:34" x14ac:dyDescent="0.25">
      <c r="A10" s="2" t="s">
        <v>502</v>
      </c>
      <c r="B10" s="1161">
        <v>0</v>
      </c>
      <c r="C10" s="1228">
        <v>1068</v>
      </c>
      <c r="D10" s="20" t="e">
        <f t="shared" si="0"/>
        <v>#DIV/0!</v>
      </c>
      <c r="E10" s="1228">
        <v>1187</v>
      </c>
      <c r="F10" s="20" t="e">
        <f t="shared" si="1"/>
        <v>#DIV/0!</v>
      </c>
      <c r="G10" s="1228">
        <v>1006</v>
      </c>
      <c r="H10" s="20" t="e">
        <f t="shared" ref="H10:H12" si="24">G10/$B10</f>
        <v>#DIV/0!</v>
      </c>
      <c r="I10" s="100">
        <f t="shared" ref="I10:I12" si="25">SUM(C10,E10,G10)</f>
        <v>3261</v>
      </c>
      <c r="J10" s="218" t="e">
        <f t="shared" ref="J10:J12" si="26">I10/($B10*3)</f>
        <v>#DIV/0!</v>
      </c>
      <c r="K10" s="1228">
        <v>888</v>
      </c>
      <c r="L10" s="20" t="e">
        <f t="shared" si="5"/>
        <v>#DIV/0!</v>
      </c>
      <c r="M10" s="1228">
        <v>1130</v>
      </c>
      <c r="N10" s="20" t="e">
        <f t="shared" si="6"/>
        <v>#DIV/0!</v>
      </c>
      <c r="O10" s="1228">
        <v>1033</v>
      </c>
      <c r="P10" s="20" t="e">
        <f t="shared" ref="P10:P12" si="27">O10/$B10</f>
        <v>#DIV/0!</v>
      </c>
      <c r="Q10" s="100">
        <f t="shared" ref="Q10:Q12" si="28">SUM(K10,M10,O10)</f>
        <v>3051</v>
      </c>
      <c r="R10" s="218" t="e">
        <f t="shared" ref="R10:R12" si="29">Q10/($B10*3)</f>
        <v>#DIV/0!</v>
      </c>
      <c r="S10" s="1228">
        <v>954</v>
      </c>
      <c r="T10" s="20" t="e">
        <f t="shared" si="10"/>
        <v>#DIV/0!</v>
      </c>
      <c r="U10" s="1228">
        <v>1204</v>
      </c>
      <c r="V10" s="20" t="e">
        <f t="shared" si="11"/>
        <v>#DIV/0!</v>
      </c>
      <c r="W10" s="1228"/>
      <c r="X10" s="20" t="e">
        <f t="shared" ref="X10:X12" si="30">W10/$B10</f>
        <v>#DIV/0!</v>
      </c>
      <c r="Y10" s="100">
        <f t="shared" ref="Y10:Y12" si="31">SUM(S10,U10,W10)</f>
        <v>2158</v>
      </c>
      <c r="Z10" s="218" t="e">
        <f t="shared" ref="Z10:Z12" si="32">Y10/($B10*3)</f>
        <v>#DIV/0!</v>
      </c>
      <c r="AA10" s="1228"/>
      <c r="AB10" s="69" t="e">
        <f t="shared" si="19"/>
        <v>#DIV/0!</v>
      </c>
      <c r="AC10" s="1228"/>
      <c r="AD10" s="69" t="e">
        <f t="shared" si="20"/>
        <v>#DIV/0!</v>
      </c>
      <c r="AE10" s="1228"/>
      <c r="AF10" s="69" t="e">
        <f t="shared" si="21"/>
        <v>#DIV/0!</v>
      </c>
      <c r="AG10" s="98">
        <f t="shared" si="22"/>
        <v>0</v>
      </c>
      <c r="AH10" s="99" t="e">
        <f t="shared" si="23"/>
        <v>#DIV/0!</v>
      </c>
    </row>
    <row r="11" spans="1:34" x14ac:dyDescent="0.25">
      <c r="A11" s="2" t="s">
        <v>11</v>
      </c>
      <c r="B11" s="1161">
        <v>789</v>
      </c>
      <c r="C11" s="753">
        <v>219</v>
      </c>
      <c r="D11" s="20">
        <f t="shared" si="0"/>
        <v>0.27756653992395436</v>
      </c>
      <c r="E11" s="753">
        <v>422</v>
      </c>
      <c r="F11" s="20">
        <f t="shared" si="1"/>
        <v>0.53485424588086183</v>
      </c>
      <c r="G11" s="753">
        <v>358</v>
      </c>
      <c r="H11" s="20">
        <f t="shared" si="24"/>
        <v>0.45373891001267425</v>
      </c>
      <c r="I11" s="100">
        <f t="shared" si="25"/>
        <v>999</v>
      </c>
      <c r="J11" s="218">
        <f t="shared" si="26"/>
        <v>0.4220532319391635</v>
      </c>
      <c r="K11" s="753">
        <v>472</v>
      </c>
      <c r="L11" s="20">
        <f t="shared" si="5"/>
        <v>0.59822560202788344</v>
      </c>
      <c r="M11" s="1277">
        <v>375</v>
      </c>
      <c r="N11" s="20">
        <f t="shared" si="6"/>
        <v>0.47528517110266161</v>
      </c>
      <c r="O11" s="753">
        <v>279</v>
      </c>
      <c r="P11" s="20">
        <f t="shared" si="27"/>
        <v>0.35361216730038025</v>
      </c>
      <c r="Q11" s="100">
        <f t="shared" si="28"/>
        <v>1126</v>
      </c>
      <c r="R11" s="218">
        <f t="shared" si="29"/>
        <v>0.47570764681030842</v>
      </c>
      <c r="S11" s="753">
        <v>399</v>
      </c>
      <c r="T11" s="20">
        <f t="shared" si="10"/>
        <v>0.50570342205323193</v>
      </c>
      <c r="U11" s="753">
        <v>510</v>
      </c>
      <c r="V11" s="20">
        <f t="shared" si="11"/>
        <v>0.64638783269961975</v>
      </c>
      <c r="W11" s="753"/>
      <c r="X11" s="20">
        <f t="shared" si="30"/>
        <v>0</v>
      </c>
      <c r="Y11" s="100">
        <f t="shared" si="31"/>
        <v>909</v>
      </c>
      <c r="Z11" s="218">
        <f t="shared" si="32"/>
        <v>0.38403041825095058</v>
      </c>
      <c r="AA11" s="753"/>
      <c r="AB11" s="69">
        <f t="shared" si="19"/>
        <v>0</v>
      </c>
      <c r="AC11" s="753"/>
      <c r="AD11" s="69">
        <f t="shared" si="20"/>
        <v>0</v>
      </c>
      <c r="AE11" s="753"/>
      <c r="AF11" s="69">
        <f t="shared" si="21"/>
        <v>0</v>
      </c>
      <c r="AG11" s="98">
        <f t="shared" si="22"/>
        <v>0</v>
      </c>
      <c r="AH11" s="99">
        <f t="shared" si="23"/>
        <v>0</v>
      </c>
    </row>
    <row r="12" spans="1:34" x14ac:dyDescent="0.25">
      <c r="A12" s="2" t="s">
        <v>503</v>
      </c>
      <c r="B12" s="1161">
        <v>0</v>
      </c>
      <c r="C12" s="1175">
        <v>519</v>
      </c>
      <c r="D12" s="20" t="e">
        <f t="shared" si="0"/>
        <v>#DIV/0!</v>
      </c>
      <c r="E12" s="1175">
        <v>602</v>
      </c>
      <c r="F12" s="20" t="e">
        <f t="shared" si="1"/>
        <v>#DIV/0!</v>
      </c>
      <c r="G12" s="1175">
        <v>533</v>
      </c>
      <c r="H12" s="20" t="e">
        <f t="shared" si="24"/>
        <v>#DIV/0!</v>
      </c>
      <c r="I12" s="100">
        <f t="shared" si="25"/>
        <v>1654</v>
      </c>
      <c r="J12" s="218" t="e">
        <f t="shared" si="26"/>
        <v>#DIV/0!</v>
      </c>
      <c r="K12" s="1175">
        <v>605</v>
      </c>
      <c r="L12" s="20" t="e">
        <f t="shared" si="5"/>
        <v>#DIV/0!</v>
      </c>
      <c r="M12" s="1175">
        <f>1144-M11</f>
        <v>769</v>
      </c>
      <c r="N12" s="20" t="e">
        <f t="shared" si="6"/>
        <v>#DIV/0!</v>
      </c>
      <c r="O12" s="1175">
        <v>666</v>
      </c>
      <c r="P12" s="20" t="e">
        <f t="shared" si="27"/>
        <v>#DIV/0!</v>
      </c>
      <c r="Q12" s="100">
        <f t="shared" si="28"/>
        <v>2040</v>
      </c>
      <c r="R12" s="218" t="e">
        <f t="shared" si="29"/>
        <v>#DIV/0!</v>
      </c>
      <c r="S12" s="1175">
        <v>387</v>
      </c>
      <c r="T12" s="20" t="e">
        <f t="shared" si="10"/>
        <v>#DIV/0!</v>
      </c>
      <c r="U12" s="1175">
        <v>559</v>
      </c>
      <c r="V12" s="20" t="e">
        <f t="shared" si="11"/>
        <v>#DIV/0!</v>
      </c>
      <c r="W12" s="1175"/>
      <c r="X12" s="20" t="e">
        <f t="shared" si="30"/>
        <v>#DIV/0!</v>
      </c>
      <c r="Y12" s="100">
        <f t="shared" si="31"/>
        <v>946</v>
      </c>
      <c r="Z12" s="218" t="e">
        <f t="shared" si="32"/>
        <v>#DIV/0!</v>
      </c>
      <c r="AA12" s="1175"/>
      <c r="AB12" s="69" t="e">
        <f t="shared" si="19"/>
        <v>#DIV/0!</v>
      </c>
      <c r="AC12" s="1175"/>
      <c r="AD12" s="69" t="e">
        <f t="shared" si="20"/>
        <v>#DIV/0!</v>
      </c>
      <c r="AE12" s="1175"/>
      <c r="AF12" s="69" t="e">
        <f t="shared" si="21"/>
        <v>#DIV/0!</v>
      </c>
      <c r="AG12" s="98">
        <f t="shared" si="22"/>
        <v>0</v>
      </c>
      <c r="AH12" s="99" t="e">
        <f t="shared" si="23"/>
        <v>#DIV/0!</v>
      </c>
    </row>
    <row r="13" spans="1:34" x14ac:dyDescent="0.25">
      <c r="A13" s="2" t="s">
        <v>12</v>
      </c>
      <c r="B13" s="1161">
        <v>125</v>
      </c>
      <c r="C13" s="754">
        <v>296</v>
      </c>
      <c r="D13" s="20">
        <f t="shared" si="0"/>
        <v>2.3679999999999999</v>
      </c>
      <c r="E13" s="754">
        <v>299</v>
      </c>
      <c r="F13" s="20">
        <f t="shared" si="1"/>
        <v>2.3919999999999999</v>
      </c>
      <c r="G13" s="754">
        <v>257</v>
      </c>
      <c r="H13" s="20">
        <f t="shared" si="2"/>
        <v>2.056</v>
      </c>
      <c r="I13" s="100">
        <f>SUM(C13,E13,G13)</f>
        <v>852</v>
      </c>
      <c r="J13" s="218">
        <f>I13/($B13*3)</f>
        <v>2.2719999999999998</v>
      </c>
      <c r="K13" s="754">
        <v>272</v>
      </c>
      <c r="L13" s="20">
        <f t="shared" si="5"/>
        <v>2.1760000000000002</v>
      </c>
      <c r="M13" s="754">
        <v>282</v>
      </c>
      <c r="N13" s="20">
        <f t="shared" si="6"/>
        <v>2.2559999999999998</v>
      </c>
      <c r="O13" s="754">
        <v>247</v>
      </c>
      <c r="P13" s="20">
        <f t="shared" si="7"/>
        <v>1.976</v>
      </c>
      <c r="Q13" s="100">
        <f t="shared" si="8"/>
        <v>801</v>
      </c>
      <c r="R13" s="218">
        <f t="shared" si="9"/>
        <v>2.1360000000000001</v>
      </c>
      <c r="S13" s="754">
        <v>301</v>
      </c>
      <c r="T13" s="20">
        <f t="shared" si="10"/>
        <v>2.4079999999999999</v>
      </c>
      <c r="U13" s="754">
        <v>61</v>
      </c>
      <c r="V13" s="20">
        <f t="shared" si="11"/>
        <v>0.48799999999999999</v>
      </c>
      <c r="W13" s="754"/>
      <c r="X13" s="20">
        <f t="shared" si="12"/>
        <v>0</v>
      </c>
      <c r="Y13" s="100">
        <f t="shared" si="13"/>
        <v>362</v>
      </c>
      <c r="Z13" s="218">
        <f t="shared" si="14"/>
        <v>0.96533333333333338</v>
      </c>
      <c r="AA13" s="754"/>
      <c r="AB13" s="69">
        <f t="shared" si="19"/>
        <v>0</v>
      </c>
      <c r="AC13" s="754"/>
      <c r="AD13" s="69">
        <f t="shared" si="20"/>
        <v>0</v>
      </c>
      <c r="AE13" s="754"/>
      <c r="AF13" s="69">
        <f t="shared" si="21"/>
        <v>0</v>
      </c>
      <c r="AG13" s="98">
        <f t="shared" si="22"/>
        <v>0</v>
      </c>
      <c r="AH13" s="99">
        <f t="shared" si="23"/>
        <v>0</v>
      </c>
    </row>
    <row r="14" spans="1:34" ht="15.75" thickBot="1" x14ac:dyDescent="0.3">
      <c r="A14" s="932" t="s">
        <v>13</v>
      </c>
      <c r="B14" s="1162">
        <v>658</v>
      </c>
      <c r="C14" s="933">
        <v>384</v>
      </c>
      <c r="D14" s="931">
        <f t="shared" si="0"/>
        <v>0.5835866261398176</v>
      </c>
      <c r="E14" s="933">
        <v>636</v>
      </c>
      <c r="F14" s="931">
        <f t="shared" si="1"/>
        <v>0.96656534954407292</v>
      </c>
      <c r="G14" s="933">
        <v>578</v>
      </c>
      <c r="H14" s="931">
        <f t="shared" si="2"/>
        <v>0.87841945288753798</v>
      </c>
      <c r="I14" s="934">
        <f t="shared" si="3"/>
        <v>1598</v>
      </c>
      <c r="J14" s="935">
        <f t="shared" si="4"/>
        <v>0.80952380952380953</v>
      </c>
      <c r="K14" s="933">
        <v>444</v>
      </c>
      <c r="L14" s="931">
        <f t="shared" si="5"/>
        <v>0.67477203647416417</v>
      </c>
      <c r="M14" s="933">
        <v>658</v>
      </c>
      <c r="N14" s="931">
        <f t="shared" si="6"/>
        <v>1</v>
      </c>
      <c r="O14" s="933">
        <v>532</v>
      </c>
      <c r="P14" s="931">
        <f t="shared" si="7"/>
        <v>0.80851063829787229</v>
      </c>
      <c r="Q14" s="934">
        <f t="shared" si="8"/>
        <v>1634</v>
      </c>
      <c r="R14" s="935">
        <f t="shared" si="9"/>
        <v>0.82776089159067878</v>
      </c>
      <c r="S14" s="933">
        <v>581</v>
      </c>
      <c r="T14" s="931">
        <f t="shared" si="10"/>
        <v>0.88297872340425532</v>
      </c>
      <c r="U14" s="933">
        <v>699</v>
      </c>
      <c r="V14" s="931">
        <f t="shared" si="11"/>
        <v>1.0623100303951367</v>
      </c>
      <c r="W14" s="933"/>
      <c r="X14" s="931">
        <f t="shared" si="12"/>
        <v>0</v>
      </c>
      <c r="Y14" s="934">
        <f t="shared" si="13"/>
        <v>1280</v>
      </c>
      <c r="Z14" s="935">
        <f t="shared" si="14"/>
        <v>0.64842958459979738</v>
      </c>
      <c r="AA14" s="933"/>
      <c r="AB14" s="69">
        <f t="shared" si="19"/>
        <v>0</v>
      </c>
      <c r="AC14" s="933"/>
      <c r="AD14" s="69">
        <f t="shared" si="20"/>
        <v>0</v>
      </c>
      <c r="AE14" s="933"/>
      <c r="AF14" s="69">
        <f t="shared" si="21"/>
        <v>0</v>
      </c>
      <c r="AG14" s="98">
        <f t="shared" si="22"/>
        <v>0</v>
      </c>
      <c r="AH14" s="99">
        <f t="shared" si="23"/>
        <v>0</v>
      </c>
    </row>
    <row r="15" spans="1:34" ht="15.75" thickBot="1" x14ac:dyDescent="0.3">
      <c r="A15" s="623" t="s">
        <v>7</v>
      </c>
      <c r="B15" s="624">
        <f>SUM(B7:B14)</f>
        <v>4784</v>
      </c>
      <c r="C15" s="418">
        <f>SUM(C7:C14)</f>
        <v>5750</v>
      </c>
      <c r="D15" s="278">
        <f t="shared" si="0"/>
        <v>1.2019230769230769</v>
      </c>
      <c r="E15" s="418">
        <f>SUM(E7:E14)</f>
        <v>6029</v>
      </c>
      <c r="F15" s="278">
        <f t="shared" si="1"/>
        <v>1.2602424749163879</v>
      </c>
      <c r="G15" s="899">
        <f>SUM(G7:G14)</f>
        <v>5325</v>
      </c>
      <c r="H15" s="278">
        <f t="shared" si="2"/>
        <v>1.1130852842809364</v>
      </c>
      <c r="I15" s="625">
        <f t="shared" si="3"/>
        <v>17104</v>
      </c>
      <c r="J15" s="279">
        <f t="shared" si="4"/>
        <v>1.1917502787068004</v>
      </c>
      <c r="K15" s="418">
        <f>SUM(K7:K14)</f>
        <v>6998</v>
      </c>
      <c r="L15" s="278">
        <f t="shared" si="5"/>
        <v>1.4627926421404682</v>
      </c>
      <c r="M15" s="418">
        <f t="shared" ref="M15" si="33">SUM(M7:M14)</f>
        <v>6619</v>
      </c>
      <c r="N15" s="278">
        <f t="shared" si="6"/>
        <v>1.3835702341137124</v>
      </c>
      <c r="O15" s="418">
        <f t="shared" ref="O15" si="34">SUM(O7:O14)</f>
        <v>5716</v>
      </c>
      <c r="P15" s="278">
        <f t="shared" si="7"/>
        <v>1.1948160535117056</v>
      </c>
      <c r="Q15" s="625">
        <f t="shared" si="8"/>
        <v>19333</v>
      </c>
      <c r="R15" s="896">
        <f t="shared" si="9"/>
        <v>1.3470596432552955</v>
      </c>
      <c r="S15" s="418">
        <f>SUM(S7:S14)</f>
        <v>5980</v>
      </c>
      <c r="T15" s="278">
        <f t="shared" si="10"/>
        <v>1.25</v>
      </c>
      <c r="U15" s="418">
        <f t="shared" ref="U15" si="35">SUM(U7:U14)</f>
        <v>7093</v>
      </c>
      <c r="V15" s="278">
        <f t="shared" si="11"/>
        <v>1.4826505016722409</v>
      </c>
      <c r="W15" s="418">
        <f t="shared" ref="W15" si="36">SUM(W7:W14)</f>
        <v>0</v>
      </c>
      <c r="X15" s="278">
        <f t="shared" si="12"/>
        <v>0</v>
      </c>
      <c r="Y15" s="625">
        <f t="shared" si="13"/>
        <v>13073</v>
      </c>
      <c r="Z15" s="896">
        <f t="shared" si="14"/>
        <v>0.91088350055741363</v>
      </c>
      <c r="AA15" s="418">
        <f>SUM(AA7:AA14)</f>
        <v>0</v>
      </c>
      <c r="AB15" s="278">
        <f t="shared" si="19"/>
        <v>0</v>
      </c>
      <c r="AC15" s="418">
        <f t="shared" ref="AC15" si="37">SUM(AC7:AC14)</f>
        <v>0</v>
      </c>
      <c r="AD15" s="278">
        <f t="shared" si="20"/>
        <v>0</v>
      </c>
      <c r="AE15" s="418">
        <f t="shared" ref="AE15" si="38">SUM(AE7:AE14)</f>
        <v>0</v>
      </c>
      <c r="AF15" s="278">
        <f t="shared" si="21"/>
        <v>0</v>
      </c>
      <c r="AG15" s="625">
        <f t="shared" si="22"/>
        <v>0</v>
      </c>
      <c r="AH15" s="896">
        <f t="shared" si="23"/>
        <v>0</v>
      </c>
    </row>
    <row r="18" spans="1:18" ht="15.75" hidden="1" x14ac:dyDescent="0.25">
      <c r="A18" s="1290" t="s">
        <v>418</v>
      </c>
      <c r="B18" s="1291"/>
      <c r="C18" s="1291"/>
      <c r="D18" s="1291"/>
      <c r="E18" s="1291"/>
      <c r="F18" s="1291"/>
      <c r="G18" s="1291"/>
      <c r="H18" s="1291"/>
      <c r="I18" s="1291"/>
      <c r="J18" s="1291"/>
      <c r="K18" s="1291"/>
      <c r="L18" s="1291"/>
      <c r="M18" s="1291"/>
      <c r="N18" s="1291"/>
      <c r="O18" s="1291"/>
      <c r="P18" s="1291"/>
      <c r="Q18" s="1291"/>
      <c r="R18" s="1291"/>
    </row>
    <row r="19" spans="1:18" ht="23.25" hidden="1" thickBot="1" x14ac:dyDescent="0.3">
      <c r="A19" s="14" t="s">
        <v>14</v>
      </c>
      <c r="B19" s="91" t="s">
        <v>207</v>
      </c>
      <c r="C19" s="14" t="str">
        <f>'Pque N Mundo I'!C22</f>
        <v>JAN_19</v>
      </c>
      <c r="D19" s="15" t="str">
        <f>'Pque N Mundo I'!D22</f>
        <v>%</v>
      </c>
      <c r="E19" s="14" t="str">
        <f>'Pque N Mundo I'!E22</f>
        <v>FEV_19</v>
      </c>
      <c r="F19" s="15" t="str">
        <f>'Pque N Mundo I'!F22</f>
        <v>%</v>
      </c>
      <c r="G19" s="14" t="str">
        <f>'Pque N Mundo I'!G22</f>
        <v>MAR_19</v>
      </c>
      <c r="H19" s="15" t="str">
        <f>'Pque N Mundo I'!H22</f>
        <v>%</v>
      </c>
      <c r="I19" s="128" t="str">
        <f>'Pque N Mundo I'!I22</f>
        <v>Trimestre</v>
      </c>
      <c r="J19" s="13" t="str">
        <f>'Pque N Mundo I'!J22</f>
        <v>% Trim</v>
      </c>
      <c r="K19" s="14" t="str">
        <f>'Pque N Mundo I'!K22</f>
        <v>ABR_19</v>
      </c>
      <c r="L19" s="15" t="str">
        <f>'Pque N Mundo I'!L22</f>
        <v>%</v>
      </c>
      <c r="M19" s="14" t="str">
        <f>'Pque N Mundo I'!M22</f>
        <v>MAIO_19</v>
      </c>
      <c r="N19" s="15" t="str">
        <f>'Pque N Mundo I'!N22</f>
        <v>%</v>
      </c>
      <c r="O19" s="14" t="str">
        <f>'Pque N Mundo I'!O22</f>
        <v>JUN_19</v>
      </c>
      <c r="P19" s="15" t="str">
        <f>'Pque N Mundo I'!P22</f>
        <v>%</v>
      </c>
      <c r="Q19" s="911"/>
      <c r="R19" s="911"/>
    </row>
    <row r="20" spans="1:18" hidden="1" x14ac:dyDescent="0.25">
      <c r="A20" s="2" t="s">
        <v>33</v>
      </c>
      <c r="B20" s="112">
        <v>6</v>
      </c>
      <c r="C20" s="11">
        <v>6</v>
      </c>
      <c r="D20" s="19">
        <f t="shared" ref="D20:D36" si="39">C20/$B20</f>
        <v>1</v>
      </c>
      <c r="E20" s="11"/>
      <c r="F20" s="19">
        <f t="shared" ref="F20:F36" si="40">E20/$B20</f>
        <v>0</v>
      </c>
      <c r="G20" s="11"/>
      <c r="H20" s="19">
        <f t="shared" ref="H20:H36" si="41">G20/$B20</f>
        <v>0</v>
      </c>
      <c r="I20" s="98">
        <f t="shared" ref="I20:I36" si="42">SUM(C20,E20,G20)</f>
        <v>6</v>
      </c>
      <c r="J20" s="146">
        <f t="shared" ref="J20:J36" si="43">I20/($B20*3)</f>
        <v>0.33333333333333331</v>
      </c>
      <c r="K20" s="11"/>
      <c r="L20" s="19">
        <f t="shared" ref="L20:L36" si="44">K20/$B20</f>
        <v>0</v>
      </c>
      <c r="M20" s="11"/>
      <c r="N20" s="19">
        <f t="shared" ref="N20:N36" si="45">M20/$B20</f>
        <v>0</v>
      </c>
      <c r="O20" s="11"/>
      <c r="P20" s="19">
        <f t="shared" ref="P20:P36" si="46">O20/$B20</f>
        <v>0</v>
      </c>
      <c r="Q20" s="915"/>
      <c r="R20" s="915"/>
    </row>
    <row r="21" spans="1:18" hidden="1" x14ac:dyDescent="0.25">
      <c r="A21" s="90" t="s">
        <v>174</v>
      </c>
      <c r="B21" s="92">
        <v>2</v>
      </c>
      <c r="C21" s="11"/>
      <c r="D21" s="19">
        <f t="shared" si="39"/>
        <v>0</v>
      </c>
      <c r="E21" s="11"/>
      <c r="F21" s="19">
        <f t="shared" si="40"/>
        <v>0</v>
      </c>
      <c r="G21" s="11"/>
      <c r="H21" s="19">
        <f t="shared" si="41"/>
        <v>0</v>
      </c>
      <c r="I21" s="98">
        <f t="shared" si="42"/>
        <v>0</v>
      </c>
      <c r="J21" s="146">
        <f t="shared" si="43"/>
        <v>0</v>
      </c>
      <c r="K21" s="11"/>
      <c r="L21" s="19">
        <f t="shared" si="44"/>
        <v>0</v>
      </c>
      <c r="M21" s="11"/>
      <c r="N21" s="19">
        <f t="shared" si="45"/>
        <v>0</v>
      </c>
      <c r="O21" s="11"/>
      <c r="P21" s="19">
        <f t="shared" si="46"/>
        <v>0</v>
      </c>
      <c r="Q21" s="915"/>
      <c r="R21" s="915"/>
    </row>
    <row r="22" spans="1:18" hidden="1" x14ac:dyDescent="0.25">
      <c r="A22" s="90" t="s">
        <v>186</v>
      </c>
      <c r="B22" s="105">
        <v>11.5</v>
      </c>
      <c r="C22" s="757">
        <v>16</v>
      </c>
      <c r="D22" s="19">
        <f t="shared" ref="D22" si="47">C22/$B22</f>
        <v>1.3913043478260869</v>
      </c>
      <c r="E22" s="757"/>
      <c r="F22" s="19">
        <f t="shared" ref="F22" si="48">E22/$B22</f>
        <v>0</v>
      </c>
      <c r="G22" s="757"/>
      <c r="H22" s="19">
        <f t="shared" ref="H22" si="49">G22/$B22</f>
        <v>0</v>
      </c>
      <c r="I22" s="98">
        <f t="shared" si="42"/>
        <v>16</v>
      </c>
      <c r="J22" s="146">
        <f t="shared" si="43"/>
        <v>0.46376811594202899</v>
      </c>
      <c r="K22" s="815"/>
      <c r="L22" s="19">
        <f t="shared" ref="L22" si="50">K22/$B22</f>
        <v>0</v>
      </c>
      <c r="M22" s="11"/>
      <c r="N22" s="19">
        <f t="shared" si="45"/>
        <v>0</v>
      </c>
      <c r="O22" s="11"/>
      <c r="P22" s="19">
        <f t="shared" si="46"/>
        <v>0</v>
      </c>
      <c r="Q22" s="915"/>
      <c r="R22" s="915"/>
    </row>
    <row r="23" spans="1:18" hidden="1" x14ac:dyDescent="0.25">
      <c r="A23" s="2" t="s">
        <v>20</v>
      </c>
      <c r="B23" s="114">
        <v>4</v>
      </c>
      <c r="C23" s="761">
        <v>3.5</v>
      </c>
      <c r="D23" s="20">
        <f t="shared" si="39"/>
        <v>0.875</v>
      </c>
      <c r="E23" s="761"/>
      <c r="F23" s="20">
        <f t="shared" si="40"/>
        <v>0</v>
      </c>
      <c r="G23" s="761"/>
      <c r="H23" s="20">
        <f t="shared" si="41"/>
        <v>0</v>
      </c>
      <c r="I23" s="100">
        <f t="shared" si="42"/>
        <v>3.5</v>
      </c>
      <c r="J23" s="218">
        <f t="shared" si="43"/>
        <v>0.29166666666666669</v>
      </c>
      <c r="K23" s="108"/>
      <c r="L23" s="20">
        <f t="shared" si="44"/>
        <v>0</v>
      </c>
      <c r="M23" s="108"/>
      <c r="N23" s="20">
        <f t="shared" si="45"/>
        <v>0</v>
      </c>
      <c r="O23" s="108"/>
      <c r="P23" s="20">
        <f t="shared" si="46"/>
        <v>0</v>
      </c>
      <c r="Q23" s="916"/>
      <c r="R23" s="916"/>
    </row>
    <row r="24" spans="1:18" hidden="1" x14ac:dyDescent="0.25">
      <c r="A24" s="90" t="s">
        <v>187</v>
      </c>
      <c r="B24" s="93">
        <v>6</v>
      </c>
      <c r="C24" s="11">
        <v>9</v>
      </c>
      <c r="D24" s="19">
        <f t="shared" ref="D24" si="51">C24/$B24</f>
        <v>1.5</v>
      </c>
      <c r="E24" s="11"/>
      <c r="F24" s="19">
        <f t="shared" ref="F24" si="52">E24/$B24</f>
        <v>0</v>
      </c>
      <c r="G24" s="11"/>
      <c r="H24" s="19">
        <f t="shared" ref="H24" si="53">G24/$B24</f>
        <v>0</v>
      </c>
      <c r="I24" s="98">
        <f t="shared" si="42"/>
        <v>9</v>
      </c>
      <c r="J24" s="146">
        <f t="shared" si="43"/>
        <v>0.5</v>
      </c>
      <c r="K24" s="11"/>
      <c r="L24" s="19">
        <f t="shared" ref="L24" si="54">K24/$B24</f>
        <v>0</v>
      </c>
      <c r="M24" s="11"/>
      <c r="N24" s="19">
        <f t="shared" si="45"/>
        <v>0</v>
      </c>
      <c r="O24" s="11"/>
      <c r="P24" s="19">
        <f t="shared" si="46"/>
        <v>0</v>
      </c>
      <c r="Q24" s="915"/>
      <c r="R24" s="915"/>
    </row>
    <row r="25" spans="1:18" hidden="1" x14ac:dyDescent="0.25">
      <c r="A25" s="2" t="s">
        <v>21</v>
      </c>
      <c r="B25" s="114">
        <v>2</v>
      </c>
      <c r="C25" s="94">
        <v>2</v>
      </c>
      <c r="D25" s="20">
        <f t="shared" si="39"/>
        <v>1</v>
      </c>
      <c r="E25" s="94"/>
      <c r="F25" s="20">
        <f t="shared" si="40"/>
        <v>0</v>
      </c>
      <c r="G25" s="94"/>
      <c r="H25" s="20">
        <f t="shared" si="41"/>
        <v>0</v>
      </c>
      <c r="I25" s="100">
        <f t="shared" si="42"/>
        <v>2</v>
      </c>
      <c r="J25" s="218">
        <f t="shared" si="43"/>
        <v>0.33333333333333331</v>
      </c>
      <c r="K25" s="94"/>
      <c r="L25" s="20">
        <f t="shared" si="44"/>
        <v>0</v>
      </c>
      <c r="M25" s="94"/>
      <c r="N25" s="20">
        <f t="shared" si="45"/>
        <v>0</v>
      </c>
      <c r="O25" s="94"/>
      <c r="P25" s="20">
        <f t="shared" si="46"/>
        <v>0</v>
      </c>
      <c r="Q25" s="916"/>
      <c r="R25" s="916"/>
    </row>
    <row r="26" spans="1:18" hidden="1" x14ac:dyDescent="0.25">
      <c r="A26" s="2" t="s">
        <v>22</v>
      </c>
      <c r="B26" s="114">
        <v>2</v>
      </c>
      <c r="C26" s="762">
        <v>1.75</v>
      </c>
      <c r="D26" s="20">
        <f t="shared" si="39"/>
        <v>0.875</v>
      </c>
      <c r="E26" s="762"/>
      <c r="F26" s="20">
        <f t="shared" si="40"/>
        <v>0</v>
      </c>
      <c r="G26" s="762"/>
      <c r="H26" s="20">
        <f t="shared" si="41"/>
        <v>0</v>
      </c>
      <c r="I26" s="100">
        <f t="shared" si="42"/>
        <v>1.75</v>
      </c>
      <c r="J26" s="218">
        <f t="shared" si="43"/>
        <v>0.29166666666666669</v>
      </c>
      <c r="K26" s="762"/>
      <c r="L26" s="20">
        <f t="shared" si="44"/>
        <v>0</v>
      </c>
      <c r="M26" s="762"/>
      <c r="N26" s="20">
        <f t="shared" si="45"/>
        <v>0</v>
      </c>
      <c r="O26" s="94"/>
      <c r="P26" s="20">
        <f t="shared" si="46"/>
        <v>0</v>
      </c>
      <c r="Q26" s="916"/>
      <c r="R26" s="916"/>
    </row>
    <row r="27" spans="1:18" hidden="1" x14ac:dyDescent="0.25">
      <c r="A27" s="2" t="s">
        <v>23</v>
      </c>
      <c r="B27" s="114">
        <v>3</v>
      </c>
      <c r="C27" s="94">
        <v>3</v>
      </c>
      <c r="D27" s="20">
        <f t="shared" si="39"/>
        <v>1</v>
      </c>
      <c r="E27" s="94"/>
      <c r="F27" s="20">
        <f t="shared" si="40"/>
        <v>0</v>
      </c>
      <c r="G27" s="94"/>
      <c r="H27" s="20">
        <f t="shared" si="41"/>
        <v>0</v>
      </c>
      <c r="I27" s="100">
        <f t="shared" si="42"/>
        <v>3</v>
      </c>
      <c r="J27" s="218">
        <f t="shared" si="43"/>
        <v>0.33333333333333331</v>
      </c>
      <c r="K27" s="94"/>
      <c r="L27" s="20">
        <f t="shared" si="44"/>
        <v>0</v>
      </c>
      <c r="M27" s="94"/>
      <c r="N27" s="20">
        <f t="shared" si="45"/>
        <v>0</v>
      </c>
      <c r="O27" s="94"/>
      <c r="P27" s="20">
        <f t="shared" si="46"/>
        <v>0</v>
      </c>
      <c r="Q27" s="916"/>
      <c r="R27" s="916"/>
    </row>
    <row r="28" spans="1:18" hidden="1" x14ac:dyDescent="0.25">
      <c r="A28" s="2" t="s">
        <v>24</v>
      </c>
      <c r="B28" s="114">
        <v>2</v>
      </c>
      <c r="C28" s="94">
        <v>2</v>
      </c>
      <c r="D28" s="20">
        <f t="shared" si="39"/>
        <v>1</v>
      </c>
      <c r="E28" s="94"/>
      <c r="F28" s="20">
        <f t="shared" si="40"/>
        <v>0</v>
      </c>
      <c r="G28" s="94"/>
      <c r="H28" s="20">
        <f t="shared" si="41"/>
        <v>0</v>
      </c>
      <c r="I28" s="100">
        <f t="shared" si="42"/>
        <v>2</v>
      </c>
      <c r="J28" s="218">
        <f t="shared" si="43"/>
        <v>0.33333333333333331</v>
      </c>
      <c r="K28" s="94"/>
      <c r="L28" s="20">
        <f t="shared" si="44"/>
        <v>0</v>
      </c>
      <c r="M28" s="94"/>
      <c r="N28" s="20">
        <f t="shared" si="45"/>
        <v>0</v>
      </c>
      <c r="O28" s="94"/>
      <c r="P28" s="20">
        <f t="shared" si="46"/>
        <v>0</v>
      </c>
      <c r="Q28" s="916"/>
      <c r="R28" s="916"/>
    </row>
    <row r="29" spans="1:18" hidden="1" x14ac:dyDescent="0.25">
      <c r="A29" s="90" t="s">
        <v>45</v>
      </c>
      <c r="B29" s="93">
        <v>1</v>
      </c>
      <c r="C29" s="11">
        <v>1</v>
      </c>
      <c r="D29" s="19">
        <f t="shared" si="39"/>
        <v>1</v>
      </c>
      <c r="E29" s="11"/>
      <c r="F29" s="19">
        <f t="shared" si="40"/>
        <v>0</v>
      </c>
      <c r="G29" s="11"/>
      <c r="H29" s="19">
        <f t="shared" si="41"/>
        <v>0</v>
      </c>
      <c r="I29" s="98">
        <f t="shared" si="42"/>
        <v>1</v>
      </c>
      <c r="J29" s="146">
        <f t="shared" si="43"/>
        <v>0.33333333333333331</v>
      </c>
      <c r="K29" s="11"/>
      <c r="L29" s="19">
        <f t="shared" si="44"/>
        <v>0</v>
      </c>
      <c r="M29" s="11"/>
      <c r="N29" s="19">
        <f t="shared" si="45"/>
        <v>0</v>
      </c>
      <c r="O29" s="11"/>
      <c r="P29" s="19">
        <f t="shared" si="46"/>
        <v>0</v>
      </c>
      <c r="Q29" s="915"/>
      <c r="R29" s="915"/>
    </row>
    <row r="30" spans="1:18" hidden="1" x14ac:dyDescent="0.25">
      <c r="A30" s="90" t="s">
        <v>175</v>
      </c>
      <c r="B30" s="93">
        <v>6</v>
      </c>
      <c r="C30" s="11">
        <v>5</v>
      </c>
      <c r="D30" s="19">
        <f t="shared" si="39"/>
        <v>0.83333333333333337</v>
      </c>
      <c r="E30" s="11"/>
      <c r="F30" s="19">
        <f t="shared" si="40"/>
        <v>0</v>
      </c>
      <c r="G30" s="11"/>
      <c r="H30" s="19">
        <f t="shared" si="41"/>
        <v>0</v>
      </c>
      <c r="I30" s="98">
        <f t="shared" si="42"/>
        <v>5</v>
      </c>
      <c r="J30" s="146">
        <f t="shared" si="43"/>
        <v>0.27777777777777779</v>
      </c>
      <c r="K30" s="11"/>
      <c r="L30" s="19">
        <f t="shared" si="44"/>
        <v>0</v>
      </c>
      <c r="M30" s="11"/>
      <c r="N30" s="19">
        <f t="shared" si="45"/>
        <v>0</v>
      </c>
      <c r="O30" s="11"/>
      <c r="P30" s="19">
        <f t="shared" si="46"/>
        <v>0</v>
      </c>
      <c r="Q30" s="915"/>
      <c r="R30" s="915"/>
    </row>
    <row r="31" spans="1:18" hidden="1" x14ac:dyDescent="0.25">
      <c r="A31" s="2" t="s">
        <v>25</v>
      </c>
      <c r="B31" s="107">
        <v>4</v>
      </c>
      <c r="C31" s="94">
        <v>4</v>
      </c>
      <c r="D31" s="20">
        <f t="shared" si="39"/>
        <v>1</v>
      </c>
      <c r="E31" s="94"/>
      <c r="F31" s="20">
        <f t="shared" si="40"/>
        <v>0</v>
      </c>
      <c r="G31" s="94"/>
      <c r="H31" s="20">
        <f t="shared" si="41"/>
        <v>0</v>
      </c>
      <c r="I31" s="100">
        <f t="shared" si="42"/>
        <v>4</v>
      </c>
      <c r="J31" s="218">
        <f t="shared" si="43"/>
        <v>0.33333333333333331</v>
      </c>
      <c r="K31" s="94"/>
      <c r="L31" s="20">
        <f t="shared" si="44"/>
        <v>0</v>
      </c>
      <c r="M31" s="94"/>
      <c r="N31" s="20">
        <f t="shared" si="45"/>
        <v>0</v>
      </c>
      <c r="O31" s="94"/>
      <c r="P31" s="20">
        <f t="shared" si="46"/>
        <v>0</v>
      </c>
      <c r="Q31" s="916"/>
      <c r="R31" s="916"/>
    </row>
    <row r="32" spans="1:18" hidden="1" x14ac:dyDescent="0.25">
      <c r="A32" s="2" t="s">
        <v>26</v>
      </c>
      <c r="B32" s="107">
        <v>1</v>
      </c>
      <c r="C32" s="94">
        <v>1</v>
      </c>
      <c r="D32" s="20">
        <f t="shared" si="39"/>
        <v>1</v>
      </c>
      <c r="E32" s="94"/>
      <c r="F32" s="20">
        <f t="shared" si="40"/>
        <v>0</v>
      </c>
      <c r="G32" s="94"/>
      <c r="H32" s="20">
        <f t="shared" si="41"/>
        <v>0</v>
      </c>
      <c r="I32" s="100">
        <f t="shared" si="42"/>
        <v>1</v>
      </c>
      <c r="J32" s="218">
        <f t="shared" si="43"/>
        <v>0.33333333333333331</v>
      </c>
      <c r="K32" s="94"/>
      <c r="L32" s="20">
        <f t="shared" si="44"/>
        <v>0</v>
      </c>
      <c r="M32" s="94"/>
      <c r="N32" s="20">
        <f t="shared" si="45"/>
        <v>0</v>
      </c>
      <c r="O32" s="94"/>
      <c r="P32" s="20">
        <f t="shared" si="46"/>
        <v>0</v>
      </c>
      <c r="Q32" s="916"/>
      <c r="R32" s="916"/>
    </row>
    <row r="33" spans="1:18" hidden="1" x14ac:dyDescent="0.25">
      <c r="A33" s="95" t="s">
        <v>176</v>
      </c>
      <c r="B33" s="93">
        <v>1</v>
      </c>
      <c r="C33" s="11"/>
      <c r="D33" s="19">
        <f t="shared" si="39"/>
        <v>0</v>
      </c>
      <c r="E33" s="11"/>
      <c r="F33" s="19">
        <f t="shared" si="40"/>
        <v>0</v>
      </c>
      <c r="G33" s="11"/>
      <c r="H33" s="19">
        <f t="shared" si="41"/>
        <v>0</v>
      </c>
      <c r="I33" s="98">
        <f t="shared" si="42"/>
        <v>0</v>
      </c>
      <c r="J33" s="146">
        <f t="shared" si="43"/>
        <v>0</v>
      </c>
      <c r="K33" s="11"/>
      <c r="L33" s="19">
        <f t="shared" si="44"/>
        <v>0</v>
      </c>
      <c r="M33" s="11"/>
      <c r="N33" s="19">
        <f t="shared" si="45"/>
        <v>0</v>
      </c>
      <c r="O33" s="11"/>
      <c r="P33" s="19">
        <f t="shared" si="46"/>
        <v>0</v>
      </c>
      <c r="Q33" s="915"/>
      <c r="R33" s="915"/>
    </row>
    <row r="34" spans="1:18" hidden="1" x14ac:dyDescent="0.25">
      <c r="A34" s="90" t="s">
        <v>177</v>
      </c>
      <c r="B34" s="93">
        <v>1</v>
      </c>
      <c r="C34" s="11"/>
      <c r="D34" s="19">
        <f t="shared" si="39"/>
        <v>0</v>
      </c>
      <c r="E34" s="11"/>
      <c r="F34" s="19">
        <f t="shared" si="40"/>
        <v>0</v>
      </c>
      <c r="G34" s="11"/>
      <c r="H34" s="19">
        <f t="shared" si="41"/>
        <v>0</v>
      </c>
      <c r="I34" s="98">
        <f t="shared" si="42"/>
        <v>0</v>
      </c>
      <c r="J34" s="146">
        <f t="shared" si="43"/>
        <v>0</v>
      </c>
      <c r="K34" s="11"/>
      <c r="L34" s="19">
        <f t="shared" si="44"/>
        <v>0</v>
      </c>
      <c r="M34" s="11"/>
      <c r="N34" s="19">
        <f t="shared" si="45"/>
        <v>0</v>
      </c>
      <c r="O34" s="11"/>
      <c r="P34" s="19">
        <f t="shared" si="46"/>
        <v>0</v>
      </c>
      <c r="Q34" s="915"/>
      <c r="R34" s="915"/>
    </row>
    <row r="35" spans="1:18" hidden="1" x14ac:dyDescent="0.25">
      <c r="A35" s="83" t="s">
        <v>34</v>
      </c>
      <c r="B35" s="84">
        <v>1</v>
      </c>
      <c r="C35" s="85">
        <v>1</v>
      </c>
      <c r="D35" s="86">
        <f t="shared" si="39"/>
        <v>1</v>
      </c>
      <c r="E35" s="85"/>
      <c r="F35" s="86">
        <f t="shared" si="40"/>
        <v>0</v>
      </c>
      <c r="G35" s="85"/>
      <c r="H35" s="86">
        <f t="shared" si="41"/>
        <v>0</v>
      </c>
      <c r="I35" s="161">
        <f t="shared" si="42"/>
        <v>1</v>
      </c>
      <c r="J35" s="208">
        <f t="shared" si="43"/>
        <v>0.33333333333333331</v>
      </c>
      <c r="K35" s="85"/>
      <c r="L35" s="86">
        <f t="shared" si="44"/>
        <v>0</v>
      </c>
      <c r="M35" s="85"/>
      <c r="N35" s="86">
        <f t="shared" si="45"/>
        <v>0</v>
      </c>
      <c r="O35" s="85"/>
      <c r="P35" s="86">
        <f t="shared" si="46"/>
        <v>0</v>
      </c>
      <c r="Q35" s="917"/>
      <c r="R35" s="917"/>
    </row>
    <row r="36" spans="1:18" ht="15.75" hidden="1" thickBot="1" x14ac:dyDescent="0.3">
      <c r="A36" s="410" t="s">
        <v>7</v>
      </c>
      <c r="B36" s="404">
        <f>SUM(B20:B35)</f>
        <v>53.5</v>
      </c>
      <c r="C36" s="406">
        <f>SUM(C20:C35)</f>
        <v>55.25</v>
      </c>
      <c r="D36" s="416">
        <f t="shared" si="39"/>
        <v>1.0327102803738317</v>
      </c>
      <c r="E36" s="406">
        <f>SUM(E20:E35)</f>
        <v>0</v>
      </c>
      <c r="F36" s="416">
        <f t="shared" si="40"/>
        <v>0</v>
      </c>
      <c r="G36" s="406">
        <f>SUM(G20:G35)</f>
        <v>0</v>
      </c>
      <c r="H36" s="416">
        <f t="shared" si="41"/>
        <v>0</v>
      </c>
      <c r="I36" s="408">
        <f t="shared" si="42"/>
        <v>55.25</v>
      </c>
      <c r="J36" s="417">
        <f t="shared" si="43"/>
        <v>0.34423676012461057</v>
      </c>
      <c r="K36" s="406">
        <f>SUM(K20:K35)</f>
        <v>0</v>
      </c>
      <c r="L36" s="416">
        <f t="shared" si="44"/>
        <v>0</v>
      </c>
      <c r="M36" s="406">
        <f t="shared" ref="M36" si="55">SUM(M20:M35)</f>
        <v>0</v>
      </c>
      <c r="N36" s="416">
        <f t="shared" si="45"/>
        <v>0</v>
      </c>
      <c r="O36" s="406">
        <f t="shared" ref="O36" si="56">SUM(O20:O35)</f>
        <v>0</v>
      </c>
      <c r="P36" s="416">
        <f t="shared" si="46"/>
        <v>0</v>
      </c>
      <c r="Q36" s="834"/>
      <c r="R36" s="834"/>
    </row>
    <row r="38" spans="1:18" x14ac:dyDescent="0.25">
      <c r="O38" s="718"/>
      <c r="P38" s="718"/>
      <c r="Q38" s="718"/>
      <c r="R38" s="718"/>
    </row>
  </sheetData>
  <mergeCells count="4">
    <mergeCell ref="A2:M2"/>
    <mergeCell ref="A3:M3"/>
    <mergeCell ref="A18:R18"/>
    <mergeCell ref="A5:AH5"/>
  </mergeCells>
  <pageMargins left="0.23622047244094491" right="0.23622047244094491" top="0.74803149606299213" bottom="0.74803149606299213" header="0.31496062992125984" footer="0.31496062992125984"/>
  <pageSetup paperSize="9" scale="62" orientation="landscape" r:id="rId1"/>
  <headerFooter>
    <oddFooter xml:space="preserve">&amp;LFonte: Sistema SIGA-Saúde / Relatório de Dados Estatísticos </oddFooter>
  </headerFooter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FFFF00"/>
    <pageSetUpPr fitToPage="1"/>
  </sheetPr>
  <dimension ref="A2:AH47"/>
  <sheetViews>
    <sheetView showGridLines="0" tabSelected="1" workbookViewId="0">
      <pane xSplit="1" topLeftCell="B1" activePane="topRight" state="frozen"/>
      <selection activeCell="U28" sqref="U28"/>
      <selection pane="topRight" activeCell="U28" sqref="U28"/>
    </sheetView>
  </sheetViews>
  <sheetFormatPr defaultColWidth="8.85546875" defaultRowHeight="15" x14ac:dyDescent="0.25"/>
  <cols>
    <col min="1" max="1" width="38.28515625" customWidth="1"/>
    <col min="2" max="2" width="8.140625" customWidth="1"/>
    <col min="3" max="3" width="7.28515625" style="1154" bestFit="1" customWidth="1"/>
    <col min="4" max="4" width="7.5703125" style="1154" bestFit="1" customWidth="1"/>
    <col min="5" max="5" width="7" style="1154" bestFit="1" customWidth="1"/>
    <col min="6" max="6" width="7.5703125" style="1154" bestFit="1" customWidth="1"/>
    <col min="7" max="7" width="7.7109375" style="1154" bestFit="1" customWidth="1"/>
    <col min="8" max="8" width="7.5703125" style="1154" bestFit="1" customWidth="1"/>
    <col min="9" max="9" width="9" style="1154" hidden="1" customWidth="1"/>
    <col min="10" max="10" width="7.5703125" style="1154" hidden="1" customWidth="1"/>
    <col min="11" max="11" width="7.42578125" style="1154" bestFit="1" customWidth="1"/>
    <col min="12" max="12" width="7.5703125" style="1154" bestFit="1" customWidth="1"/>
    <col min="13" max="13" width="8.28515625" style="1154" bestFit="1" customWidth="1"/>
    <col min="14" max="14" width="7.5703125" style="1154" bestFit="1" customWidth="1"/>
    <col min="15" max="15" width="7.28515625" style="1154" bestFit="1" customWidth="1"/>
    <col min="16" max="16" width="7.5703125" style="1154" bestFit="1" customWidth="1"/>
    <col min="17" max="17" width="9" style="1154" hidden="1" customWidth="1"/>
    <col min="18" max="18" width="7.5703125" style="1154" hidden="1" customWidth="1"/>
    <col min="19" max="19" width="7.140625" bestFit="1" customWidth="1"/>
    <col min="20" max="22" width="7.5703125" bestFit="1" customWidth="1"/>
    <col min="23" max="23" width="7.140625" bestFit="1" customWidth="1"/>
    <col min="24" max="24" width="7.5703125" bestFit="1" customWidth="1"/>
    <col min="25" max="25" width="8" hidden="1" customWidth="1"/>
    <col min="26" max="26" width="7.5703125" hidden="1" customWidth="1"/>
    <col min="27" max="27" width="7.42578125" bestFit="1" customWidth="1"/>
    <col min="28" max="30" width="7.5703125" bestFit="1" customWidth="1"/>
    <col min="31" max="31" width="7.140625" bestFit="1" customWidth="1"/>
    <col min="32" max="32" width="7.5703125" bestFit="1" customWidth="1"/>
    <col min="33" max="33" width="8" hidden="1" customWidth="1"/>
    <col min="34" max="34" width="7.5703125" hidden="1" customWidth="1"/>
  </cols>
  <sheetData>
    <row r="2" spans="1:34" ht="18" x14ac:dyDescent="0.35">
      <c r="A2" s="1289" t="s">
        <v>518</v>
      </c>
      <c r="B2" s="1289"/>
      <c r="C2" s="1289"/>
      <c r="D2" s="1289"/>
      <c r="E2" s="1289"/>
      <c r="F2" s="1289"/>
      <c r="G2" s="1289"/>
      <c r="H2" s="1289"/>
      <c r="I2" s="1289"/>
      <c r="J2" s="1289"/>
      <c r="K2" s="1289"/>
      <c r="L2" s="1289"/>
      <c r="M2" s="1289"/>
      <c r="N2" s="1153"/>
      <c r="O2" s="1153"/>
    </row>
    <row r="3" spans="1:34" ht="18" x14ac:dyDescent="0.35">
      <c r="A3" s="1289" t="s">
        <v>0</v>
      </c>
      <c r="B3" s="1289"/>
      <c r="C3" s="1289"/>
      <c r="D3" s="1289"/>
      <c r="E3" s="1289"/>
      <c r="F3" s="1289"/>
      <c r="G3" s="1289"/>
      <c r="H3" s="1289"/>
      <c r="I3" s="1289"/>
      <c r="J3" s="1289"/>
      <c r="K3" s="1289"/>
      <c r="L3" s="1289"/>
      <c r="M3" s="1289"/>
      <c r="N3" s="1153"/>
      <c r="O3" s="1153"/>
    </row>
    <row r="5" spans="1:34" ht="15.75" x14ac:dyDescent="0.25">
      <c r="A5" s="1303" t="s">
        <v>534</v>
      </c>
      <c r="B5" s="1291"/>
      <c r="C5" s="1291"/>
      <c r="D5" s="1291"/>
      <c r="E5" s="1291"/>
      <c r="F5" s="1291"/>
      <c r="G5" s="1291"/>
      <c r="H5" s="1291"/>
      <c r="I5" s="1291"/>
      <c r="J5" s="1291"/>
      <c r="K5" s="1291"/>
      <c r="L5" s="1291"/>
      <c r="M5" s="1291"/>
      <c r="N5" s="1291"/>
      <c r="O5" s="1291"/>
      <c r="P5" s="1291"/>
      <c r="Q5" s="1291"/>
      <c r="R5" s="1291"/>
      <c r="S5" s="1291"/>
      <c r="T5" s="1291"/>
      <c r="U5" s="1291"/>
      <c r="V5" s="1291"/>
      <c r="W5" s="1291"/>
      <c r="X5" s="1291"/>
      <c r="Y5" s="1291"/>
      <c r="Z5" s="1291"/>
      <c r="AA5" s="1291"/>
      <c r="AB5" s="1291"/>
      <c r="AC5" s="1291"/>
      <c r="AD5" s="1291"/>
      <c r="AE5" s="1291"/>
      <c r="AF5" s="1291"/>
      <c r="AG5" s="1291"/>
      <c r="AH5" s="1291"/>
    </row>
    <row r="6" spans="1:34" ht="24.75" thickBot="1" x14ac:dyDescent="0.3">
      <c r="A6" s="14" t="s">
        <v>14</v>
      </c>
      <c r="B6" s="12" t="s">
        <v>172</v>
      </c>
      <c r="C6" s="14" t="s">
        <v>505</v>
      </c>
      <c r="D6" s="15" t="s">
        <v>1</v>
      </c>
      <c r="E6" s="14" t="s">
        <v>506</v>
      </c>
      <c r="F6" s="15" t="s">
        <v>1</v>
      </c>
      <c r="G6" s="14" t="s">
        <v>507</v>
      </c>
      <c r="H6" s="15" t="s">
        <v>1</v>
      </c>
      <c r="I6" s="128" t="s">
        <v>454</v>
      </c>
      <c r="J6" s="13" t="s">
        <v>205</v>
      </c>
      <c r="K6" s="14" t="s">
        <v>508</v>
      </c>
      <c r="L6" s="15" t="s">
        <v>1</v>
      </c>
      <c r="M6" s="14" t="s">
        <v>509</v>
      </c>
      <c r="N6" s="15" t="s">
        <v>1</v>
      </c>
      <c r="O6" s="14" t="s">
        <v>510</v>
      </c>
      <c r="P6" s="15" t="s">
        <v>1</v>
      </c>
      <c r="Q6" s="128" t="s">
        <v>454</v>
      </c>
      <c r="R6" s="13" t="s">
        <v>205</v>
      </c>
      <c r="S6" s="14" t="s">
        <v>511</v>
      </c>
      <c r="T6" s="15" t="s">
        <v>1</v>
      </c>
      <c r="U6" s="14" t="s">
        <v>512</v>
      </c>
      <c r="V6" s="15" t="s">
        <v>1</v>
      </c>
      <c r="W6" s="14" t="s">
        <v>513</v>
      </c>
      <c r="X6" s="15" t="s">
        <v>1</v>
      </c>
      <c r="Y6" s="128" t="s">
        <v>454</v>
      </c>
      <c r="Z6" s="13" t="s">
        <v>205</v>
      </c>
      <c r="AA6" s="14" t="s">
        <v>514</v>
      </c>
      <c r="AB6" s="15" t="s">
        <v>1</v>
      </c>
      <c r="AC6" s="14" t="s">
        <v>515</v>
      </c>
      <c r="AD6" s="15" t="s">
        <v>1</v>
      </c>
      <c r="AE6" s="14" t="s">
        <v>516</v>
      </c>
      <c r="AF6" s="15" t="s">
        <v>1</v>
      </c>
      <c r="AG6" s="128" t="s">
        <v>454</v>
      </c>
      <c r="AH6" s="13" t="s">
        <v>205</v>
      </c>
    </row>
    <row r="7" spans="1:34" ht="15.75" thickTop="1" x14ac:dyDescent="0.25">
      <c r="A7" s="2" t="s">
        <v>408</v>
      </c>
      <c r="B7" s="606">
        <v>768</v>
      </c>
      <c r="C7" s="752">
        <v>929</v>
      </c>
      <c r="D7" s="19">
        <f t="shared" ref="D7:D16" si="0">C7/$B7</f>
        <v>1.2096354166666667</v>
      </c>
      <c r="E7" s="752">
        <v>887</v>
      </c>
      <c r="F7" s="19">
        <f t="shared" ref="F7:F16" si="1">E7/$B7</f>
        <v>1.1549479166666667</v>
      </c>
      <c r="G7" s="752">
        <v>598</v>
      </c>
      <c r="H7" s="19">
        <f t="shared" ref="H7:H16" si="2">G7/$B7</f>
        <v>0.77864583333333337</v>
      </c>
      <c r="I7" s="98">
        <f t="shared" ref="I7:I16" si="3">SUM(C7,E7,G7)</f>
        <v>2414</v>
      </c>
      <c r="J7" s="146">
        <f>I7/($B7*3)</f>
        <v>1.0477430555555556</v>
      </c>
      <c r="K7" s="752">
        <v>744</v>
      </c>
      <c r="L7" s="19">
        <f t="shared" ref="L7:L16" si="4">K7/$B7</f>
        <v>0.96875</v>
      </c>
      <c r="M7" s="752">
        <v>369</v>
      </c>
      <c r="N7" s="19">
        <f t="shared" ref="N7:N16" si="5">M7/$B7</f>
        <v>0.48046875</v>
      </c>
      <c r="O7" s="752">
        <v>508</v>
      </c>
      <c r="P7" s="19">
        <f t="shared" ref="P7:P16" si="6">O7/$B7</f>
        <v>0.66145833333333337</v>
      </c>
      <c r="Q7" s="98">
        <f t="shared" ref="Q7:Q16" si="7">SUM(K7,M7,O7)</f>
        <v>1621</v>
      </c>
      <c r="R7" s="146">
        <f t="shared" ref="R7:R16" si="8">Q7/($B7*3)</f>
        <v>0.70355902777777779</v>
      </c>
      <c r="S7" s="752">
        <v>617</v>
      </c>
      <c r="T7" s="19">
        <f t="shared" ref="T7:T16" si="9">S7/$B7</f>
        <v>0.80338541666666663</v>
      </c>
      <c r="U7" s="752">
        <v>887</v>
      </c>
      <c r="V7" s="19">
        <f t="shared" ref="V7:V16" si="10">U7/$B7</f>
        <v>1.1549479166666667</v>
      </c>
      <c r="W7" s="752"/>
      <c r="X7" s="19">
        <f t="shared" ref="X7:X16" si="11">W7/$B7</f>
        <v>0</v>
      </c>
      <c r="Y7" s="98">
        <f t="shared" ref="Y7:Y16" si="12">SUM(S7,U7,W7)</f>
        <v>1504</v>
      </c>
      <c r="Z7" s="146">
        <f t="shared" ref="Z7:Z16" si="13">Y7/($B7*3)</f>
        <v>0.65277777777777779</v>
      </c>
      <c r="AA7" s="752"/>
      <c r="AB7" s="19">
        <f t="shared" ref="AB7:AB16" si="14">AA7/$B7</f>
        <v>0</v>
      </c>
      <c r="AC7" s="752"/>
      <c r="AD7" s="19">
        <f t="shared" ref="AD7:AD16" si="15">AC7/$B7</f>
        <v>0</v>
      </c>
      <c r="AE7" s="752"/>
      <c r="AF7" s="19">
        <f t="shared" ref="AF7:AF16" si="16">AE7/$B7</f>
        <v>0</v>
      </c>
      <c r="AG7" s="98">
        <f t="shared" ref="AG7:AG16" si="17">SUM(AA7,AC7,AE7)</f>
        <v>0</v>
      </c>
      <c r="AH7" s="146">
        <f t="shared" ref="AH7:AH16" si="18">AG7/($B7*3)</f>
        <v>0</v>
      </c>
    </row>
    <row r="8" spans="1:34" x14ac:dyDescent="0.25">
      <c r="A8" s="2" t="s">
        <v>9</v>
      </c>
      <c r="B8" s="1157">
        <v>2688</v>
      </c>
      <c r="C8" s="753">
        <v>2712</v>
      </c>
      <c r="D8" s="20">
        <f t="shared" si="0"/>
        <v>1.0089285714285714</v>
      </c>
      <c r="E8" s="753">
        <v>2721</v>
      </c>
      <c r="F8" s="20">
        <f t="shared" si="1"/>
        <v>1.0122767857142858</v>
      </c>
      <c r="G8" s="753">
        <v>2255</v>
      </c>
      <c r="H8" s="20">
        <f t="shared" si="2"/>
        <v>0.83891369047619047</v>
      </c>
      <c r="I8" s="100">
        <f t="shared" si="3"/>
        <v>7688</v>
      </c>
      <c r="J8" s="218">
        <f t="shared" ref="J8:J16" si="19">I8/($B8*3)</f>
        <v>0.95337301587301593</v>
      </c>
      <c r="K8" s="753">
        <v>3286</v>
      </c>
      <c r="L8" s="20">
        <f t="shared" si="4"/>
        <v>1.2224702380952381</v>
      </c>
      <c r="M8" s="753">
        <v>1801</v>
      </c>
      <c r="N8" s="20">
        <f t="shared" si="5"/>
        <v>0.67001488095238093</v>
      </c>
      <c r="O8" s="753">
        <v>2121</v>
      </c>
      <c r="P8" s="20">
        <f t="shared" si="6"/>
        <v>0.7890625</v>
      </c>
      <c r="Q8" s="100">
        <f t="shared" si="7"/>
        <v>7208</v>
      </c>
      <c r="R8" s="218">
        <f t="shared" si="8"/>
        <v>0.89384920634920639</v>
      </c>
      <c r="S8" s="753">
        <v>1754</v>
      </c>
      <c r="T8" s="20">
        <f t="shared" si="9"/>
        <v>0.65252976190476186</v>
      </c>
      <c r="U8" s="753">
        <v>3018</v>
      </c>
      <c r="V8" s="20">
        <f t="shared" si="10"/>
        <v>1.1227678571428572</v>
      </c>
      <c r="W8" s="753"/>
      <c r="X8" s="20">
        <f t="shared" si="11"/>
        <v>0</v>
      </c>
      <c r="Y8" s="100">
        <f t="shared" si="12"/>
        <v>4772</v>
      </c>
      <c r="Z8" s="218">
        <f t="shared" si="13"/>
        <v>0.59176587301587302</v>
      </c>
      <c r="AA8" s="753"/>
      <c r="AB8" s="20">
        <f t="shared" si="14"/>
        <v>0</v>
      </c>
      <c r="AC8" s="753"/>
      <c r="AD8" s="20">
        <f t="shared" si="15"/>
        <v>0</v>
      </c>
      <c r="AE8" s="753"/>
      <c r="AF8" s="20">
        <f t="shared" si="16"/>
        <v>0</v>
      </c>
      <c r="AG8" s="100">
        <f t="shared" si="17"/>
        <v>0</v>
      </c>
      <c r="AH8" s="218">
        <f t="shared" si="18"/>
        <v>0</v>
      </c>
    </row>
    <row r="9" spans="1:34" x14ac:dyDescent="0.25">
      <c r="A9" s="2" t="s">
        <v>10</v>
      </c>
      <c r="B9" s="1157">
        <v>789</v>
      </c>
      <c r="C9" s="753">
        <v>465</v>
      </c>
      <c r="D9" s="20">
        <f t="shared" si="0"/>
        <v>0.58935361216730042</v>
      </c>
      <c r="E9" s="753">
        <v>839</v>
      </c>
      <c r="F9" s="20">
        <f t="shared" si="1"/>
        <v>1.0633713561470215</v>
      </c>
      <c r="G9" s="753">
        <v>742</v>
      </c>
      <c r="H9" s="20">
        <f t="shared" si="2"/>
        <v>0.94043092522179972</v>
      </c>
      <c r="I9" s="100">
        <f t="shared" si="3"/>
        <v>2046</v>
      </c>
      <c r="J9" s="218">
        <f t="shared" si="19"/>
        <v>0.86438529784537388</v>
      </c>
      <c r="K9" s="753">
        <v>1006</v>
      </c>
      <c r="L9" s="20">
        <f t="shared" si="4"/>
        <v>1.2750316856780735</v>
      </c>
      <c r="M9" s="753">
        <v>947</v>
      </c>
      <c r="N9" s="20">
        <f t="shared" si="5"/>
        <v>1.2002534854245881</v>
      </c>
      <c r="O9" s="753">
        <v>707</v>
      </c>
      <c r="P9" s="20">
        <f t="shared" si="6"/>
        <v>0.89607097591888463</v>
      </c>
      <c r="Q9" s="100">
        <f t="shared" si="7"/>
        <v>2660</v>
      </c>
      <c r="R9" s="218">
        <f t="shared" si="8"/>
        <v>1.1237853823405155</v>
      </c>
      <c r="S9" s="753">
        <v>453</v>
      </c>
      <c r="T9" s="20">
        <f t="shared" si="9"/>
        <v>0.57414448669201523</v>
      </c>
      <c r="U9" s="753">
        <v>1069</v>
      </c>
      <c r="V9" s="20">
        <f t="shared" si="10"/>
        <v>1.3548795944233207</v>
      </c>
      <c r="W9" s="753"/>
      <c r="X9" s="20">
        <f t="shared" si="11"/>
        <v>0</v>
      </c>
      <c r="Y9" s="100">
        <f t="shared" si="12"/>
        <v>1522</v>
      </c>
      <c r="Z9" s="218">
        <f t="shared" si="13"/>
        <v>0.64300802703844528</v>
      </c>
      <c r="AA9" s="753"/>
      <c r="AB9" s="20">
        <f t="shared" si="14"/>
        <v>0</v>
      </c>
      <c r="AC9" s="753"/>
      <c r="AD9" s="20">
        <f t="shared" si="15"/>
        <v>0</v>
      </c>
      <c r="AE9" s="753"/>
      <c r="AF9" s="20">
        <f t="shared" si="16"/>
        <v>0</v>
      </c>
      <c r="AG9" s="100">
        <f t="shared" si="17"/>
        <v>0</v>
      </c>
      <c r="AH9" s="218">
        <f t="shared" si="18"/>
        <v>0</v>
      </c>
    </row>
    <row r="10" spans="1:34" x14ac:dyDescent="0.25">
      <c r="A10" s="2" t="s">
        <v>42</v>
      </c>
      <c r="B10" s="1157">
        <v>526</v>
      </c>
      <c r="C10" s="753">
        <v>386</v>
      </c>
      <c r="D10" s="20">
        <f t="shared" si="0"/>
        <v>0.73384030418250945</v>
      </c>
      <c r="E10" s="753">
        <v>449</v>
      </c>
      <c r="F10" s="20">
        <f t="shared" si="1"/>
        <v>0.85361216730038025</v>
      </c>
      <c r="G10" s="753">
        <v>316</v>
      </c>
      <c r="H10" s="20">
        <f t="shared" si="2"/>
        <v>0.60076045627376429</v>
      </c>
      <c r="I10" s="100">
        <f t="shared" si="3"/>
        <v>1151</v>
      </c>
      <c r="J10" s="218">
        <f t="shared" si="19"/>
        <v>0.729404309252218</v>
      </c>
      <c r="K10" s="753">
        <v>518</v>
      </c>
      <c r="L10" s="20">
        <f t="shared" si="4"/>
        <v>0.98479087452471481</v>
      </c>
      <c r="M10" s="753">
        <v>500</v>
      </c>
      <c r="N10" s="20">
        <f t="shared" si="5"/>
        <v>0.95057034220532322</v>
      </c>
      <c r="O10" s="753">
        <v>414</v>
      </c>
      <c r="P10" s="20">
        <f t="shared" si="6"/>
        <v>0.78707224334600756</v>
      </c>
      <c r="Q10" s="100">
        <f t="shared" si="7"/>
        <v>1432</v>
      </c>
      <c r="R10" s="218">
        <f t="shared" si="8"/>
        <v>0.90747782002534849</v>
      </c>
      <c r="S10" s="753">
        <v>361</v>
      </c>
      <c r="T10" s="20">
        <f t="shared" si="9"/>
        <v>0.68631178707224338</v>
      </c>
      <c r="U10" s="753">
        <v>484</v>
      </c>
      <c r="V10" s="20">
        <f t="shared" si="10"/>
        <v>0.92015209125475284</v>
      </c>
      <c r="W10" s="753"/>
      <c r="X10" s="20">
        <f t="shared" si="11"/>
        <v>0</v>
      </c>
      <c r="Y10" s="100">
        <f t="shared" si="12"/>
        <v>845</v>
      </c>
      <c r="Z10" s="218">
        <f t="shared" si="13"/>
        <v>0.53548795944233207</v>
      </c>
      <c r="AA10" s="753"/>
      <c r="AB10" s="20">
        <f t="shared" si="14"/>
        <v>0</v>
      </c>
      <c r="AC10" s="753"/>
      <c r="AD10" s="20">
        <f t="shared" si="15"/>
        <v>0</v>
      </c>
      <c r="AE10" s="753"/>
      <c r="AF10" s="20">
        <f t="shared" si="16"/>
        <v>0</v>
      </c>
      <c r="AG10" s="100">
        <f t="shared" si="17"/>
        <v>0</v>
      </c>
      <c r="AH10" s="218">
        <f t="shared" si="18"/>
        <v>0</v>
      </c>
    </row>
    <row r="11" spans="1:34" x14ac:dyDescent="0.25">
      <c r="A11" s="97" t="s">
        <v>194</v>
      </c>
      <c r="B11" s="1157">
        <v>125</v>
      </c>
      <c r="C11" s="754">
        <v>88</v>
      </c>
      <c r="D11" s="20">
        <f t="shared" si="0"/>
        <v>0.70399999999999996</v>
      </c>
      <c r="E11" s="754">
        <v>124</v>
      </c>
      <c r="F11" s="20">
        <f t="shared" si="1"/>
        <v>0.99199999999999999</v>
      </c>
      <c r="G11" s="754">
        <v>98</v>
      </c>
      <c r="H11" s="20">
        <f t="shared" si="2"/>
        <v>0.78400000000000003</v>
      </c>
      <c r="I11" s="100">
        <f t="shared" si="3"/>
        <v>310</v>
      </c>
      <c r="J11" s="218">
        <f t="shared" si="19"/>
        <v>0.82666666666666666</v>
      </c>
      <c r="K11" s="754">
        <v>119</v>
      </c>
      <c r="L11" s="20">
        <f t="shared" si="4"/>
        <v>0.95199999999999996</v>
      </c>
      <c r="M11" s="754">
        <v>138</v>
      </c>
      <c r="N11" s="20">
        <f t="shared" si="5"/>
        <v>1.1040000000000001</v>
      </c>
      <c r="O11" s="754">
        <v>83</v>
      </c>
      <c r="P11" s="20">
        <f t="shared" si="6"/>
        <v>0.66400000000000003</v>
      </c>
      <c r="Q11" s="100">
        <f t="shared" si="7"/>
        <v>340</v>
      </c>
      <c r="R11" s="218">
        <f t="shared" si="8"/>
        <v>0.90666666666666662</v>
      </c>
      <c r="S11" s="754">
        <v>39</v>
      </c>
      <c r="T11" s="20">
        <f t="shared" si="9"/>
        <v>0.312</v>
      </c>
      <c r="U11" s="754">
        <v>145</v>
      </c>
      <c r="V11" s="20">
        <f t="shared" si="10"/>
        <v>1.1599999999999999</v>
      </c>
      <c r="W11" s="754"/>
      <c r="X11" s="20">
        <f t="shared" si="11"/>
        <v>0</v>
      </c>
      <c r="Y11" s="100">
        <f t="shared" si="12"/>
        <v>184</v>
      </c>
      <c r="Z11" s="218">
        <f t="shared" si="13"/>
        <v>0.49066666666666664</v>
      </c>
      <c r="AA11" s="754"/>
      <c r="AB11" s="20">
        <f t="shared" si="14"/>
        <v>0</v>
      </c>
      <c r="AC11" s="754"/>
      <c r="AD11" s="20">
        <f t="shared" si="15"/>
        <v>0</v>
      </c>
      <c r="AE11" s="754"/>
      <c r="AF11" s="20">
        <f t="shared" si="16"/>
        <v>0</v>
      </c>
      <c r="AG11" s="100">
        <f t="shared" si="17"/>
        <v>0</v>
      </c>
      <c r="AH11" s="218">
        <f t="shared" si="18"/>
        <v>0</v>
      </c>
    </row>
    <row r="12" spans="1:34" x14ac:dyDescent="0.25">
      <c r="A12" s="2" t="s">
        <v>13</v>
      </c>
      <c r="B12" s="1157">
        <v>526</v>
      </c>
      <c r="C12" s="756">
        <v>447</v>
      </c>
      <c r="D12" s="20">
        <f t="shared" si="0"/>
        <v>0.84980988593155893</v>
      </c>
      <c r="E12" s="756">
        <v>478</v>
      </c>
      <c r="F12" s="20">
        <f t="shared" si="1"/>
        <v>0.90874524714828897</v>
      </c>
      <c r="G12" s="756">
        <v>478</v>
      </c>
      <c r="H12" s="20">
        <f t="shared" si="2"/>
        <v>0.90874524714828897</v>
      </c>
      <c r="I12" s="100">
        <f t="shared" si="3"/>
        <v>1403</v>
      </c>
      <c r="J12" s="218">
        <f t="shared" si="19"/>
        <v>0.88910012674271233</v>
      </c>
      <c r="K12" s="756">
        <v>507</v>
      </c>
      <c r="L12" s="20">
        <f t="shared" si="4"/>
        <v>0.96387832699619769</v>
      </c>
      <c r="M12" s="756">
        <v>540</v>
      </c>
      <c r="N12" s="20">
        <f t="shared" si="5"/>
        <v>1.0266159695817489</v>
      </c>
      <c r="O12" s="756">
        <v>419</v>
      </c>
      <c r="P12" s="20">
        <f t="shared" si="6"/>
        <v>0.79657794676806082</v>
      </c>
      <c r="Q12" s="100">
        <f t="shared" si="7"/>
        <v>1466</v>
      </c>
      <c r="R12" s="218">
        <f t="shared" si="8"/>
        <v>0.92902408111533585</v>
      </c>
      <c r="S12" s="756">
        <v>431</v>
      </c>
      <c r="T12" s="20">
        <f t="shared" si="9"/>
        <v>0.81939163498098855</v>
      </c>
      <c r="U12" s="756">
        <v>484</v>
      </c>
      <c r="V12" s="20">
        <f t="shared" si="10"/>
        <v>0.92015209125475284</v>
      </c>
      <c r="W12" s="756"/>
      <c r="X12" s="20">
        <f t="shared" si="11"/>
        <v>0</v>
      </c>
      <c r="Y12" s="100">
        <f t="shared" si="12"/>
        <v>915</v>
      </c>
      <c r="Z12" s="218">
        <f t="shared" si="13"/>
        <v>0.57984790874524716</v>
      </c>
      <c r="AA12" s="756"/>
      <c r="AB12" s="20">
        <f t="shared" si="14"/>
        <v>0</v>
      </c>
      <c r="AC12" s="756"/>
      <c r="AD12" s="20">
        <f t="shared" si="15"/>
        <v>0</v>
      </c>
      <c r="AE12" s="756"/>
      <c r="AF12" s="20">
        <f t="shared" si="16"/>
        <v>0</v>
      </c>
      <c r="AG12" s="100">
        <f t="shared" si="17"/>
        <v>0</v>
      </c>
      <c r="AH12" s="218">
        <f t="shared" si="18"/>
        <v>0</v>
      </c>
    </row>
    <row r="13" spans="1:34" x14ac:dyDescent="0.25">
      <c r="A13" s="1182" t="s">
        <v>575</v>
      </c>
      <c r="B13" s="1158">
        <v>187</v>
      </c>
      <c r="C13" s="756">
        <v>200</v>
      </c>
      <c r="D13" s="1171">
        <f t="shared" ref="D13:D14" si="20">C13/$B13</f>
        <v>1.0695187165775402</v>
      </c>
      <c r="E13" s="756">
        <v>185</v>
      </c>
      <c r="F13" s="1171">
        <f t="shared" ref="F13:F14" si="21">E13/$B13</f>
        <v>0.98930481283422456</v>
      </c>
      <c r="G13" s="756">
        <v>189</v>
      </c>
      <c r="H13" s="1171">
        <f t="shared" ref="H13:H14" si="22">G13/$B13</f>
        <v>1.0106951871657754</v>
      </c>
      <c r="I13" s="1172">
        <f t="shared" si="3"/>
        <v>574</v>
      </c>
      <c r="J13" s="1173">
        <f t="shared" ref="J13:J14" si="23">I13/($B13*3)</f>
        <v>1.0231729055258467</v>
      </c>
      <c r="K13" s="756">
        <v>240</v>
      </c>
      <c r="L13" s="1171">
        <f t="shared" si="4"/>
        <v>1.2834224598930482</v>
      </c>
      <c r="M13" s="756">
        <v>231</v>
      </c>
      <c r="N13" s="1171">
        <f t="shared" ref="N13:N14" si="24">M13/$B13</f>
        <v>1.2352941176470589</v>
      </c>
      <c r="O13" s="756">
        <v>181</v>
      </c>
      <c r="P13" s="1171">
        <f t="shared" ref="P13:P14" si="25">O13/$B13</f>
        <v>0.96791443850267378</v>
      </c>
      <c r="Q13" s="1172">
        <f t="shared" si="7"/>
        <v>652</v>
      </c>
      <c r="R13" s="1173">
        <f t="shared" si="8"/>
        <v>1.1622103386809268</v>
      </c>
      <c r="S13" s="756">
        <v>187</v>
      </c>
      <c r="T13" s="1171">
        <f t="shared" si="9"/>
        <v>1</v>
      </c>
      <c r="U13" s="756">
        <v>215</v>
      </c>
      <c r="V13" s="1171">
        <f t="shared" si="10"/>
        <v>1.1497326203208555</v>
      </c>
      <c r="W13" s="756"/>
      <c r="X13" s="1171">
        <f t="shared" si="11"/>
        <v>0</v>
      </c>
      <c r="Y13" s="1172">
        <f t="shared" si="12"/>
        <v>402</v>
      </c>
      <c r="Z13" s="1173">
        <f t="shared" si="13"/>
        <v>0.71657754010695185</v>
      </c>
      <c r="AA13" s="756"/>
      <c r="AB13" s="1171">
        <f t="shared" si="14"/>
        <v>0</v>
      </c>
      <c r="AC13" s="756"/>
      <c r="AD13" s="1171">
        <f t="shared" si="15"/>
        <v>0</v>
      </c>
      <c r="AE13" s="756"/>
      <c r="AF13" s="1171">
        <f t="shared" si="16"/>
        <v>0</v>
      </c>
      <c r="AG13" s="1172">
        <f t="shared" si="17"/>
        <v>0</v>
      </c>
      <c r="AH13" s="1173">
        <f t="shared" si="18"/>
        <v>0</v>
      </c>
    </row>
    <row r="14" spans="1:34" x14ac:dyDescent="0.25">
      <c r="A14" s="1183" t="s">
        <v>459</v>
      </c>
      <c r="B14" s="1176">
        <v>0</v>
      </c>
      <c r="C14" s="1177">
        <v>78</v>
      </c>
      <c r="D14" s="1178" t="e">
        <f t="shared" si="20"/>
        <v>#DIV/0!</v>
      </c>
      <c r="E14" s="1177">
        <v>216</v>
      </c>
      <c r="F14" s="1178" t="e">
        <f t="shared" si="21"/>
        <v>#DIV/0!</v>
      </c>
      <c r="G14" s="1177">
        <v>179</v>
      </c>
      <c r="H14" s="1178" t="e">
        <f t="shared" si="22"/>
        <v>#DIV/0!</v>
      </c>
      <c r="I14" s="1179">
        <f t="shared" si="3"/>
        <v>473</v>
      </c>
      <c r="J14" s="1180" t="e">
        <f t="shared" si="23"/>
        <v>#DIV/0!</v>
      </c>
      <c r="K14" s="1177">
        <v>201</v>
      </c>
      <c r="L14" s="1178" t="e">
        <f t="shared" si="4"/>
        <v>#DIV/0!</v>
      </c>
      <c r="M14" s="1177">
        <v>164</v>
      </c>
      <c r="N14" s="1178" t="e">
        <f t="shared" si="24"/>
        <v>#DIV/0!</v>
      </c>
      <c r="O14" s="1177">
        <v>180</v>
      </c>
      <c r="P14" s="1178" t="e">
        <f t="shared" si="25"/>
        <v>#DIV/0!</v>
      </c>
      <c r="Q14" s="1179">
        <f t="shared" si="7"/>
        <v>545</v>
      </c>
      <c r="R14" s="1180" t="e">
        <f t="shared" si="8"/>
        <v>#DIV/0!</v>
      </c>
      <c r="S14" s="1177">
        <v>188</v>
      </c>
      <c r="T14" s="1178" t="e">
        <f t="shared" si="9"/>
        <v>#DIV/0!</v>
      </c>
      <c r="U14" s="1177">
        <v>198</v>
      </c>
      <c r="V14" s="1178" t="e">
        <f t="shared" si="10"/>
        <v>#DIV/0!</v>
      </c>
      <c r="W14" s="1177"/>
      <c r="X14" s="1178" t="e">
        <f t="shared" si="11"/>
        <v>#DIV/0!</v>
      </c>
      <c r="Y14" s="1179">
        <f t="shared" si="12"/>
        <v>386</v>
      </c>
      <c r="Z14" s="1180" t="e">
        <f t="shared" si="13"/>
        <v>#DIV/0!</v>
      </c>
      <c r="AA14" s="1177"/>
      <c r="AB14" s="1178" t="e">
        <f t="shared" si="14"/>
        <v>#DIV/0!</v>
      </c>
      <c r="AC14" s="1177"/>
      <c r="AD14" s="1178" t="e">
        <f t="shared" si="15"/>
        <v>#DIV/0!</v>
      </c>
      <c r="AE14" s="1177"/>
      <c r="AF14" s="1178" t="e">
        <f t="shared" si="16"/>
        <v>#DIV/0!</v>
      </c>
      <c r="AG14" s="1179">
        <f t="shared" si="17"/>
        <v>0</v>
      </c>
      <c r="AH14" s="1180" t="e">
        <f t="shared" si="18"/>
        <v>#DIV/0!</v>
      </c>
    </row>
    <row r="15" spans="1:34" ht="15.75" thickBot="1" x14ac:dyDescent="0.3">
      <c r="A15" s="2" t="s">
        <v>12</v>
      </c>
      <c r="B15" s="1170">
        <v>125</v>
      </c>
      <c r="C15" s="1177">
        <v>159</v>
      </c>
      <c r="D15" s="1178">
        <f t="shared" ref="D15" si="26">C15/$B15</f>
        <v>1.272</v>
      </c>
      <c r="E15" s="1177">
        <v>253</v>
      </c>
      <c r="F15" s="1178">
        <f t="shared" ref="F15" si="27">E15/$B15</f>
        <v>2.024</v>
      </c>
      <c r="G15" s="1177">
        <v>56</v>
      </c>
      <c r="H15" s="1178">
        <f t="shared" ref="H15" si="28">G15/$B15</f>
        <v>0.44800000000000001</v>
      </c>
      <c r="I15" s="1179">
        <f t="shared" ref="I15" si="29">SUM(C15,E15,G15)</f>
        <v>468</v>
      </c>
      <c r="J15" s="1180">
        <f t="shared" ref="J15" si="30">I15/($B15*3)</f>
        <v>1.248</v>
      </c>
      <c r="K15" s="1177">
        <v>153</v>
      </c>
      <c r="L15" s="1178">
        <f t="shared" ref="L15" si="31">K15/$B15</f>
        <v>1.224</v>
      </c>
      <c r="M15" s="1177">
        <v>238</v>
      </c>
      <c r="N15" s="1178">
        <f t="shared" ref="N15" si="32">M15/$B15</f>
        <v>1.9039999999999999</v>
      </c>
      <c r="O15" s="1177">
        <v>191</v>
      </c>
      <c r="P15" s="1178">
        <f t="shared" ref="P15" si="33">O15/$B15</f>
        <v>1.528</v>
      </c>
      <c r="Q15" s="1179">
        <f t="shared" ref="Q15" si="34">SUM(K15,M15,O15)</f>
        <v>582</v>
      </c>
      <c r="R15" s="1180">
        <f t="shared" ref="R15" si="35">Q15/($B15*3)</f>
        <v>1.552</v>
      </c>
      <c r="S15" s="1177">
        <v>221</v>
      </c>
      <c r="T15" s="1178">
        <f t="shared" ref="T15" si="36">S15/$B15</f>
        <v>1.768</v>
      </c>
      <c r="U15" s="1177">
        <v>238</v>
      </c>
      <c r="V15" s="1178">
        <f t="shared" ref="V15" si="37">U15/$B15</f>
        <v>1.9039999999999999</v>
      </c>
      <c r="W15" s="1177"/>
      <c r="X15" s="1178">
        <f t="shared" ref="X15" si="38">W15/$B15</f>
        <v>0</v>
      </c>
      <c r="Y15" s="1179">
        <f t="shared" ref="Y15" si="39">SUM(S15,U15,W15)</f>
        <v>459</v>
      </c>
      <c r="Z15" s="1180">
        <f t="shared" ref="Z15" si="40">Y15/($B15*3)</f>
        <v>1.224</v>
      </c>
      <c r="AA15" s="1177"/>
      <c r="AB15" s="1178">
        <f t="shared" ref="AB15" si="41">AA15/$B15</f>
        <v>0</v>
      </c>
      <c r="AC15" s="1177"/>
      <c r="AD15" s="1178">
        <f t="shared" ref="AD15" si="42">AC15/$B15</f>
        <v>0</v>
      </c>
      <c r="AE15" s="1177"/>
      <c r="AF15" s="1178">
        <f t="shared" ref="AF15" si="43">AE15/$B15</f>
        <v>0</v>
      </c>
      <c r="AG15" s="1179">
        <f t="shared" ref="AG15" si="44">SUM(AA15,AC15,AE15)</f>
        <v>0</v>
      </c>
      <c r="AH15" s="1180">
        <f t="shared" ref="AH15" si="45">AG15/($B15*3)</f>
        <v>0</v>
      </c>
    </row>
    <row r="16" spans="1:34" ht="15.75" thickBot="1" x14ac:dyDescent="0.3">
      <c r="A16" s="623" t="s">
        <v>7</v>
      </c>
      <c r="B16" s="624">
        <f>SUM(B7:B14)</f>
        <v>5609</v>
      </c>
      <c r="C16" s="418">
        <f>SUM(C7:C15)</f>
        <v>5464</v>
      </c>
      <c r="D16" s="278">
        <f t="shared" si="0"/>
        <v>0.97414868960599033</v>
      </c>
      <c r="E16" s="418">
        <f>SUM(E7:E15)</f>
        <v>6152</v>
      </c>
      <c r="F16" s="278">
        <f t="shared" si="1"/>
        <v>1.0968087003030844</v>
      </c>
      <c r="G16" s="936">
        <f>SUM(G7:G15)</f>
        <v>4911</v>
      </c>
      <c r="H16" s="278">
        <f t="shared" si="2"/>
        <v>0.8755571403102157</v>
      </c>
      <c r="I16" s="625">
        <f t="shared" si="3"/>
        <v>16527</v>
      </c>
      <c r="J16" s="279">
        <f t="shared" si="19"/>
        <v>0.98217151007309678</v>
      </c>
      <c r="K16" s="418">
        <f>SUM(K7:K15)</f>
        <v>6774</v>
      </c>
      <c r="L16" s="278">
        <f t="shared" si="4"/>
        <v>1.2077019076484221</v>
      </c>
      <c r="M16" s="418">
        <f>SUM(M7:M15)</f>
        <v>4928</v>
      </c>
      <c r="N16" s="278">
        <f t="shared" si="5"/>
        <v>0.87858798359778922</v>
      </c>
      <c r="O16" s="418">
        <f>SUM(O7:O15)</f>
        <v>4804</v>
      </c>
      <c r="P16" s="278">
        <f t="shared" si="6"/>
        <v>0.85648065608842927</v>
      </c>
      <c r="Q16" s="625">
        <f t="shared" si="7"/>
        <v>16506</v>
      </c>
      <c r="R16" s="279">
        <f t="shared" si="8"/>
        <v>0.98092351577821357</v>
      </c>
      <c r="S16" s="418">
        <f>SUM(S7:S15)</f>
        <v>4251</v>
      </c>
      <c r="T16" s="278">
        <f t="shared" si="9"/>
        <v>0.75788910679265464</v>
      </c>
      <c r="U16" s="418">
        <f>SUM(U7:U15)</f>
        <v>6738</v>
      </c>
      <c r="V16" s="278">
        <f t="shared" si="10"/>
        <v>1.2012836512747371</v>
      </c>
      <c r="W16" s="418">
        <f>SUM(W7:W15)</f>
        <v>0</v>
      </c>
      <c r="X16" s="278">
        <f t="shared" si="11"/>
        <v>0</v>
      </c>
      <c r="Y16" s="625">
        <f t="shared" si="12"/>
        <v>10989</v>
      </c>
      <c r="Z16" s="279">
        <f t="shared" si="13"/>
        <v>0.65305758602246389</v>
      </c>
      <c r="AA16" s="418">
        <f>SUM(AA7:AA15)</f>
        <v>0</v>
      </c>
      <c r="AB16" s="278">
        <f t="shared" si="14"/>
        <v>0</v>
      </c>
      <c r="AC16" s="418">
        <f>SUM(AC7:AC15)</f>
        <v>0</v>
      </c>
      <c r="AD16" s="278">
        <f t="shared" si="15"/>
        <v>0</v>
      </c>
      <c r="AE16" s="418">
        <f>SUM(AE7:AE15)</f>
        <v>0</v>
      </c>
      <c r="AF16" s="278">
        <f t="shared" si="16"/>
        <v>0</v>
      </c>
      <c r="AG16" s="625">
        <f t="shared" si="17"/>
        <v>0</v>
      </c>
      <c r="AH16" s="279">
        <f t="shared" si="18"/>
        <v>0</v>
      </c>
    </row>
    <row r="18" spans="1:34" ht="15.75" x14ac:dyDescent="0.25">
      <c r="A18" s="1303" t="s">
        <v>535</v>
      </c>
      <c r="B18" s="1291"/>
      <c r="C18" s="1291"/>
      <c r="D18" s="1291"/>
      <c r="E18" s="1291"/>
      <c r="F18" s="1291"/>
      <c r="G18" s="1291"/>
      <c r="H18" s="1291"/>
      <c r="I18" s="1291"/>
      <c r="J18" s="1291"/>
      <c r="K18" s="1291"/>
      <c r="L18" s="1291"/>
      <c r="M18" s="1291"/>
      <c r="N18" s="1291"/>
      <c r="O18" s="1291"/>
      <c r="P18" s="1291"/>
      <c r="Q18" s="1291"/>
      <c r="R18" s="1291"/>
      <c r="S18" s="1291"/>
      <c r="T18" s="1291"/>
      <c r="U18" s="1291"/>
      <c r="V18" s="1291"/>
      <c r="W18" s="1291"/>
      <c r="X18" s="1291"/>
      <c r="Y18" s="1291"/>
      <c r="Z18" s="1291"/>
      <c r="AA18" s="1291"/>
      <c r="AB18" s="1291"/>
      <c r="AC18" s="1291"/>
      <c r="AD18" s="1291"/>
      <c r="AE18" s="1291"/>
      <c r="AF18" s="1291"/>
      <c r="AG18" s="1291"/>
      <c r="AH18" s="1291"/>
    </row>
    <row r="19" spans="1:34" ht="24.75" thickBot="1" x14ac:dyDescent="0.3">
      <c r="A19" s="14" t="s">
        <v>14</v>
      </c>
      <c r="B19" s="12" t="s">
        <v>172</v>
      </c>
      <c r="C19" s="14" t="s">
        <v>505</v>
      </c>
      <c r="D19" s="15" t="s">
        <v>1</v>
      </c>
      <c r="E19" s="14" t="s">
        <v>506</v>
      </c>
      <c r="F19" s="15" t="s">
        <v>1</v>
      </c>
      <c r="G19" s="14" t="s">
        <v>507</v>
      </c>
      <c r="H19" s="15" t="s">
        <v>1</v>
      </c>
      <c r="I19" s="128" t="s">
        <v>454</v>
      </c>
      <c r="J19" s="13" t="s">
        <v>205</v>
      </c>
      <c r="K19" s="14" t="s">
        <v>508</v>
      </c>
      <c r="L19" s="15" t="s">
        <v>1</v>
      </c>
      <c r="M19" s="14" t="s">
        <v>509</v>
      </c>
      <c r="N19" s="15" t="s">
        <v>1</v>
      </c>
      <c r="O19" s="14" t="s">
        <v>510</v>
      </c>
      <c r="P19" s="15" t="s">
        <v>1</v>
      </c>
      <c r="Q19" s="128" t="s">
        <v>454</v>
      </c>
      <c r="R19" s="13" t="s">
        <v>205</v>
      </c>
      <c r="S19" s="14" t="s">
        <v>511</v>
      </c>
      <c r="T19" s="15" t="s">
        <v>1</v>
      </c>
      <c r="U19" s="14" t="s">
        <v>512</v>
      </c>
      <c r="V19" s="15" t="s">
        <v>1</v>
      </c>
      <c r="W19" s="14" t="s">
        <v>513</v>
      </c>
      <c r="X19" s="15" t="s">
        <v>1</v>
      </c>
      <c r="Y19" s="128" t="s">
        <v>454</v>
      </c>
      <c r="Z19" s="13" t="s">
        <v>205</v>
      </c>
      <c r="AA19" s="14" t="s">
        <v>514</v>
      </c>
      <c r="AB19" s="15" t="s">
        <v>1</v>
      </c>
      <c r="AC19" s="14" t="s">
        <v>515</v>
      </c>
      <c r="AD19" s="15" t="s">
        <v>1</v>
      </c>
      <c r="AE19" s="14" t="s">
        <v>516</v>
      </c>
      <c r="AF19" s="15" t="s">
        <v>1</v>
      </c>
      <c r="AG19" s="128" t="s">
        <v>454</v>
      </c>
      <c r="AH19" s="13" t="s">
        <v>205</v>
      </c>
    </row>
    <row r="20" spans="1:34" ht="15.75" thickTop="1" x14ac:dyDescent="0.25">
      <c r="A20" s="52" t="s">
        <v>460</v>
      </c>
      <c r="B20" s="53">
        <v>0</v>
      </c>
      <c r="C20" s="1232">
        <v>951</v>
      </c>
      <c r="D20" s="55" t="e">
        <v>#DIV/0!</v>
      </c>
      <c r="E20" s="1232">
        <v>644</v>
      </c>
      <c r="F20" s="55" t="e">
        <v>#DIV/0!</v>
      </c>
      <c r="G20" s="1232">
        <v>823</v>
      </c>
      <c r="H20" s="55" t="e">
        <f t="shared" ref="H20:H27" si="46">G20/$B20</f>
        <v>#DIV/0!</v>
      </c>
      <c r="I20" s="163">
        <f>SUM(C20,E20,G20)</f>
        <v>2418</v>
      </c>
      <c r="J20" s="164" t="e">
        <f>I20/($B20*3)</f>
        <v>#DIV/0!</v>
      </c>
      <c r="K20" s="1232">
        <v>1070</v>
      </c>
      <c r="L20" s="55" t="e">
        <f>K20/$B20</f>
        <v>#DIV/0!</v>
      </c>
      <c r="M20" s="1232">
        <v>1085</v>
      </c>
      <c r="N20" s="55" t="e">
        <f t="shared" ref="N20:N27" si="47">M20/$B20</f>
        <v>#DIV/0!</v>
      </c>
      <c r="O20" s="1232">
        <v>974</v>
      </c>
      <c r="P20" s="55" t="e">
        <f t="shared" ref="P20:P27" si="48">O20/$B20</f>
        <v>#DIV/0!</v>
      </c>
      <c r="Q20" s="163">
        <f>SUM(K20,M20,O20)</f>
        <v>3129</v>
      </c>
      <c r="R20" s="164" t="e">
        <f t="shared" ref="R20:R27" si="49">Q20/($B20*3)</f>
        <v>#DIV/0!</v>
      </c>
      <c r="S20" s="1232">
        <v>970</v>
      </c>
      <c r="T20" s="55" t="e">
        <f t="shared" ref="T20:T24" si="50">S20/$B20</f>
        <v>#DIV/0!</v>
      </c>
      <c r="U20" s="1232">
        <v>1061</v>
      </c>
      <c r="V20" s="55" t="e">
        <f t="shared" ref="V20:V24" si="51">U20/$B20</f>
        <v>#DIV/0!</v>
      </c>
      <c r="W20" s="1232"/>
      <c r="X20" s="55" t="e">
        <f t="shared" ref="X20:X24" si="52">W20/$B20</f>
        <v>#DIV/0!</v>
      </c>
      <c r="Y20" s="163">
        <f t="shared" ref="Y20:Y24" si="53">SUM(S20,U20,W20)</f>
        <v>2031</v>
      </c>
      <c r="Z20" s="164" t="e">
        <f t="shared" ref="Z20:Z24" si="54">Y20/($B20*3)</f>
        <v>#DIV/0!</v>
      </c>
      <c r="AA20" s="1232"/>
      <c r="AB20" s="55" t="e">
        <f t="shared" ref="AB20:AB24" si="55">AA20/$B20</f>
        <v>#DIV/0!</v>
      </c>
      <c r="AC20" s="1232"/>
      <c r="AD20" s="55" t="e">
        <f t="shared" ref="AD20:AD24" si="56">AC20/$B20</f>
        <v>#DIV/0!</v>
      </c>
      <c r="AE20" s="1232"/>
      <c r="AF20" s="55" t="e">
        <f t="shared" ref="AF20:AF24" si="57">AE20/$B20</f>
        <v>#DIV/0!</v>
      </c>
      <c r="AG20" s="163">
        <f t="shared" ref="AG20:AG24" si="58">SUM(AA20,AC20,AE20)</f>
        <v>0</v>
      </c>
      <c r="AH20" s="164" t="e">
        <f t="shared" ref="AH20:AH24" si="59">AG20/($B20*3)</f>
        <v>#DIV/0!</v>
      </c>
    </row>
    <row r="21" spans="1:34" x14ac:dyDescent="0.25">
      <c r="A21" s="43" t="s">
        <v>461</v>
      </c>
      <c r="B21" s="122">
        <v>420</v>
      </c>
      <c r="C21" s="1232">
        <v>336</v>
      </c>
      <c r="D21" s="55">
        <v>0.8</v>
      </c>
      <c r="E21" s="1155">
        <v>370</v>
      </c>
      <c r="F21" s="55">
        <v>0.88095238095238093</v>
      </c>
      <c r="G21" s="1155">
        <v>281</v>
      </c>
      <c r="H21" s="55">
        <f t="shared" si="46"/>
        <v>0.669047619047619</v>
      </c>
      <c r="I21" s="223">
        <f>SUM(C21,E21,G21)</f>
        <v>987</v>
      </c>
      <c r="J21" s="164">
        <f t="shared" ref="J21:J27" si="60">I21/($B21*3)</f>
        <v>0.78333333333333333</v>
      </c>
      <c r="K21" s="1155">
        <v>272</v>
      </c>
      <c r="L21" s="55">
        <f>K21/$B21</f>
        <v>0.64761904761904765</v>
      </c>
      <c r="M21" s="1155">
        <v>340</v>
      </c>
      <c r="N21" s="55">
        <f t="shared" si="47"/>
        <v>0.80952380952380953</v>
      </c>
      <c r="O21" s="1155">
        <v>219</v>
      </c>
      <c r="P21" s="55">
        <f t="shared" si="48"/>
        <v>0.52142857142857146</v>
      </c>
      <c r="Q21" s="223">
        <f>SUM(K21,M21,O21)</f>
        <v>831</v>
      </c>
      <c r="R21" s="164">
        <f t="shared" si="49"/>
        <v>0.65952380952380951</v>
      </c>
      <c r="S21" s="1155">
        <v>372</v>
      </c>
      <c r="T21" s="55">
        <f t="shared" si="50"/>
        <v>0.88571428571428568</v>
      </c>
      <c r="U21" s="1155">
        <v>326</v>
      </c>
      <c r="V21" s="55">
        <f t="shared" si="51"/>
        <v>0.77619047619047621</v>
      </c>
      <c r="W21" s="1155"/>
      <c r="X21" s="55">
        <f t="shared" si="52"/>
        <v>0</v>
      </c>
      <c r="Y21" s="223">
        <f t="shared" si="53"/>
        <v>698</v>
      </c>
      <c r="Z21" s="164">
        <f t="shared" si="54"/>
        <v>0.553968253968254</v>
      </c>
      <c r="AA21" s="1155"/>
      <c r="AB21" s="55">
        <f t="shared" si="55"/>
        <v>0</v>
      </c>
      <c r="AC21" s="1155"/>
      <c r="AD21" s="55">
        <f t="shared" si="56"/>
        <v>0</v>
      </c>
      <c r="AE21" s="1155"/>
      <c r="AF21" s="55">
        <f t="shared" si="57"/>
        <v>0</v>
      </c>
      <c r="AG21" s="223">
        <f t="shared" si="58"/>
        <v>0</v>
      </c>
      <c r="AH21" s="164">
        <f t="shared" si="59"/>
        <v>0</v>
      </c>
    </row>
    <row r="22" spans="1:34" x14ac:dyDescent="0.25">
      <c r="A22" s="43" t="s">
        <v>462</v>
      </c>
      <c r="B22" s="122">
        <v>44</v>
      </c>
      <c r="C22" s="1155">
        <v>23</v>
      </c>
      <c r="D22" s="55">
        <v>0.52272727272727271</v>
      </c>
      <c r="E22" s="1155">
        <v>51</v>
      </c>
      <c r="F22" s="55">
        <v>1.1590909090909092</v>
      </c>
      <c r="G22" s="1155">
        <v>35</v>
      </c>
      <c r="H22" s="55">
        <f t="shared" si="46"/>
        <v>0.79545454545454541</v>
      </c>
      <c r="I22" s="223">
        <f>SUM(C22,E22,G22)</f>
        <v>109</v>
      </c>
      <c r="J22" s="164">
        <f t="shared" si="60"/>
        <v>0.8257575757575758</v>
      </c>
      <c r="K22" s="1155">
        <v>28</v>
      </c>
      <c r="L22" s="55">
        <f>K22/$B22</f>
        <v>0.63636363636363635</v>
      </c>
      <c r="M22" s="1155">
        <v>66</v>
      </c>
      <c r="N22" s="55">
        <f t="shared" si="47"/>
        <v>1.5</v>
      </c>
      <c r="O22" s="1155">
        <v>52</v>
      </c>
      <c r="P22" s="55">
        <f t="shared" si="48"/>
        <v>1.1818181818181819</v>
      </c>
      <c r="Q22" s="223">
        <f>SUM(K22,M22,O22)</f>
        <v>146</v>
      </c>
      <c r="R22" s="164">
        <f t="shared" si="49"/>
        <v>1.106060606060606</v>
      </c>
      <c r="S22" s="1155">
        <v>39</v>
      </c>
      <c r="T22" s="55">
        <f t="shared" si="50"/>
        <v>0.88636363636363635</v>
      </c>
      <c r="U22" s="1155">
        <v>38</v>
      </c>
      <c r="V22" s="55">
        <f t="shared" si="51"/>
        <v>0.86363636363636365</v>
      </c>
      <c r="W22" s="1155"/>
      <c r="X22" s="55">
        <f t="shared" si="52"/>
        <v>0</v>
      </c>
      <c r="Y22" s="223">
        <f t="shared" si="53"/>
        <v>77</v>
      </c>
      <c r="Z22" s="164">
        <f t="shared" si="54"/>
        <v>0.58333333333333337</v>
      </c>
      <c r="AA22" s="1155"/>
      <c r="AB22" s="55">
        <f t="shared" si="55"/>
        <v>0</v>
      </c>
      <c r="AC22" s="1155"/>
      <c r="AD22" s="55">
        <f t="shared" si="56"/>
        <v>0</v>
      </c>
      <c r="AE22" s="1155"/>
      <c r="AF22" s="55">
        <f t="shared" si="57"/>
        <v>0</v>
      </c>
      <c r="AG22" s="223">
        <f t="shared" si="58"/>
        <v>0</v>
      </c>
      <c r="AH22" s="164">
        <f t="shared" si="59"/>
        <v>0</v>
      </c>
    </row>
    <row r="23" spans="1:34" x14ac:dyDescent="0.25">
      <c r="A23" s="43" t="s">
        <v>463</v>
      </c>
      <c r="B23" s="1165">
        <v>120</v>
      </c>
      <c r="C23" s="1155">
        <v>87</v>
      </c>
      <c r="D23" s="968">
        <v>0.72499999999999998</v>
      </c>
      <c r="E23" s="1233">
        <v>85</v>
      </c>
      <c r="F23" s="968">
        <v>0.70833333333333337</v>
      </c>
      <c r="G23" s="1269"/>
      <c r="H23" s="1270"/>
      <c r="I23" s="1271"/>
      <c r="J23" s="1270"/>
      <c r="K23" s="1272"/>
      <c r="L23" s="1270"/>
      <c r="M23" s="1272"/>
      <c r="N23" s="1270"/>
      <c r="O23" s="1272"/>
      <c r="P23" s="1270"/>
      <c r="Q23" s="1271"/>
      <c r="R23" s="1270"/>
      <c r="S23" s="1272"/>
      <c r="T23" s="1270"/>
      <c r="U23" s="1272"/>
      <c r="V23" s="1270"/>
      <c r="W23" s="1272"/>
      <c r="X23" s="1270"/>
      <c r="Y23" s="1271"/>
      <c r="Z23" s="1270"/>
      <c r="AA23" s="1272"/>
      <c r="AB23" s="1270"/>
      <c r="AC23" s="1272"/>
      <c r="AD23" s="1270"/>
      <c r="AE23" s="1272"/>
      <c r="AF23" s="1273"/>
      <c r="AG23" s="970">
        <f t="shared" si="58"/>
        <v>0</v>
      </c>
      <c r="AH23" s="971">
        <f t="shared" si="59"/>
        <v>0</v>
      </c>
    </row>
    <row r="24" spans="1:34" x14ac:dyDescent="0.25">
      <c r="A24" s="1304" t="s">
        <v>574</v>
      </c>
      <c r="B24" s="1306">
        <v>128</v>
      </c>
      <c r="C24" s="1295">
        <v>49</v>
      </c>
      <c r="D24" s="1297">
        <v>1.0208333333333333</v>
      </c>
      <c r="E24" s="1295">
        <v>51</v>
      </c>
      <c r="F24" s="1297">
        <v>1.0625</v>
      </c>
      <c r="G24" s="1295">
        <v>106</v>
      </c>
      <c r="H24" s="1297">
        <f>G24/$B24</f>
        <v>0.828125</v>
      </c>
      <c r="I24" s="1299">
        <f>SUM(C24,E24,G24)</f>
        <v>206</v>
      </c>
      <c r="J24" s="1301">
        <f t="shared" si="60"/>
        <v>0.53645833333333337</v>
      </c>
      <c r="K24" s="1295">
        <v>68</v>
      </c>
      <c r="L24" s="1297">
        <f>K24/$B24</f>
        <v>0.53125</v>
      </c>
      <c r="M24" s="1295">
        <v>139</v>
      </c>
      <c r="N24" s="1297">
        <f t="shared" si="47"/>
        <v>1.0859375</v>
      </c>
      <c r="O24" s="1295">
        <v>137</v>
      </c>
      <c r="P24" s="1297">
        <f t="shared" si="48"/>
        <v>1.0703125</v>
      </c>
      <c r="Q24" s="1299">
        <f>SUM(K24,M24,O24)</f>
        <v>344</v>
      </c>
      <c r="R24" s="1301">
        <f t="shared" si="49"/>
        <v>0.89583333333333337</v>
      </c>
      <c r="S24" s="1295">
        <v>105</v>
      </c>
      <c r="T24" s="1297">
        <f t="shared" si="50"/>
        <v>0.8203125</v>
      </c>
      <c r="U24" s="1295">
        <v>107</v>
      </c>
      <c r="V24" s="1297">
        <f t="shared" si="51"/>
        <v>0.8359375</v>
      </c>
      <c r="W24" s="1295"/>
      <c r="X24" s="1297">
        <f t="shared" si="52"/>
        <v>0</v>
      </c>
      <c r="Y24" s="1299">
        <f t="shared" si="53"/>
        <v>212</v>
      </c>
      <c r="Z24" s="1301">
        <f t="shared" si="54"/>
        <v>0.55208333333333337</v>
      </c>
      <c r="AA24" s="1295"/>
      <c r="AB24" s="1297">
        <f t="shared" si="55"/>
        <v>0</v>
      </c>
      <c r="AC24" s="1295"/>
      <c r="AD24" s="1297">
        <f t="shared" si="56"/>
        <v>0</v>
      </c>
      <c r="AE24" s="1295"/>
      <c r="AF24" s="1297">
        <f t="shared" si="57"/>
        <v>0</v>
      </c>
      <c r="AG24" s="1299">
        <f t="shared" si="58"/>
        <v>0</v>
      </c>
      <c r="AH24" s="1301">
        <f t="shared" si="59"/>
        <v>0</v>
      </c>
    </row>
    <row r="25" spans="1:34" x14ac:dyDescent="0.25">
      <c r="A25" s="1305"/>
      <c r="B25" s="1307"/>
      <c r="C25" s="1296"/>
      <c r="D25" s="1298"/>
      <c r="E25" s="1296"/>
      <c r="F25" s="1298"/>
      <c r="G25" s="1296"/>
      <c r="H25" s="1298"/>
      <c r="I25" s="1300"/>
      <c r="J25" s="1302"/>
      <c r="K25" s="1296"/>
      <c r="L25" s="1298"/>
      <c r="M25" s="1296"/>
      <c r="N25" s="1298"/>
      <c r="O25" s="1296"/>
      <c r="P25" s="1298"/>
      <c r="Q25" s="1300"/>
      <c r="R25" s="1302"/>
      <c r="S25" s="1296"/>
      <c r="T25" s="1298"/>
      <c r="U25" s="1296"/>
      <c r="V25" s="1298"/>
      <c r="W25" s="1296"/>
      <c r="X25" s="1298"/>
      <c r="Y25" s="1300"/>
      <c r="Z25" s="1302"/>
      <c r="AA25" s="1296"/>
      <c r="AB25" s="1298"/>
      <c r="AC25" s="1296"/>
      <c r="AD25" s="1298"/>
      <c r="AE25" s="1296"/>
      <c r="AF25" s="1298"/>
      <c r="AG25" s="1300"/>
      <c r="AH25" s="1302"/>
    </row>
    <row r="26" spans="1:34" ht="15.75" thickBot="1" x14ac:dyDescent="0.3">
      <c r="A26" s="951" t="s">
        <v>464</v>
      </c>
      <c r="B26" s="431">
        <v>75</v>
      </c>
      <c r="C26" s="1234">
        <v>76</v>
      </c>
      <c r="D26" s="892">
        <v>1.0133333333333334</v>
      </c>
      <c r="E26" s="1234">
        <v>67</v>
      </c>
      <c r="F26" s="892">
        <v>0.89333333333333331</v>
      </c>
      <c r="G26" s="1234">
        <v>31</v>
      </c>
      <c r="H26" s="892">
        <f t="shared" si="46"/>
        <v>0.41333333333333333</v>
      </c>
      <c r="I26" s="871">
        <f>SUM(C26,E26,G26)</f>
        <v>174</v>
      </c>
      <c r="J26" s="893">
        <f t="shared" si="60"/>
        <v>0.77333333333333332</v>
      </c>
      <c r="K26" s="1234">
        <v>90</v>
      </c>
      <c r="L26" s="892">
        <f>K26/$B26</f>
        <v>1.2</v>
      </c>
      <c r="M26" s="1234">
        <v>74</v>
      </c>
      <c r="N26" s="892">
        <f t="shared" si="47"/>
        <v>0.98666666666666669</v>
      </c>
      <c r="O26" s="1234">
        <v>69</v>
      </c>
      <c r="P26" s="892">
        <f t="shared" si="48"/>
        <v>0.92</v>
      </c>
      <c r="Q26" s="871">
        <f>SUM(K26,M26,O26)</f>
        <v>233</v>
      </c>
      <c r="R26" s="893">
        <f t="shared" si="49"/>
        <v>1.0355555555555556</v>
      </c>
      <c r="S26" s="1234">
        <v>38</v>
      </c>
      <c r="T26" s="892">
        <f t="shared" ref="T26:T27" si="61">S26/$B26</f>
        <v>0.50666666666666671</v>
      </c>
      <c r="U26" s="1234">
        <v>93</v>
      </c>
      <c r="V26" s="892">
        <f t="shared" ref="V26:V27" si="62">U26/$B26</f>
        <v>1.24</v>
      </c>
      <c r="W26" s="1234"/>
      <c r="X26" s="892">
        <f t="shared" ref="X26:X27" si="63">W26/$B26</f>
        <v>0</v>
      </c>
      <c r="Y26" s="871">
        <f t="shared" ref="Y26:Y27" si="64">SUM(S26,U26,W26)</f>
        <v>131</v>
      </c>
      <c r="Z26" s="893">
        <f t="shared" ref="Z26:Z27" si="65">Y26/($B26*3)</f>
        <v>0.5822222222222222</v>
      </c>
      <c r="AA26" s="1234"/>
      <c r="AB26" s="892">
        <f t="shared" ref="AB26:AB27" si="66">AA26/$B26</f>
        <v>0</v>
      </c>
      <c r="AC26" s="1234"/>
      <c r="AD26" s="892">
        <f t="shared" ref="AD26:AD27" si="67">AC26/$B26</f>
        <v>0</v>
      </c>
      <c r="AE26" s="1234"/>
      <c r="AF26" s="892">
        <f t="shared" ref="AF26:AF27" si="68">AE26/$B26</f>
        <v>0</v>
      </c>
      <c r="AG26" s="871">
        <f t="shared" ref="AG26:AG27" si="69">SUM(AA26,AC26,AE26)</f>
        <v>0</v>
      </c>
      <c r="AH26" s="893">
        <f t="shared" ref="AH26:AH27" si="70">AG26/($B26*3)</f>
        <v>0</v>
      </c>
    </row>
    <row r="27" spans="1:34" ht="15.75" thickBot="1" x14ac:dyDescent="0.3">
      <c r="A27" s="623" t="s">
        <v>7</v>
      </c>
      <c r="B27" s="1238">
        <f>SUM(B20:B26)</f>
        <v>787</v>
      </c>
      <c r="C27" s="1109">
        <f>SUM(C20:C26)</f>
        <v>1522</v>
      </c>
      <c r="D27" s="1239">
        <v>2.1527581329561527</v>
      </c>
      <c r="E27" s="1109">
        <f>SUM(E20:E26)</f>
        <v>1268</v>
      </c>
      <c r="F27" s="949">
        <v>1.7934936350777935</v>
      </c>
      <c r="G27" s="936">
        <f>SUM(G20:G26)</f>
        <v>1276</v>
      </c>
      <c r="H27" s="949">
        <f t="shared" si="46"/>
        <v>1.6213468869123253</v>
      </c>
      <c r="I27" s="625">
        <f>SUM(C27,E27,G27)</f>
        <v>4066</v>
      </c>
      <c r="J27" s="950">
        <f t="shared" si="60"/>
        <v>1.7221516306649725</v>
      </c>
      <c r="K27" s="418">
        <f>SUM(K20:K26)</f>
        <v>1528</v>
      </c>
      <c r="L27" s="949">
        <f>K27/$B27</f>
        <v>1.9415501905972046</v>
      </c>
      <c r="M27" s="418">
        <f>SUM(M20:M26)</f>
        <v>1704</v>
      </c>
      <c r="N27" s="949">
        <f t="shared" si="47"/>
        <v>2.165184243964422</v>
      </c>
      <c r="O27" s="418">
        <f>SUM(O20:O26)</f>
        <v>1451</v>
      </c>
      <c r="P27" s="949">
        <f t="shared" si="48"/>
        <v>1.8437102922490469</v>
      </c>
      <c r="Q27" s="625">
        <f>SUM(K27,M27,O27)</f>
        <v>4683</v>
      </c>
      <c r="R27" s="950">
        <f t="shared" si="49"/>
        <v>1.9834815756035578</v>
      </c>
      <c r="S27" s="418">
        <f>SUM(S20:S26)</f>
        <v>1524</v>
      </c>
      <c r="T27" s="949">
        <f t="shared" si="61"/>
        <v>1.9364675984752224</v>
      </c>
      <c r="U27" s="418">
        <f>SUM(U20:U26)</f>
        <v>1625</v>
      </c>
      <c r="V27" s="949">
        <f t="shared" si="62"/>
        <v>2.0648030495552732</v>
      </c>
      <c r="W27" s="418">
        <f>SUM(W20:W26)</f>
        <v>0</v>
      </c>
      <c r="X27" s="949">
        <f t="shared" si="63"/>
        <v>0</v>
      </c>
      <c r="Y27" s="625">
        <f t="shared" si="64"/>
        <v>3149</v>
      </c>
      <c r="Z27" s="950">
        <f t="shared" si="65"/>
        <v>1.3337568826768318</v>
      </c>
      <c r="AA27" s="418">
        <f>SUM(AA20:AA26)</f>
        <v>0</v>
      </c>
      <c r="AB27" s="949">
        <f t="shared" si="66"/>
        <v>0</v>
      </c>
      <c r="AC27" s="418">
        <f>SUM(AC20:AC26)</f>
        <v>0</v>
      </c>
      <c r="AD27" s="949">
        <f t="shared" si="67"/>
        <v>0</v>
      </c>
      <c r="AE27" s="418">
        <f>SUM(AE20:AE26)</f>
        <v>0</v>
      </c>
      <c r="AF27" s="949">
        <f t="shared" si="68"/>
        <v>0</v>
      </c>
      <c r="AG27" s="625">
        <f t="shared" si="69"/>
        <v>0</v>
      </c>
      <c r="AH27" s="950">
        <f t="shared" si="70"/>
        <v>0</v>
      </c>
    </row>
    <row r="30" spans="1:34" ht="15.75" hidden="1" x14ac:dyDescent="0.25">
      <c r="A30" s="1290" t="s">
        <v>419</v>
      </c>
      <c r="B30" s="1291"/>
      <c r="C30" s="1291"/>
      <c r="D30" s="1291"/>
      <c r="E30" s="1291"/>
      <c r="F30" s="1291"/>
      <c r="G30" s="1291"/>
      <c r="H30" s="1291"/>
      <c r="I30" s="1291"/>
      <c r="J30" s="1291"/>
      <c r="K30" s="1291"/>
      <c r="L30" s="1291"/>
      <c r="M30" s="1291"/>
      <c r="N30" s="1291"/>
      <c r="O30" s="1291"/>
      <c r="P30" s="1291"/>
      <c r="Q30" s="1291"/>
      <c r="R30" s="1291"/>
    </row>
    <row r="31" spans="1:34" ht="23.25" hidden="1" thickBot="1" x14ac:dyDescent="0.3">
      <c r="A31" s="14" t="s">
        <v>14</v>
      </c>
      <c r="B31" s="91" t="s">
        <v>207</v>
      </c>
      <c r="C31" s="14" t="str">
        <f>'Pque N Mundo I'!C22</f>
        <v>JAN_19</v>
      </c>
      <c r="D31" s="15" t="str">
        <f>'Pque N Mundo I'!D22</f>
        <v>%</v>
      </c>
      <c r="E31" s="14" t="str">
        <f>'Pque N Mundo I'!E22</f>
        <v>FEV_19</v>
      </c>
      <c r="F31" s="15" t="str">
        <f>'Pque N Mundo I'!F22</f>
        <v>%</v>
      </c>
      <c r="G31" s="14" t="str">
        <f>'Pque N Mundo I'!G22</f>
        <v>MAR_19</v>
      </c>
      <c r="H31" s="15" t="str">
        <f>'Pque N Mundo I'!H22</f>
        <v>%</v>
      </c>
      <c r="I31" s="128" t="str">
        <f>'Pque N Mundo I'!I22</f>
        <v>Trimestre</v>
      </c>
      <c r="J31" s="13" t="str">
        <f>'Pque N Mundo I'!J22</f>
        <v>% Trim</v>
      </c>
      <c r="K31" s="14" t="str">
        <f>'Pque N Mundo I'!K22</f>
        <v>ABR_19</v>
      </c>
      <c r="L31" s="15" t="str">
        <f>'Pque N Mundo I'!L22</f>
        <v>%</v>
      </c>
      <c r="M31" s="14" t="str">
        <f>'Pque N Mundo I'!M22</f>
        <v>MAIO_19</v>
      </c>
      <c r="N31" s="15" t="str">
        <f>'Pque N Mundo I'!N22</f>
        <v>%</v>
      </c>
      <c r="O31" s="14" t="str">
        <f>'Pque N Mundo I'!O22</f>
        <v>JUN_19</v>
      </c>
      <c r="P31" s="15" t="str">
        <f>'Pque N Mundo I'!P22</f>
        <v>%</v>
      </c>
      <c r="Q31" s="111"/>
      <c r="R31" s="111"/>
    </row>
    <row r="32" spans="1:34" hidden="1" x14ac:dyDescent="0.25">
      <c r="A32" s="2" t="s">
        <v>33</v>
      </c>
      <c r="B32" s="10">
        <v>9</v>
      </c>
      <c r="C32" s="11">
        <v>9</v>
      </c>
      <c r="D32" s="19">
        <f t="shared" ref="D32:D47" si="71">C32/$B32</f>
        <v>1</v>
      </c>
      <c r="E32" s="11"/>
      <c r="F32" s="19">
        <f t="shared" ref="F32:F47" si="72">E32/$B32</f>
        <v>0</v>
      </c>
      <c r="G32" s="11"/>
      <c r="H32" s="19">
        <f t="shared" ref="H32:H47" si="73">G32/$B32</f>
        <v>0</v>
      </c>
      <c r="I32" s="98">
        <f t="shared" ref="I32:I47" si="74">SUM(C32,E32,G32)</f>
        <v>9</v>
      </c>
      <c r="J32" s="146">
        <f t="shared" ref="J32:J47" si="75">I32/($B32*3)</f>
        <v>0.33333333333333331</v>
      </c>
      <c r="K32" s="11"/>
      <c r="L32" s="19">
        <f t="shared" ref="L32:L47" si="76">K32/$B32</f>
        <v>0</v>
      </c>
      <c r="M32" s="11"/>
      <c r="N32" s="19">
        <f t="shared" ref="N32:N47" si="77">M32/$B32</f>
        <v>0</v>
      </c>
      <c r="O32" s="11"/>
      <c r="P32" s="19">
        <f t="shared" ref="P32:P47" si="78">O32/$B32</f>
        <v>0</v>
      </c>
      <c r="Q32" s="915"/>
      <c r="R32" s="915"/>
    </row>
    <row r="33" spans="1:18" hidden="1" x14ac:dyDescent="0.25">
      <c r="A33" s="90" t="s">
        <v>174</v>
      </c>
      <c r="B33" s="92">
        <v>2</v>
      </c>
      <c r="C33" s="11"/>
      <c r="D33" s="19">
        <f t="shared" si="71"/>
        <v>0</v>
      </c>
      <c r="E33" s="11"/>
      <c r="F33" s="19">
        <f t="shared" si="72"/>
        <v>0</v>
      </c>
      <c r="G33" s="11"/>
      <c r="H33" s="19">
        <f t="shared" si="73"/>
        <v>0</v>
      </c>
      <c r="I33" s="98">
        <f t="shared" si="74"/>
        <v>0</v>
      </c>
      <c r="J33" s="146">
        <f t="shared" si="75"/>
        <v>0</v>
      </c>
      <c r="K33" s="11"/>
      <c r="L33" s="19">
        <f t="shared" si="76"/>
        <v>0</v>
      </c>
      <c r="M33" s="11"/>
      <c r="N33" s="19">
        <f t="shared" si="77"/>
        <v>0</v>
      </c>
      <c r="O33" s="11"/>
      <c r="P33" s="19">
        <f t="shared" si="78"/>
        <v>0</v>
      </c>
      <c r="Q33" s="915"/>
      <c r="R33" s="915"/>
    </row>
    <row r="34" spans="1:18" hidden="1" x14ac:dyDescent="0.25">
      <c r="A34" s="2" t="s">
        <v>20</v>
      </c>
      <c r="B34" s="107">
        <v>3</v>
      </c>
      <c r="C34" s="753">
        <v>3</v>
      </c>
      <c r="D34" s="20">
        <f t="shared" si="71"/>
        <v>1</v>
      </c>
      <c r="E34" s="4"/>
      <c r="F34" s="20">
        <f>E34/$B34</f>
        <v>0</v>
      </c>
      <c r="G34" s="4"/>
      <c r="H34" s="20">
        <f t="shared" si="73"/>
        <v>0</v>
      </c>
      <c r="I34" s="100">
        <f t="shared" si="74"/>
        <v>3</v>
      </c>
      <c r="J34" s="218">
        <f t="shared" si="75"/>
        <v>0.33333333333333331</v>
      </c>
      <c r="K34" s="4"/>
      <c r="L34" s="20">
        <f t="shared" si="76"/>
        <v>0</v>
      </c>
      <c r="M34" s="4"/>
      <c r="N34" s="20">
        <f t="shared" si="77"/>
        <v>0</v>
      </c>
      <c r="O34" s="4"/>
      <c r="P34" s="20">
        <f t="shared" si="78"/>
        <v>0</v>
      </c>
      <c r="Q34" s="839"/>
      <c r="R34" s="839"/>
    </row>
    <row r="35" spans="1:18" hidden="1" x14ac:dyDescent="0.25">
      <c r="A35" s="2" t="s">
        <v>43</v>
      </c>
      <c r="B35" s="107">
        <v>2</v>
      </c>
      <c r="C35" s="753">
        <v>2</v>
      </c>
      <c r="D35" s="20">
        <f t="shared" si="71"/>
        <v>1</v>
      </c>
      <c r="E35" s="4"/>
      <c r="F35" s="20">
        <f t="shared" si="72"/>
        <v>0</v>
      </c>
      <c r="G35" s="4"/>
      <c r="H35" s="20">
        <f t="shared" si="73"/>
        <v>0</v>
      </c>
      <c r="I35" s="100">
        <f t="shared" si="74"/>
        <v>2</v>
      </c>
      <c r="J35" s="218">
        <f t="shared" si="75"/>
        <v>0.33333333333333331</v>
      </c>
      <c r="K35" s="4"/>
      <c r="L35" s="20">
        <f t="shared" si="76"/>
        <v>0</v>
      </c>
      <c r="M35" s="4"/>
      <c r="N35" s="20">
        <f t="shared" si="77"/>
        <v>0</v>
      </c>
      <c r="O35" s="4"/>
      <c r="P35" s="20">
        <f t="shared" si="78"/>
        <v>0</v>
      </c>
      <c r="Q35" s="839"/>
      <c r="R35" s="839"/>
    </row>
    <row r="36" spans="1:18" hidden="1" x14ac:dyDescent="0.25">
      <c r="A36" s="2" t="s">
        <v>193</v>
      </c>
      <c r="B36" s="107">
        <v>1</v>
      </c>
      <c r="C36" s="753">
        <v>1</v>
      </c>
      <c r="D36" s="20">
        <f t="shared" si="71"/>
        <v>1</v>
      </c>
      <c r="E36" s="94"/>
      <c r="F36" s="20">
        <f t="shared" si="72"/>
        <v>0</v>
      </c>
      <c r="G36" s="94"/>
      <c r="H36" s="20">
        <f t="shared" si="73"/>
        <v>0</v>
      </c>
      <c r="I36" s="100">
        <f t="shared" si="74"/>
        <v>1</v>
      </c>
      <c r="J36" s="218">
        <f t="shared" si="75"/>
        <v>0.33333333333333331</v>
      </c>
      <c r="K36" s="94"/>
      <c r="L36" s="20">
        <f t="shared" si="76"/>
        <v>0</v>
      </c>
      <c r="M36" s="94"/>
      <c r="N36" s="20">
        <f t="shared" si="77"/>
        <v>0</v>
      </c>
      <c r="O36" s="94"/>
      <c r="P36" s="20">
        <f t="shared" si="78"/>
        <v>0</v>
      </c>
      <c r="Q36" s="839"/>
      <c r="R36" s="839"/>
    </row>
    <row r="37" spans="1:18" hidden="1" x14ac:dyDescent="0.25">
      <c r="A37" s="2" t="s">
        <v>23</v>
      </c>
      <c r="B37" s="107">
        <v>2</v>
      </c>
      <c r="C37" s="753">
        <v>2</v>
      </c>
      <c r="D37" s="20">
        <f t="shared" si="71"/>
        <v>1</v>
      </c>
      <c r="E37" s="4"/>
      <c r="F37" s="20">
        <f t="shared" si="72"/>
        <v>0</v>
      </c>
      <c r="G37" s="4"/>
      <c r="H37" s="20">
        <f t="shared" si="73"/>
        <v>0</v>
      </c>
      <c r="I37" s="100">
        <f t="shared" si="74"/>
        <v>2</v>
      </c>
      <c r="J37" s="218">
        <f t="shared" si="75"/>
        <v>0.33333333333333331</v>
      </c>
      <c r="K37" s="4"/>
      <c r="L37" s="20">
        <f t="shared" si="76"/>
        <v>0</v>
      </c>
      <c r="M37" s="4"/>
      <c r="N37" s="20">
        <f t="shared" si="77"/>
        <v>0</v>
      </c>
      <c r="O37" s="4"/>
      <c r="P37" s="20">
        <f t="shared" si="78"/>
        <v>0</v>
      </c>
      <c r="Q37" s="839"/>
      <c r="R37" s="839"/>
    </row>
    <row r="38" spans="1:18" hidden="1" x14ac:dyDescent="0.25">
      <c r="A38" s="90" t="s">
        <v>22</v>
      </c>
      <c r="B38" s="93">
        <v>2</v>
      </c>
      <c r="C38" s="11"/>
      <c r="D38" s="19">
        <f>C38/$B38</f>
        <v>0</v>
      </c>
      <c r="E38" s="11"/>
      <c r="F38" s="19">
        <f t="shared" si="72"/>
        <v>0</v>
      </c>
      <c r="G38" s="11"/>
      <c r="H38" s="19">
        <f t="shared" si="73"/>
        <v>0</v>
      </c>
      <c r="I38" s="98">
        <f t="shared" si="74"/>
        <v>0</v>
      </c>
      <c r="J38" s="146">
        <f t="shared" si="75"/>
        <v>0</v>
      </c>
      <c r="K38" s="11"/>
      <c r="L38" s="19">
        <f t="shared" si="76"/>
        <v>0</v>
      </c>
      <c r="M38" s="11"/>
      <c r="N38" s="19">
        <f t="shared" si="77"/>
        <v>0</v>
      </c>
      <c r="O38" s="11"/>
      <c r="P38" s="19">
        <f t="shared" si="78"/>
        <v>0</v>
      </c>
      <c r="Q38" s="915"/>
      <c r="R38" s="915"/>
    </row>
    <row r="39" spans="1:18" hidden="1" x14ac:dyDescent="0.25">
      <c r="A39" s="95" t="s">
        <v>179</v>
      </c>
      <c r="B39" s="93">
        <v>1</v>
      </c>
      <c r="C39" s="11"/>
      <c r="D39" s="19">
        <f t="shared" si="71"/>
        <v>0</v>
      </c>
      <c r="E39" s="11"/>
      <c r="F39" s="19">
        <f t="shared" si="72"/>
        <v>0</v>
      </c>
      <c r="G39" s="11"/>
      <c r="H39" s="19">
        <f t="shared" si="73"/>
        <v>0</v>
      </c>
      <c r="I39" s="98">
        <f t="shared" si="74"/>
        <v>0</v>
      </c>
      <c r="J39" s="146">
        <f t="shared" si="75"/>
        <v>0</v>
      </c>
      <c r="K39" s="11"/>
      <c r="L39" s="19">
        <f t="shared" si="76"/>
        <v>0</v>
      </c>
      <c r="M39" s="11"/>
      <c r="N39" s="19">
        <f t="shared" si="77"/>
        <v>0</v>
      </c>
      <c r="O39" s="11"/>
      <c r="P39" s="19">
        <f t="shared" si="78"/>
        <v>0</v>
      </c>
      <c r="Q39" s="915"/>
      <c r="R39" s="915"/>
    </row>
    <row r="40" spans="1:18" hidden="1" x14ac:dyDescent="0.25">
      <c r="A40" s="95" t="s">
        <v>180</v>
      </c>
      <c r="B40" s="93">
        <v>7</v>
      </c>
      <c r="C40" s="11"/>
      <c r="D40" s="19">
        <f t="shared" si="71"/>
        <v>0</v>
      </c>
      <c r="E40" s="11"/>
      <c r="F40" s="19">
        <f t="shared" si="72"/>
        <v>0</v>
      </c>
      <c r="G40" s="11"/>
      <c r="H40" s="19">
        <f t="shared" si="73"/>
        <v>0</v>
      </c>
      <c r="I40" s="98">
        <f t="shared" si="74"/>
        <v>0</v>
      </c>
      <c r="J40" s="146">
        <f t="shared" si="75"/>
        <v>0</v>
      </c>
      <c r="K40" s="11"/>
      <c r="L40" s="19">
        <f t="shared" si="76"/>
        <v>0</v>
      </c>
      <c r="M40" s="11"/>
      <c r="N40" s="19">
        <f t="shared" si="77"/>
        <v>0</v>
      </c>
      <c r="O40" s="11"/>
      <c r="P40" s="19">
        <f t="shared" si="78"/>
        <v>0</v>
      </c>
      <c r="Q40" s="915"/>
      <c r="R40" s="915"/>
    </row>
    <row r="41" spans="1:18" hidden="1" x14ac:dyDescent="0.25">
      <c r="A41" s="2" t="s">
        <v>24</v>
      </c>
      <c r="B41" s="107">
        <v>2</v>
      </c>
      <c r="C41" s="4">
        <v>2</v>
      </c>
      <c r="D41" s="20">
        <f t="shared" si="71"/>
        <v>1</v>
      </c>
      <c r="E41" s="4"/>
      <c r="F41" s="20">
        <f t="shared" si="72"/>
        <v>0</v>
      </c>
      <c r="G41" s="4"/>
      <c r="H41" s="20">
        <f t="shared" si="73"/>
        <v>0</v>
      </c>
      <c r="I41" s="100">
        <f t="shared" si="74"/>
        <v>2</v>
      </c>
      <c r="J41" s="218">
        <f t="shared" si="75"/>
        <v>0.33333333333333331</v>
      </c>
      <c r="K41" s="4"/>
      <c r="L41" s="20">
        <f t="shared" si="76"/>
        <v>0</v>
      </c>
      <c r="M41" s="4"/>
      <c r="N41" s="20">
        <f t="shared" si="77"/>
        <v>0</v>
      </c>
      <c r="O41" s="4"/>
      <c r="P41" s="20">
        <f t="shared" si="78"/>
        <v>0</v>
      </c>
      <c r="Q41" s="839"/>
      <c r="R41" s="839"/>
    </row>
    <row r="42" spans="1:18" hidden="1" x14ac:dyDescent="0.25">
      <c r="A42" s="2" t="s">
        <v>25</v>
      </c>
      <c r="B42" s="114">
        <v>4</v>
      </c>
      <c r="C42" s="753">
        <v>4</v>
      </c>
      <c r="D42" s="20">
        <f t="shared" si="71"/>
        <v>1</v>
      </c>
      <c r="E42" s="4"/>
      <c r="F42" s="20">
        <f t="shared" si="72"/>
        <v>0</v>
      </c>
      <c r="G42" s="4"/>
      <c r="H42" s="20">
        <f t="shared" si="73"/>
        <v>0</v>
      </c>
      <c r="I42" s="100">
        <f t="shared" si="74"/>
        <v>4</v>
      </c>
      <c r="J42" s="218">
        <f t="shared" si="75"/>
        <v>0.33333333333333331</v>
      </c>
      <c r="K42" s="4"/>
      <c r="L42" s="20">
        <f t="shared" si="76"/>
        <v>0</v>
      </c>
      <c r="M42" s="4"/>
      <c r="N42" s="20">
        <f t="shared" si="77"/>
        <v>0</v>
      </c>
      <c r="O42" s="81"/>
      <c r="P42" s="20">
        <f t="shared" si="78"/>
        <v>0</v>
      </c>
      <c r="Q42" s="839"/>
      <c r="R42" s="839"/>
    </row>
    <row r="43" spans="1:18" hidden="1" x14ac:dyDescent="0.25">
      <c r="A43" s="90" t="s">
        <v>45</v>
      </c>
      <c r="B43" s="93">
        <v>1</v>
      </c>
      <c r="C43" s="11">
        <v>1</v>
      </c>
      <c r="D43" s="19">
        <f t="shared" si="71"/>
        <v>1</v>
      </c>
      <c r="E43" s="11"/>
      <c r="F43" s="19">
        <f t="shared" si="72"/>
        <v>0</v>
      </c>
      <c r="G43" s="11"/>
      <c r="H43" s="19">
        <f t="shared" si="73"/>
        <v>0</v>
      </c>
      <c r="I43" s="98">
        <f t="shared" si="74"/>
        <v>1</v>
      </c>
      <c r="J43" s="146">
        <f t="shared" si="75"/>
        <v>0.33333333333333331</v>
      </c>
      <c r="K43" s="11"/>
      <c r="L43" s="19">
        <f t="shared" si="76"/>
        <v>0</v>
      </c>
      <c r="M43" s="11"/>
      <c r="N43" s="19">
        <f t="shared" si="77"/>
        <v>0</v>
      </c>
      <c r="O43" s="11"/>
      <c r="P43" s="19">
        <f t="shared" si="78"/>
        <v>0</v>
      </c>
      <c r="Q43" s="915"/>
      <c r="R43" s="915"/>
    </row>
    <row r="44" spans="1:18" hidden="1" x14ac:dyDescent="0.25">
      <c r="A44" s="2" t="s">
        <v>26</v>
      </c>
      <c r="B44" s="107">
        <v>1</v>
      </c>
      <c r="C44" s="4">
        <v>1</v>
      </c>
      <c r="D44" s="20">
        <f t="shared" si="71"/>
        <v>1</v>
      </c>
      <c r="E44" s="4"/>
      <c r="F44" s="20">
        <f t="shared" si="72"/>
        <v>0</v>
      </c>
      <c r="G44" s="4"/>
      <c r="H44" s="20">
        <f t="shared" si="73"/>
        <v>0</v>
      </c>
      <c r="I44" s="100">
        <f t="shared" si="74"/>
        <v>1</v>
      </c>
      <c r="J44" s="218">
        <f t="shared" si="75"/>
        <v>0.33333333333333331</v>
      </c>
      <c r="K44" s="4"/>
      <c r="L44" s="20">
        <f t="shared" si="76"/>
        <v>0</v>
      </c>
      <c r="M44" s="4"/>
      <c r="N44" s="20">
        <f t="shared" si="77"/>
        <v>0</v>
      </c>
      <c r="O44" s="4"/>
      <c r="P44" s="20">
        <f t="shared" si="78"/>
        <v>0</v>
      </c>
      <c r="Q44" s="839"/>
      <c r="R44" s="839"/>
    </row>
    <row r="45" spans="1:18" hidden="1" x14ac:dyDescent="0.25">
      <c r="A45" s="2" t="s">
        <v>34</v>
      </c>
      <c r="B45" s="114">
        <v>1</v>
      </c>
      <c r="C45" s="4">
        <v>1</v>
      </c>
      <c r="D45" s="20">
        <f t="shared" si="71"/>
        <v>1</v>
      </c>
      <c r="E45" s="4"/>
      <c r="F45" s="20">
        <f t="shared" si="72"/>
        <v>0</v>
      </c>
      <c r="G45" s="4"/>
      <c r="H45" s="20">
        <f t="shared" si="73"/>
        <v>0</v>
      </c>
      <c r="I45" s="100">
        <f t="shared" si="74"/>
        <v>1</v>
      </c>
      <c r="J45" s="218">
        <f t="shared" si="75"/>
        <v>0.33333333333333331</v>
      </c>
      <c r="K45" s="4"/>
      <c r="L45" s="20">
        <f t="shared" si="76"/>
        <v>0</v>
      </c>
      <c r="M45" s="4"/>
      <c r="N45" s="20">
        <f t="shared" si="77"/>
        <v>0</v>
      </c>
      <c r="O45" s="4"/>
      <c r="P45" s="20">
        <f t="shared" si="78"/>
        <v>0</v>
      </c>
      <c r="Q45" s="839"/>
      <c r="R45" s="839"/>
    </row>
    <row r="46" spans="1:18" ht="15.75" hidden="1" thickBot="1" x14ac:dyDescent="0.3">
      <c r="A46" s="16" t="s">
        <v>41</v>
      </c>
      <c r="B46" s="117">
        <v>1</v>
      </c>
      <c r="C46" s="18">
        <v>1</v>
      </c>
      <c r="D46" s="21">
        <f t="shared" si="71"/>
        <v>1</v>
      </c>
      <c r="E46" s="18"/>
      <c r="F46" s="21">
        <f t="shared" si="72"/>
        <v>0</v>
      </c>
      <c r="G46" s="18"/>
      <c r="H46" s="21">
        <f t="shared" si="73"/>
        <v>0</v>
      </c>
      <c r="I46" s="101">
        <f t="shared" si="74"/>
        <v>1</v>
      </c>
      <c r="J46" s="219">
        <f t="shared" si="75"/>
        <v>0.33333333333333331</v>
      </c>
      <c r="K46" s="18"/>
      <c r="L46" s="21">
        <f t="shared" si="76"/>
        <v>0</v>
      </c>
      <c r="M46" s="18"/>
      <c r="N46" s="21">
        <f t="shared" si="77"/>
        <v>0</v>
      </c>
      <c r="O46" s="18"/>
      <c r="P46" s="21">
        <f t="shared" si="78"/>
        <v>0</v>
      </c>
      <c r="Q46" s="919"/>
      <c r="R46" s="919"/>
    </row>
    <row r="47" spans="1:18" ht="15.75" hidden="1" thickBot="1" x14ac:dyDescent="0.3">
      <c r="A47" s="6" t="s">
        <v>7</v>
      </c>
      <c r="B47" s="7">
        <f>SUM(B32:B46)</f>
        <v>39</v>
      </c>
      <c r="C47" s="8">
        <f>SUM(C32:C46)</f>
        <v>27</v>
      </c>
      <c r="D47" s="22">
        <f t="shared" si="71"/>
        <v>0.69230769230769229</v>
      </c>
      <c r="E47" s="8">
        <f>SUM(E32:E46)</f>
        <v>0</v>
      </c>
      <c r="F47" s="22">
        <f t="shared" si="72"/>
        <v>0</v>
      </c>
      <c r="G47" s="8">
        <f>SUM(G32:G46)</f>
        <v>0</v>
      </c>
      <c r="H47" s="22">
        <f t="shared" si="73"/>
        <v>0</v>
      </c>
      <c r="I47" s="103">
        <f t="shared" si="74"/>
        <v>27</v>
      </c>
      <c r="J47" s="104">
        <f t="shared" si="75"/>
        <v>0.23076923076923078</v>
      </c>
      <c r="K47" s="8">
        <f>SUM(K32:K46)</f>
        <v>0</v>
      </c>
      <c r="L47" s="22">
        <f t="shared" si="76"/>
        <v>0</v>
      </c>
      <c r="M47" s="8">
        <f t="shared" ref="M47" si="79">SUM(M32:M46)</f>
        <v>0</v>
      </c>
      <c r="N47" s="22">
        <f t="shared" si="77"/>
        <v>0</v>
      </c>
      <c r="O47" s="8">
        <f t="shared" ref="O47" si="80">SUM(O32:O46)</f>
        <v>0</v>
      </c>
      <c r="P47" s="22">
        <f t="shared" si="78"/>
        <v>0</v>
      </c>
      <c r="Q47" s="22"/>
      <c r="R47" s="22"/>
    </row>
  </sheetData>
  <mergeCells count="39">
    <mergeCell ref="AG24:AG25"/>
    <mergeCell ref="AH24:AH25"/>
    <mergeCell ref="A18:AH18"/>
    <mergeCell ref="A24:A25"/>
    <mergeCell ref="B24:B25"/>
    <mergeCell ref="T24:T25"/>
    <mergeCell ref="V24:V25"/>
    <mergeCell ref="X24:X25"/>
    <mergeCell ref="Y24:Y25"/>
    <mergeCell ref="Z24:Z25"/>
    <mergeCell ref="N24:N25"/>
    <mergeCell ref="C24:C25"/>
    <mergeCell ref="E24:E25"/>
    <mergeCell ref="G24:G25"/>
    <mergeCell ref="K24:K25"/>
    <mergeCell ref="M24:M25"/>
    <mergeCell ref="A30:R30"/>
    <mergeCell ref="P24:P25"/>
    <mergeCell ref="Q24:Q25"/>
    <mergeCell ref="R24:R25"/>
    <mergeCell ref="A2:M2"/>
    <mergeCell ref="A3:M3"/>
    <mergeCell ref="A5:AH5"/>
    <mergeCell ref="AB24:AB25"/>
    <mergeCell ref="AD24:AD25"/>
    <mergeCell ref="H24:H25"/>
    <mergeCell ref="I24:I25"/>
    <mergeCell ref="J24:J25"/>
    <mergeCell ref="L24:L25"/>
    <mergeCell ref="D24:D25"/>
    <mergeCell ref="F24:F25"/>
    <mergeCell ref="AF24:AF25"/>
    <mergeCell ref="AC24:AC25"/>
    <mergeCell ref="AE24:AE25"/>
    <mergeCell ref="O24:O25"/>
    <mergeCell ref="S24:S25"/>
    <mergeCell ref="U24:U25"/>
    <mergeCell ref="W24:W25"/>
    <mergeCell ref="AA24:AA25"/>
  </mergeCells>
  <pageMargins left="0.23622047244094491" right="0.23622047244094491" top="0.74803149606299213" bottom="0.74803149606299213" header="0.31496062992125984" footer="0.31496062992125984"/>
  <pageSetup paperSize="9" scale="63" orientation="landscape" r:id="rId1"/>
  <headerFooter>
    <oddFooter xml:space="preserve">&amp;LFonte: Sistema SIGA-Saúde / Relatório de Dados Estatísticos </oddFooter>
  </headerFooter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FF00"/>
    <pageSetUpPr fitToPage="1"/>
  </sheetPr>
  <dimension ref="A2:AH8"/>
  <sheetViews>
    <sheetView showGridLines="0" tabSelected="1" workbookViewId="0">
      <pane xSplit="1" topLeftCell="B1" activePane="topRight" state="frozen"/>
      <selection activeCell="U28" sqref="U28"/>
      <selection pane="topRight" activeCell="U28" sqref="U28"/>
    </sheetView>
  </sheetViews>
  <sheetFormatPr defaultColWidth="8.85546875" defaultRowHeight="15" x14ac:dyDescent="0.25"/>
  <cols>
    <col min="1" max="1" width="34.85546875" customWidth="1"/>
    <col min="3" max="3" width="7.28515625" bestFit="1" customWidth="1"/>
    <col min="4" max="4" width="6.5703125" bestFit="1" customWidth="1"/>
    <col min="5" max="5" width="7" bestFit="1" customWidth="1"/>
    <col min="6" max="6" width="6.5703125" bestFit="1" customWidth="1"/>
    <col min="7" max="7" width="7.7109375" bestFit="1" customWidth="1"/>
    <col min="8" max="8" width="6.5703125" bestFit="1" customWidth="1"/>
    <col min="9" max="9" width="9" hidden="1" customWidth="1"/>
    <col min="10" max="10" width="7.5703125" hidden="1" customWidth="1"/>
    <col min="11" max="11" width="7.42578125" bestFit="1" customWidth="1"/>
    <col min="12" max="12" width="6.5703125" customWidth="1"/>
    <col min="13" max="13" width="8.28515625" bestFit="1" customWidth="1"/>
    <col min="14" max="14" width="6.140625" customWidth="1"/>
    <col min="15" max="15" width="7.28515625" bestFit="1" customWidth="1"/>
    <col min="16" max="16" width="6.5703125" bestFit="1" customWidth="1"/>
    <col min="17" max="17" width="8" hidden="1" customWidth="1"/>
    <col min="18" max="18" width="6.42578125" hidden="1" customWidth="1"/>
    <col min="19" max="19" width="7.140625" bestFit="1" customWidth="1"/>
    <col min="20" max="20" width="6.5703125" bestFit="1" customWidth="1"/>
    <col min="21" max="21" width="7.5703125" bestFit="1" customWidth="1"/>
    <col min="22" max="22" width="6.5703125" bestFit="1" customWidth="1"/>
    <col min="23" max="23" width="7.140625" bestFit="1" customWidth="1"/>
    <col min="24" max="24" width="5.5703125" bestFit="1" customWidth="1"/>
    <col min="25" max="25" width="8" hidden="1" customWidth="1"/>
    <col min="26" max="26" width="6.42578125" hidden="1" customWidth="1"/>
    <col min="27" max="27" width="7.42578125" bestFit="1" customWidth="1"/>
    <col min="28" max="28" width="5.5703125" bestFit="1" customWidth="1"/>
    <col min="29" max="29" width="7.5703125" bestFit="1" customWidth="1"/>
    <col min="30" max="30" width="5.5703125" bestFit="1" customWidth="1"/>
    <col min="31" max="31" width="7.140625" bestFit="1" customWidth="1"/>
    <col min="32" max="32" width="5.5703125" bestFit="1" customWidth="1"/>
    <col min="33" max="33" width="8" hidden="1" customWidth="1"/>
    <col min="34" max="34" width="6.42578125" hidden="1" customWidth="1"/>
  </cols>
  <sheetData>
    <row r="2" spans="1:34" ht="18" x14ac:dyDescent="0.35">
      <c r="A2" s="1289" t="s">
        <v>518</v>
      </c>
      <c r="B2" s="1289"/>
      <c r="C2" s="1289"/>
      <c r="D2" s="1289"/>
      <c r="E2" s="1289"/>
      <c r="F2" s="1289"/>
      <c r="G2" s="1289"/>
      <c r="H2" s="1289"/>
      <c r="I2" s="1289"/>
      <c r="J2" s="1289"/>
      <c r="K2" s="1289"/>
      <c r="L2" s="1289"/>
      <c r="M2" s="1289"/>
      <c r="N2" s="1"/>
      <c r="O2" s="1"/>
    </row>
    <row r="3" spans="1:34" ht="18" x14ac:dyDescent="0.35">
      <c r="A3" s="1289" t="s">
        <v>0</v>
      </c>
      <c r="B3" s="1289"/>
      <c r="C3" s="1289"/>
      <c r="D3" s="1289"/>
      <c r="E3" s="1289"/>
      <c r="F3" s="1289"/>
      <c r="G3" s="1289"/>
      <c r="H3" s="1289"/>
      <c r="I3" s="1289"/>
      <c r="J3" s="1289"/>
      <c r="K3" s="1289"/>
      <c r="L3" s="1289"/>
      <c r="M3" s="1289"/>
      <c r="N3" s="1"/>
      <c r="O3" s="1"/>
    </row>
    <row r="5" spans="1:34" ht="15.75" x14ac:dyDescent="0.25">
      <c r="A5" s="1290" t="s">
        <v>533</v>
      </c>
      <c r="B5" s="1291"/>
      <c r="C5" s="1291"/>
      <c r="D5" s="1291"/>
      <c r="E5" s="1291"/>
      <c r="F5" s="1291"/>
      <c r="G5" s="1291"/>
      <c r="H5" s="1291"/>
      <c r="I5" s="1291"/>
      <c r="J5" s="1291"/>
      <c r="K5" s="1291"/>
      <c r="L5" s="1291"/>
      <c r="M5" s="1291"/>
      <c r="N5" s="1291"/>
      <c r="O5" s="1291"/>
      <c r="P5" s="1291"/>
      <c r="Q5" s="1291"/>
      <c r="R5" s="1291"/>
      <c r="S5" s="1291"/>
      <c r="T5" s="1291"/>
      <c r="U5" s="1291"/>
      <c r="V5" s="1291"/>
      <c r="W5" s="1291"/>
      <c r="X5" s="1291"/>
      <c r="Y5" s="1291"/>
      <c r="Z5" s="1291"/>
      <c r="AA5" s="1291"/>
      <c r="AB5" s="1291"/>
      <c r="AC5" s="1291"/>
      <c r="AD5" s="1291"/>
      <c r="AE5" s="1291"/>
      <c r="AF5" s="1291"/>
      <c r="AG5" s="1291"/>
      <c r="AH5" s="1291"/>
    </row>
    <row r="6" spans="1:34" ht="24.75" thickBot="1" x14ac:dyDescent="0.3">
      <c r="A6" s="14" t="s">
        <v>493</v>
      </c>
      <c r="B6" s="12" t="s">
        <v>172</v>
      </c>
      <c r="C6" s="14" t="s">
        <v>505</v>
      </c>
      <c r="D6" s="15" t="s">
        <v>1</v>
      </c>
      <c r="E6" s="14" t="s">
        <v>506</v>
      </c>
      <c r="F6" s="15" t="s">
        <v>1</v>
      </c>
      <c r="G6" s="14" t="s">
        <v>507</v>
      </c>
      <c r="H6" s="15" t="s">
        <v>1</v>
      </c>
      <c r="I6" s="128" t="s">
        <v>454</v>
      </c>
      <c r="J6" s="13" t="s">
        <v>205</v>
      </c>
      <c r="K6" s="14" t="s">
        <v>508</v>
      </c>
      <c r="L6" s="15" t="s">
        <v>1</v>
      </c>
      <c r="M6" s="14" t="s">
        <v>509</v>
      </c>
      <c r="N6" s="15" t="s">
        <v>1</v>
      </c>
      <c r="O6" s="14" t="s">
        <v>510</v>
      </c>
      <c r="P6" s="15" t="s">
        <v>1</v>
      </c>
      <c r="Q6" s="128" t="s">
        <v>454</v>
      </c>
      <c r="R6" s="13" t="s">
        <v>205</v>
      </c>
      <c r="S6" s="14" t="s">
        <v>511</v>
      </c>
      <c r="T6" s="15" t="s">
        <v>1</v>
      </c>
      <c r="U6" s="14" t="s">
        <v>512</v>
      </c>
      <c r="V6" s="15" t="s">
        <v>1</v>
      </c>
      <c r="W6" s="14" t="s">
        <v>513</v>
      </c>
      <c r="X6" s="15" t="s">
        <v>1</v>
      </c>
      <c r="Y6" s="128" t="s">
        <v>454</v>
      </c>
      <c r="Z6" s="13" t="s">
        <v>205</v>
      </c>
      <c r="AA6" s="14" t="s">
        <v>514</v>
      </c>
      <c r="AB6" s="15" t="s">
        <v>1</v>
      </c>
      <c r="AC6" s="14" t="s">
        <v>515</v>
      </c>
      <c r="AD6" s="15" t="s">
        <v>1</v>
      </c>
      <c r="AE6" s="14" t="s">
        <v>516</v>
      </c>
      <c r="AF6" s="15" t="s">
        <v>1</v>
      </c>
      <c r="AG6" s="128" t="s">
        <v>454</v>
      </c>
      <c r="AH6" s="13" t="s">
        <v>205</v>
      </c>
    </row>
    <row r="7" spans="1:34" ht="16.5" thickTop="1" thickBot="1" x14ac:dyDescent="0.3">
      <c r="A7" s="952" t="s">
        <v>489</v>
      </c>
      <c r="B7" s="953">
        <v>120</v>
      </c>
      <c r="C7" s="1088">
        <v>102</v>
      </c>
      <c r="D7" s="954">
        <f t="shared" ref="D7" si="0">C7/$B7</f>
        <v>0.85</v>
      </c>
      <c r="E7" s="1088">
        <v>104</v>
      </c>
      <c r="F7" s="954">
        <f t="shared" ref="F7" si="1">E7/$B7</f>
        <v>0.8666666666666667</v>
      </c>
      <c r="G7" s="1088">
        <v>105</v>
      </c>
      <c r="H7" s="954">
        <f t="shared" ref="H7" si="2">G7/$B7</f>
        <v>0.875</v>
      </c>
      <c r="I7" s="955">
        <f t="shared" ref="I7:I8" si="3">SUM(C7,E7,G7)</f>
        <v>311</v>
      </c>
      <c r="J7" s="956">
        <f t="shared" ref="J7" si="4">I7/($B7*3)</f>
        <v>0.86388888888888893</v>
      </c>
      <c r="K7" s="1088">
        <v>105</v>
      </c>
      <c r="L7" s="954">
        <f t="shared" ref="L7" si="5">K7/$B7</f>
        <v>0.875</v>
      </c>
      <c r="M7" s="1088">
        <v>105</v>
      </c>
      <c r="N7" s="954">
        <f t="shared" ref="N7" si="6">M7/$B7</f>
        <v>0.875</v>
      </c>
      <c r="O7" s="1088">
        <v>105</v>
      </c>
      <c r="P7" s="954">
        <f t="shared" ref="P7" si="7">O7/$B7</f>
        <v>0.875</v>
      </c>
      <c r="Q7" s="955">
        <f>SUM(K7,M7,O7)</f>
        <v>315</v>
      </c>
      <c r="R7" s="956">
        <f>Q7/($B7*3)</f>
        <v>0.875</v>
      </c>
      <c r="S7" s="1088">
        <v>105</v>
      </c>
      <c r="T7" s="954">
        <f t="shared" ref="T7" si="8">S7/$B7</f>
        <v>0.875</v>
      </c>
      <c r="U7" s="1088">
        <v>105</v>
      </c>
      <c r="V7" s="954">
        <f t="shared" ref="V7" si="9">U7/$B7</f>
        <v>0.875</v>
      </c>
      <c r="W7" s="1088"/>
      <c r="X7" s="954">
        <f t="shared" ref="X7" si="10">W7/$B7</f>
        <v>0</v>
      </c>
      <c r="Y7" s="955">
        <f>SUM(S7,U7,W7)</f>
        <v>210</v>
      </c>
      <c r="Z7" s="956">
        <f>Y7/($B7*3)</f>
        <v>0.58333333333333337</v>
      </c>
      <c r="AA7" s="1088"/>
      <c r="AB7" s="69">
        <f t="shared" ref="AB7" si="11">AA7/$B7</f>
        <v>0</v>
      </c>
      <c r="AC7" s="1088"/>
      <c r="AD7" s="69">
        <f t="shared" ref="AD7" si="12">AC7/$B7</f>
        <v>0</v>
      </c>
      <c r="AE7" s="1088"/>
      <c r="AF7" s="69">
        <f t="shared" ref="AF7" si="13">AE7/$B7</f>
        <v>0</v>
      </c>
      <c r="AG7" s="98">
        <f t="shared" ref="AG7" si="14">SUM(AA7,AC7,AE7)</f>
        <v>0</v>
      </c>
      <c r="AH7" s="99">
        <f>AG7/($B7*3)</f>
        <v>0</v>
      </c>
    </row>
    <row r="8" spans="1:34" ht="15.75" thickBot="1" x14ac:dyDescent="0.3">
      <c r="A8" s="623" t="s">
        <v>7</v>
      </c>
      <c r="B8" s="624">
        <f>SUM(B7)</f>
        <v>120</v>
      </c>
      <c r="C8" s="280">
        <f>SUM(C7)</f>
        <v>102</v>
      </c>
      <c r="D8" s="278">
        <f>C8/$B$8</f>
        <v>0.85</v>
      </c>
      <c r="E8" s="280">
        <f>SUM(E7)</f>
        <v>104</v>
      </c>
      <c r="F8" s="278">
        <f>E8/$B$8</f>
        <v>0.8666666666666667</v>
      </c>
      <c r="G8" s="957">
        <f>SUM(G7)</f>
        <v>105</v>
      </c>
      <c r="H8" s="278">
        <f>G8/$B$8</f>
        <v>0.875</v>
      </c>
      <c r="I8" s="281">
        <f t="shared" si="3"/>
        <v>311</v>
      </c>
      <c r="J8" s="279">
        <f>I8/$B$8</f>
        <v>2.5916666666666668</v>
      </c>
      <c r="K8" s="280">
        <f>SUM(K7)</f>
        <v>105</v>
      </c>
      <c r="L8" s="278">
        <f>K8/$B$8</f>
        <v>0.875</v>
      </c>
      <c r="M8" s="280">
        <f t="shared" ref="M8" si="15">SUM(M7)</f>
        <v>105</v>
      </c>
      <c r="N8" s="278">
        <f>M8/$B$8</f>
        <v>0.875</v>
      </c>
      <c r="O8" s="280">
        <f t="shared" ref="O8" si="16">SUM(O7)</f>
        <v>105</v>
      </c>
      <c r="P8" s="278">
        <f>O8/$B$8</f>
        <v>0.875</v>
      </c>
      <c r="Q8" s="281">
        <f>SUM(K8,M8,O8)</f>
        <v>315</v>
      </c>
      <c r="R8" s="279">
        <f>Q8/$B$8</f>
        <v>2.625</v>
      </c>
      <c r="S8" s="280">
        <f>SUM(S7)</f>
        <v>105</v>
      </c>
      <c r="T8" s="278">
        <f>S8/$B$8</f>
        <v>0.875</v>
      </c>
      <c r="U8" s="280">
        <f t="shared" ref="U8" si="17">SUM(U7)</f>
        <v>105</v>
      </c>
      <c r="V8" s="278">
        <f>U8/$B$8</f>
        <v>0.875</v>
      </c>
      <c r="W8" s="280">
        <f t="shared" ref="W8" si="18">SUM(W7)</f>
        <v>0</v>
      </c>
      <c r="X8" s="278">
        <f>W8/$B$8</f>
        <v>0</v>
      </c>
      <c r="Y8" s="281">
        <f>SUM(S8,U8,W8)</f>
        <v>210</v>
      </c>
      <c r="Z8" s="279">
        <f>Y8/$B$8</f>
        <v>1.75</v>
      </c>
      <c r="AA8" s="280">
        <f>SUM(AA7)</f>
        <v>0</v>
      </c>
      <c r="AB8" s="278">
        <f>AA8/$B$8</f>
        <v>0</v>
      </c>
      <c r="AC8" s="280">
        <f t="shared" ref="AC8" si="19">SUM(AC7)</f>
        <v>0</v>
      </c>
      <c r="AD8" s="278">
        <f>AC8/$B$8</f>
        <v>0</v>
      </c>
      <c r="AE8" s="280">
        <f t="shared" ref="AE8" si="20">SUM(AE7)</f>
        <v>0</v>
      </c>
      <c r="AF8" s="278">
        <f>AE8/$B$8</f>
        <v>0</v>
      </c>
      <c r="AG8" s="281">
        <f>SUM(AA8,AC8,AE8)</f>
        <v>0</v>
      </c>
      <c r="AH8" s="279">
        <f>AG8/$B$8</f>
        <v>0</v>
      </c>
    </row>
  </sheetData>
  <mergeCells count="3">
    <mergeCell ref="A2:M2"/>
    <mergeCell ref="A3:M3"/>
    <mergeCell ref="A5:AH5"/>
  </mergeCells>
  <pageMargins left="0.23622047244094491" right="0.23622047244094491" top="0.74803149606299213" bottom="0.74803149606299213" header="0.31496062992125984" footer="0.31496062992125984"/>
  <pageSetup paperSize="9" scale="69" orientation="landscape" r:id="rId1"/>
  <headerFooter>
    <oddFooter xml:space="preserve">&amp;LFonte: Sistema SIGA-Saúde / Relatório de Dados Estatísticos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36</vt:i4>
      </vt:variant>
      <vt:variant>
        <vt:lpstr>Intervalos Nomeados</vt:lpstr>
      </vt:variant>
      <vt:variant>
        <vt:i4>1</vt:i4>
      </vt:variant>
    </vt:vector>
  </HeadingPairs>
  <TitlesOfParts>
    <vt:vector size="37" baseType="lpstr">
      <vt:lpstr>Qualidade</vt:lpstr>
      <vt:lpstr>Pque N Mundo I</vt:lpstr>
      <vt:lpstr>Pque N Mundo II</vt:lpstr>
      <vt:lpstr>AMA_UBS J Brasil</vt:lpstr>
      <vt:lpstr>AMA_UBS V Guilherme</vt:lpstr>
      <vt:lpstr>CEO II V EDE</vt:lpstr>
      <vt:lpstr>AMA_UBS V Medeiros</vt:lpstr>
      <vt:lpstr>UBS Izolina Mazzei</vt:lpstr>
      <vt:lpstr>PAI</vt:lpstr>
      <vt:lpstr>UBS Jardim Japão</vt:lpstr>
      <vt:lpstr>EMAD na UBS JD JAPÃO</vt:lpstr>
      <vt:lpstr>UBS Vila Ede</vt:lpstr>
      <vt:lpstr>UBS Vila Leonor</vt:lpstr>
      <vt:lpstr>UBS Vila Sabrina</vt:lpstr>
      <vt:lpstr>UBS Carandiru</vt:lpstr>
      <vt:lpstr>CER Carandiru</vt:lpstr>
      <vt:lpstr>URSI CARANDIRU</vt:lpstr>
      <vt:lpstr>APD no CER III Carandiru</vt:lpstr>
      <vt:lpstr>UBS Vila Maria P Gnecco</vt:lpstr>
      <vt:lpstr>UBS Jardim Julieta</vt:lpstr>
      <vt:lpstr>CAPS INF II VM-VG</vt:lpstr>
      <vt:lpstr>HORA CERTA</vt:lpstr>
      <vt:lpstr>PSM V MARIA BAIXA</vt:lpstr>
      <vt:lpstr>AMA JD BRASIL</vt:lpstr>
      <vt:lpstr>AMA VL QUILHERME</vt:lpstr>
      <vt:lpstr>AMA VL MEDEIROS</vt:lpstr>
      <vt:lpstr>PRODUÇÃO Unidades</vt:lpstr>
      <vt:lpstr>Produção Total CBO UBS</vt:lpstr>
      <vt:lpstr>PRODUÇÃO ODONTO</vt:lpstr>
      <vt:lpstr>PRODUÇÃO Geral</vt:lpstr>
      <vt:lpstr>PRODUÇÃO LINHA SERV</vt:lpstr>
      <vt:lpstr>EQUIPE MINIMA UND</vt:lpstr>
      <vt:lpstr>Eq Minima Unds Horas</vt:lpstr>
      <vt:lpstr>Eq Min. Hrs Medicas</vt:lpstr>
      <vt:lpstr>Eq Min Hrs Odonto</vt:lpstr>
      <vt:lpstr>Eq Min Hrs Enfermagem</vt:lpstr>
      <vt:lpstr>'PRODUÇÃO Geral'!Area_de_impressao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 Lucia Romero Fiorin Marcelino</dc:creator>
  <cp:lastModifiedBy>Luis Alberto de Souza Silva</cp:lastModifiedBy>
  <cp:lastPrinted>2019-09-16T13:17:54Z</cp:lastPrinted>
  <dcterms:created xsi:type="dcterms:W3CDTF">2015-09-23T12:00:25Z</dcterms:created>
  <dcterms:modified xsi:type="dcterms:W3CDTF">2019-09-16T13:18:01Z</dcterms:modified>
</cp:coreProperties>
</file>