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440" windowHeight="4035" tabRatio="730" firstSheet="2" activeTab="12"/>
  </bookViews>
  <sheets>
    <sheet name="PSF-Produtividade" sheetId="1" r:id="rId1"/>
    <sheet name="Produtividade ACS - Cobertura" sheetId="2" r:id="rId2"/>
    <sheet name="Produtividade  AMA" sheetId="3" r:id="rId3"/>
    <sheet name="Produtividade AMA-E" sheetId="4" r:id="rId4"/>
    <sheet name="URSI" sheetId="5" r:id="rId5"/>
    <sheet name="USG" sheetId="6" r:id="rId6"/>
    <sheet name="CEO" sheetId="7" r:id="rId7"/>
    <sheet name="NASF" sheetId="8" r:id="rId8"/>
    <sheet name="UAD - EMAD" sheetId="9" r:id="rId9"/>
    <sheet name="CAPS " sheetId="10" r:id="rId10"/>
    <sheet name="NIR" sheetId="11" r:id="rId11"/>
    <sheet name="UBS - Atendimentos" sheetId="12" r:id="rId12"/>
    <sheet name="PROF-GERAL" sheetId="13" r:id="rId13"/>
    <sheet name="UBS_por_Espec" sheetId="14" state="hidden" r:id="rId14"/>
    <sheet name="GERAL" sheetId="15" state="hidden" r:id="rId15"/>
    <sheet name="Consolidado Médico" sheetId="16" state="hidden" r:id="rId16"/>
    <sheet name="Consolidado Não Medico" sheetId="17" state="hidden" r:id="rId17"/>
    <sheet name="Consultas PA" sheetId="18" state="hidden" r:id="rId18"/>
    <sheet name="Plan1" sheetId="19" state="hidden" r:id="rId19"/>
    <sheet name="Plan2" sheetId="20" state="hidden" r:id="rId20"/>
  </sheets>
  <definedNames>
    <definedName name="_xlnm.Print_Area" localSheetId="9">'CAPS '!$A$1:$M$39</definedName>
    <definedName name="_xlnm.Print_Area" localSheetId="6">'CEO'!$A$1:$O$37</definedName>
    <definedName name="_xlnm.Print_Area" localSheetId="15">'Consolidado Médico'!$A$1:$P$12</definedName>
    <definedName name="_xlnm.Print_Area" localSheetId="16">'Consolidado Não Medico'!$A$1:$P$13</definedName>
    <definedName name="_xlnm.Print_Area" localSheetId="17">'Consultas PA'!$A$1:$P$11</definedName>
    <definedName name="_xlnm.Print_Area" localSheetId="7">'NASF'!$A$1:$Q$23</definedName>
    <definedName name="_xlnm.Print_Area" localSheetId="10">'NIR'!$A$1:$P$25</definedName>
    <definedName name="_xlnm.Print_Area" localSheetId="18">'Plan1'!$A$1:$O$92</definedName>
    <definedName name="_xlnm.Print_Area" localSheetId="19">'Plan2'!$A$1:$P$63</definedName>
    <definedName name="_xlnm.Print_Area" localSheetId="2">'Produtividade  AMA'!$A$1:$AA$11</definedName>
    <definedName name="_xlnm.Print_Area" localSheetId="1">'Produtividade ACS - Cobertura'!$A$1:$U$38</definedName>
    <definedName name="_xlnm.Print_Area" localSheetId="3">'Produtividade AMA-E'!$A$1:$AA$26</definedName>
    <definedName name="_xlnm.Print_Area" localSheetId="0">'PSF-Produtividade'!$A$1:$AA$29</definedName>
    <definedName name="_xlnm.Print_Area" localSheetId="8">'UAD - EMAD'!$A$1:$N$21</definedName>
    <definedName name="_xlnm.Print_Area" localSheetId="11">'UBS - Atendimentos'!$A$1:$R$41</definedName>
    <definedName name="_xlnm.Print_Area" localSheetId="4">'URSI'!$A$1:$O$33</definedName>
    <definedName name="_xlnm.Print_Area" localSheetId="5">'USG'!$A$1:$N$21</definedName>
    <definedName name="_xlnm.Print_Titles" localSheetId="19">'Plan2'!$1:$5</definedName>
    <definedName name="_xlnm.Print_Titles" localSheetId="1">'Produtividade ACS - Cobertura'!$1:$5</definedName>
  </definedNames>
  <calcPr fullCalcOnLoad="1"/>
</workbook>
</file>

<file path=xl/sharedStrings.xml><?xml version="1.0" encoding="utf-8"?>
<sst xmlns="http://schemas.openxmlformats.org/spreadsheetml/2006/main" count="1515" uniqueCount="255">
  <si>
    <t>UBS Carandiru</t>
  </si>
  <si>
    <t>AMA Vila Guilherme</t>
  </si>
  <si>
    <t>Unidades</t>
  </si>
  <si>
    <t>Media Mensal de Atividade Esperada</t>
  </si>
  <si>
    <t>Médico Consulta</t>
  </si>
  <si>
    <t>JAN</t>
  </si>
  <si>
    <t>%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</si>
  <si>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</si>
  <si>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</si>
  <si>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</si>
  <si>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</si>
  <si>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</si>
  <si>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</si>
  <si>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</si>
  <si>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</si>
  <si>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</si>
  <si>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</si>
  <si>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</si>
  <si>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UBS Parque Novo Mundo I</t>
  </si>
  <si>
    <t>UBS Parque Novo Mundo II</t>
  </si>
  <si>
    <t>Totais</t>
  </si>
  <si>
    <t>Enfermeiro Consulta</t>
  </si>
  <si>
    <t>ACS Visita</t>
  </si>
  <si>
    <t>Unidade de Saúde</t>
  </si>
  <si>
    <t>Nº Cons. Med / Mês</t>
  </si>
  <si>
    <t>AMA Vila Medeiros</t>
  </si>
  <si>
    <t>AMA Jardim Brasil</t>
  </si>
  <si>
    <t>SOMA</t>
  </si>
  <si>
    <t>Ortopedia</t>
  </si>
  <si>
    <t>Vascular</t>
  </si>
  <si>
    <t>Urologia</t>
  </si>
  <si>
    <t>Cardiologia</t>
  </si>
  <si>
    <t>Neurologia</t>
  </si>
  <si>
    <t>Endocrinologia</t>
  </si>
  <si>
    <t>Reumatologia</t>
  </si>
  <si>
    <t>% Ref ao Max</t>
  </si>
  <si>
    <t>% Ref ao Min</t>
  </si>
  <si>
    <t xml:space="preserve">Nº Consultas </t>
  </si>
  <si>
    <t>Unidade 
 Vila Guilherme</t>
  </si>
  <si>
    <t>Nº Atendimentos / hora Endodontia</t>
  </si>
  <si>
    <t>Nº Atendimentos / hora Perio / Semiologia / Cirurgia</t>
  </si>
  <si>
    <t>Nº Atendimento / Hora Paciente Especiais</t>
  </si>
  <si>
    <t>METAS</t>
  </si>
  <si>
    <t>CAPS II</t>
  </si>
  <si>
    <t>Intensivo (Atenção Diaria)</t>
  </si>
  <si>
    <t>Semi-Intensivo</t>
  </si>
  <si>
    <t>Não Intensivo</t>
  </si>
  <si>
    <t>Parque Novo Mundo I</t>
  </si>
  <si>
    <t>Parque Novo Mundo II</t>
  </si>
  <si>
    <t>Carandiru</t>
  </si>
  <si>
    <t>Jd Japão</t>
  </si>
  <si>
    <t>Medeiros</t>
  </si>
  <si>
    <t>Gulherme</t>
  </si>
  <si>
    <t>Jd Brasil</t>
  </si>
  <si>
    <t>Sabrina</t>
  </si>
  <si>
    <t>Leonor</t>
  </si>
  <si>
    <t>Ede</t>
  </si>
  <si>
    <t>Paulo Gnecco</t>
  </si>
  <si>
    <t>Meta Atend / Mês</t>
  </si>
  <si>
    <t>IzolinaMazzei</t>
  </si>
  <si>
    <t>1º Consulta</t>
  </si>
  <si>
    <t>Retorno</t>
  </si>
  <si>
    <t>JANEIRO</t>
  </si>
  <si>
    <t>Inter.</t>
  </si>
  <si>
    <t>FEVEREIRO</t>
  </si>
  <si>
    <t>MARÇO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</si>
  <si>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</si>
  <si>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</si>
  <si>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</si>
  <si>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</si>
  <si>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</si>
  <si>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</si>
  <si>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</si>
  <si>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</si>
  <si>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>MAIO</t>
  </si>
  <si>
    <t>Especialidades</t>
  </si>
  <si>
    <t>Nº Proteses Mês/ Profissional</t>
  </si>
  <si>
    <t>Total</t>
  </si>
  <si>
    <t>Total Equipes</t>
  </si>
  <si>
    <t>C.Médica</t>
  </si>
  <si>
    <t>Pediatria</t>
  </si>
  <si>
    <t>Gineco Obst</t>
  </si>
  <si>
    <t>Psiquiatria</t>
  </si>
  <si>
    <t>Enfermeiro</t>
  </si>
  <si>
    <t>Fisioterapeuta</t>
  </si>
  <si>
    <t>Fonoaudiologo</t>
  </si>
  <si>
    <t>T.O</t>
  </si>
  <si>
    <t>Psicólogo</t>
  </si>
  <si>
    <t>NIR
 Carandiru</t>
  </si>
  <si>
    <t>NASF
PQ II</t>
  </si>
  <si>
    <t>UBS 
Carandiru</t>
  </si>
  <si>
    <t>UBS
Jd Brasil</t>
  </si>
  <si>
    <t>UBS
Jd Japão</t>
  </si>
  <si>
    <t>UBS
PQ I</t>
  </si>
  <si>
    <t>UBS
PQ II</t>
  </si>
  <si>
    <t>UBS
Vila Ede</t>
  </si>
  <si>
    <t>UBS
Izolina Mazzei</t>
  </si>
  <si>
    <t>UBS
Vila Leonor</t>
  </si>
  <si>
    <t>UBS
Paulo Gnecco</t>
  </si>
  <si>
    <t>UBS
V. Medeiros</t>
  </si>
  <si>
    <t>UBS
Vila Sabrina</t>
  </si>
  <si>
    <t>UBS
Vila Guilherme</t>
  </si>
  <si>
    <t>META</t>
  </si>
  <si>
    <t xml:space="preserve"> Consultas Médicas Mês</t>
  </si>
  <si>
    <t>Mínimo
Familias</t>
  </si>
  <si>
    <t>Maximo
Familias</t>
  </si>
  <si>
    <t>Atend</t>
  </si>
  <si>
    <t>UAD</t>
  </si>
  <si>
    <t>Unidade</t>
  </si>
  <si>
    <t>Nº de
 Famílias</t>
  </si>
  <si>
    <t>Min. por Família</t>
  </si>
  <si>
    <t>Total de Família</t>
  </si>
  <si>
    <t>Horas de atendimento  diário de cada Geriatra</t>
  </si>
  <si>
    <t>pacientes atendido  por hora</t>
  </si>
  <si>
    <t>Atendimento de pacientes por dia</t>
  </si>
  <si>
    <t>atendimentos de pacientes por semana</t>
  </si>
  <si>
    <t>Atendimento pacientes por mês</t>
  </si>
  <si>
    <t>Total de Atendimento dos 3 geriatras</t>
  </si>
  <si>
    <t>80% do atendimento Total</t>
  </si>
  <si>
    <t>CALCULO DA META DE ATENDIMENTO DOS GERIATRAS</t>
  </si>
  <si>
    <t xml:space="preserve">                  OSS/SPDM – Associação Paulista para o Desenvolvimento da Medicina</t>
  </si>
  <si>
    <t>Guilherme</t>
  </si>
  <si>
    <t>Qtd.  De  Geriatras 
20hs</t>
  </si>
  <si>
    <t xml:space="preserve">   OSS/SPDM – Associação Paulista para o Desenvolvimento da Medicina</t>
  </si>
  <si>
    <t>OSS/SPDM – Associação Paulista para o Desenvolvimento da Medicina</t>
  </si>
  <si>
    <t>VOLUME DE ATENDIMENTOS  - UNIDADES BÁSICAS DE SAÚDE ( UBS ) - 2010</t>
  </si>
  <si>
    <t>Media Mensal de Atendimentos</t>
  </si>
  <si>
    <t>UBS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</si>
  <si>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</si>
  <si>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</si>
  <si>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</si>
  <si>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</si>
  <si>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</si>
  <si>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</si>
  <si>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</si>
  <si>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</si>
  <si>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</si>
  <si>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Nº visitas realizada da Equipe</t>
  </si>
  <si>
    <t>TOTAL</t>
  </si>
  <si>
    <t>Ass. Social</t>
  </si>
  <si>
    <t>Nº Prof.</t>
  </si>
  <si>
    <t>Out</t>
  </si>
  <si>
    <t>Nov</t>
  </si>
  <si>
    <t>Dez</t>
  </si>
  <si>
    <t>Atend/ hora</t>
  </si>
  <si>
    <t>Horas Trabalhda</t>
  </si>
  <si>
    <t>Atend / Mês</t>
  </si>
  <si>
    <t>Horas Trabalhada</t>
  </si>
  <si>
    <t>Ass.Social</t>
  </si>
  <si>
    <t>jan</t>
  </si>
  <si>
    <t>fev</t>
  </si>
  <si>
    <t>mar</t>
  </si>
  <si>
    <t>mai</t>
  </si>
  <si>
    <t>jun</t>
  </si>
  <si>
    <t>jul</t>
  </si>
  <si>
    <t>Atendimentos ACS</t>
  </si>
  <si>
    <t>diferença</t>
  </si>
  <si>
    <t>URSI</t>
  </si>
  <si>
    <t>AMA-E</t>
  </si>
  <si>
    <t>Consolidado</t>
  </si>
  <si>
    <t>Atendimentos  Consultas Não Médicas</t>
  </si>
  <si>
    <t>PSF(Médico)</t>
  </si>
  <si>
    <t>PSF (Enf)</t>
  </si>
  <si>
    <t>NASF</t>
  </si>
  <si>
    <t>NIR</t>
  </si>
  <si>
    <t>SIGLA</t>
  </si>
  <si>
    <t>abr</t>
  </si>
  <si>
    <t>ago</t>
  </si>
  <si>
    <t>set</t>
  </si>
  <si>
    <t>out</t>
  </si>
  <si>
    <t>nov</t>
  </si>
  <si>
    <t>dez</t>
  </si>
  <si>
    <t>Média/10</t>
  </si>
  <si>
    <t>MICRO*</t>
  </si>
  <si>
    <t>SPDM</t>
  </si>
  <si>
    <t>ACS</t>
  </si>
  <si>
    <t>PSF (A.C.S)</t>
  </si>
  <si>
    <t>Não Médicos</t>
  </si>
  <si>
    <t>Atendimentos Pronto Atendimento (PA)</t>
  </si>
  <si>
    <t>AMA's Microrregião*</t>
  </si>
  <si>
    <t>Meta**</t>
  </si>
  <si>
    <t>Consultas Médicas</t>
  </si>
  <si>
    <t>Consultas Não Médicas</t>
  </si>
  <si>
    <t>Atendimentos AMA</t>
  </si>
  <si>
    <t>AMA</t>
  </si>
  <si>
    <t>Microrregião Vila Maria / Vila Guilherme</t>
  </si>
  <si>
    <t>OSS-SPDM - Associação Paulista para o Desenvolvimento da Medicina</t>
  </si>
  <si>
    <t>Atendimento Médico UBS</t>
  </si>
  <si>
    <t xml:space="preserve">OSS-SPDM - Associação Paulista para o Desenvolvimento da Medicina </t>
  </si>
  <si>
    <t>Total Ano</t>
  </si>
  <si>
    <t>TOTAL ANO</t>
  </si>
  <si>
    <t xml:space="preserve">   OSS/SPDM – Associação Paulista para o Desenvolvimento da Medicina </t>
  </si>
  <si>
    <t>PACIENTE</t>
  </si>
  <si>
    <t>PRODUÇÃO</t>
  </si>
  <si>
    <t>1º TRIMESTRE</t>
  </si>
  <si>
    <t>2º TRIMESTRE</t>
  </si>
  <si>
    <t>3º TRIMESTRE</t>
  </si>
  <si>
    <t>4º TRIMESTRE</t>
  </si>
  <si>
    <t>Izolina Mazzei</t>
  </si>
  <si>
    <t>Doppler Vascular</t>
  </si>
  <si>
    <t>Ecocardiograma</t>
  </si>
  <si>
    <t>Eletroencefalograma</t>
  </si>
  <si>
    <t>Holter</t>
  </si>
  <si>
    <t>M.A.P.A</t>
  </si>
  <si>
    <t>Teste Ergometrico</t>
  </si>
  <si>
    <t>Ultrassonografia</t>
  </si>
  <si>
    <t>Procedimentos</t>
  </si>
  <si>
    <t>Medico</t>
  </si>
  <si>
    <t xml:space="preserve">META </t>
  </si>
  <si>
    <t>PQ I</t>
  </si>
  <si>
    <t>PQ II</t>
  </si>
  <si>
    <t>Mínimo Pessoas</t>
  </si>
  <si>
    <t>Maximo Pessoas</t>
  </si>
  <si>
    <t>MÉDIA</t>
  </si>
  <si>
    <r>
      <t xml:space="preserve">                  </t>
    </r>
    <r>
      <rPr>
        <b/>
        <sz val="11"/>
        <color indexed="8"/>
        <rFont val="Trebuchet MS"/>
        <family val="2"/>
      </rPr>
      <t xml:space="preserve">MICRORREGIÃO VILA MARIA / VILA GUILHERME - ANO 2013                    </t>
    </r>
  </si>
  <si>
    <r>
      <t xml:space="preserve">                  </t>
    </r>
    <r>
      <rPr>
        <b/>
        <sz val="12"/>
        <color indexed="8"/>
        <rFont val="Trebuchet MS"/>
        <family val="2"/>
      </rPr>
      <t xml:space="preserve">MICRORREGIÃO VILA MARIA / VILA GUILHERME - ANO 2013                             </t>
    </r>
  </si>
  <si>
    <t>VOLUME DE COBERTURA ESPERADA  POR EQUIPE -PSF -  ACS - AGENTE COMUNITÁRIO DE SAÚDE - 2013</t>
  </si>
  <si>
    <t>VOLUME DE COBERTURA ESPERADA  POR UNIDADE -PSF -  ACS -AGENTE COMUNITÁRIO DE SAÚDE - 2013</t>
  </si>
  <si>
    <t>VOLUME DE ATIVIDADE ESPERADA  - PSF - Médico - 2013</t>
  </si>
  <si>
    <t>VOLUME DE ATIVIDADE ESPERADA  -PSF -Enfermeiros - 2013</t>
  </si>
  <si>
    <t>VOLUME DE ATIVIDADE ESPERADA  -PSF -  ACS - Agente Comunitário de Saúde - 2013</t>
  </si>
  <si>
    <r>
      <t xml:space="preserve">                  </t>
    </r>
    <r>
      <rPr>
        <b/>
        <u val="single"/>
        <sz val="10"/>
        <color indexed="8"/>
        <rFont val="Trebuchet MS"/>
        <family val="2"/>
      </rPr>
      <t xml:space="preserve">MICRORREGIÃO VILA MARIA / VILA GUILHERME  - ANO 2013                                </t>
    </r>
    <r>
      <rPr>
        <b/>
        <sz val="10"/>
        <color indexed="8"/>
        <rFont val="Trebuchet MS"/>
        <family val="2"/>
      </rPr>
      <t xml:space="preserve">   </t>
    </r>
  </si>
  <si>
    <t>VOLUME ATENDIMENTOS ESPERADOS PARA - AMA - 2013</t>
  </si>
  <si>
    <r>
      <t xml:space="preserve">                  </t>
    </r>
    <r>
      <rPr>
        <b/>
        <sz val="12"/>
        <color indexed="8"/>
        <rFont val="Trebuchet MS"/>
        <family val="2"/>
      </rPr>
      <t xml:space="preserve">MICRORREGIÃO VILA MARIA / VILA GUILHERME  - ANO 2013        </t>
    </r>
    <r>
      <rPr>
        <b/>
        <u val="single"/>
        <sz val="12"/>
        <color indexed="8"/>
        <rFont val="Trebuchet MS"/>
        <family val="2"/>
      </rPr>
      <t xml:space="preserve">                       </t>
    </r>
    <r>
      <rPr>
        <b/>
        <sz val="12"/>
        <color indexed="8"/>
        <rFont val="Trebuchet MS"/>
        <family val="2"/>
      </rPr>
      <t xml:space="preserve">   </t>
    </r>
  </si>
  <si>
    <t>VOLUME DE ATIVIDADE ESPERADA NO AMA ESPECILAIDADE IZOLINA MAZZEI – 2013</t>
  </si>
  <si>
    <t>VOLUME DE ATIVIDADE ESPERADA NO AMA ESPECILAIDADE IZOLINA MAZZEI – 2013 - EXAMES</t>
  </si>
  <si>
    <t xml:space="preserve">                                   MICRORREGIÃO VILA MARIA / VILA GUILHERME ANO 2013                                       </t>
  </si>
  <si>
    <t>VOLUME DE ATIVIDADE ESPERADA  - URSI - 2013</t>
  </si>
  <si>
    <t>VOLUME DE ATIVIDADE ESPERADA  - URSI -  2013</t>
  </si>
  <si>
    <t xml:space="preserve">MICRORREGIÃO VILA MARIA / VILA GUILHERME - ANO 2013     </t>
  </si>
  <si>
    <t>VOLUME DE ATIVIDADE ESPERADA  -CEO - 2013</t>
  </si>
  <si>
    <t>VOLUME DE ATIVIDADE ESPERADA  -NASF - 2013</t>
  </si>
  <si>
    <t>VOLUME DE ATIVIDADE ESPERADA  - NASF - 2013</t>
  </si>
  <si>
    <t>MICRORREGIÃO VILA MARIA / VILA GUILHERME - ANO 2013</t>
  </si>
  <si>
    <t>VOLUME DE ATIVIDADE ESPERADA  - UAD -  2013</t>
  </si>
  <si>
    <t>MICRORREGIÃO VILA MARIA / VILA GUILHERME - ANO  2013</t>
  </si>
  <si>
    <t>VOLUME DE ATIVIDADE ESPERADA  -CAPS II  INFANTIL -  2013</t>
  </si>
  <si>
    <t>VOLUME DE ATIVIDADE ESPERADA  -NIR - 2013</t>
  </si>
  <si>
    <t xml:space="preserve">MICRORREGIÃO VILA MARIA / VILA GUILHERME   ANO 2013    </t>
  </si>
  <si>
    <t>MICRORREGIÃO VILA MARIA / VILA GUILHERME - 2013</t>
  </si>
  <si>
    <t>VOLUME DE ATENDIMENTOS  - UNIDADES BÁSICAS DE SAÚDE ( UBS ) - 2013</t>
  </si>
  <si>
    <t>Microrregião Vila Maria / Vila Guilherme - ANO 2013</t>
  </si>
  <si>
    <t>EXAMES</t>
  </si>
  <si>
    <t>G</t>
  </si>
  <si>
    <t>ULTRASSONOGRAFIA</t>
  </si>
  <si>
    <t>VOLUME DE ATIVIDADE ESPERADA  -USG - 2013</t>
  </si>
  <si>
    <t>Procedimento</t>
  </si>
  <si>
    <t>ACOLHIMENTO INICIAL POR CENTRO DE ATENÇÃO PSICOSSOCIAL</t>
  </si>
  <si>
    <t>ATENDIMENTO EM GRUPO DE PACIENTE EM CENTRO DE ATENÇÃO PSICOSSOCIAL</t>
  </si>
  <si>
    <t>ATENDIMENTO INDIVIDUAL DE PACIENTE EM CENTRO DE ATENÇÃO PSICOSSOCIAL</t>
  </si>
  <si>
    <t>PRÁTICAS CORPORAIS EM CENTRO DE ATENÇÃO PSICOSSOCIAL</t>
  </si>
  <si>
    <t>PRÁTICAS EXPRESSIVAS E COMUNICATIVAS EM CENTRO DE ATENÇÃO PSICOSSOCIAL</t>
  </si>
  <si>
    <t xml:space="preserve">AGO </t>
  </si>
  <si>
    <t>s/ meta</t>
  </si>
  <si>
    <t>s/meta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</si>
</sst>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10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Trebuchet MS"/>
      <family val="2"/>
    </font>
    <font>
      <b/>
      <u val="single"/>
      <sz val="10"/>
      <color indexed="8"/>
      <name val="Trebuchet MS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sz val="9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2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12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Trebuchet MS"/>
      <family val="2"/>
    </font>
    <font>
      <b/>
      <sz val="12"/>
      <color rgb="FF000000"/>
      <name val="Trebuchet MS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>
        <color indexed="58"/>
      </bottom>
    </border>
    <border>
      <left style="thin"/>
      <right style="thin"/>
      <top style="thin">
        <color indexed="58"/>
      </top>
      <bottom style="thin">
        <color indexed="58"/>
      </bottom>
    </border>
    <border>
      <left style="thin"/>
      <right style="thin"/>
      <top style="thin">
        <color indexed="58"/>
      </top>
      <bottom style="thin"/>
    </border>
    <border>
      <left style="thin">
        <color indexed="58"/>
      </left>
      <right style="thin"/>
      <top/>
      <bottom style="thin">
        <color indexed="58"/>
      </bottom>
    </border>
    <border>
      <left style="thin"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/>
      <top style="thin">
        <color indexed="58"/>
      </top>
      <bottom style="thin">
        <color indexed="58"/>
      </bottom>
    </border>
    <border>
      <left style="thin"/>
      <right style="thin">
        <color indexed="58"/>
      </right>
      <top style="thin">
        <color indexed="58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/>
    </border>
    <border>
      <left style="thin">
        <color indexed="58"/>
      </left>
      <right style="thin"/>
      <top style="thin">
        <color indexed="58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>
        <color indexed="58"/>
      </left>
      <right/>
      <top style="thin">
        <color indexed="58"/>
      </top>
      <bottom/>
    </border>
    <border>
      <left/>
      <right style="thin"/>
      <top style="thin"/>
      <bottom/>
    </border>
    <border>
      <left style="thin">
        <color indexed="58"/>
      </left>
      <right style="thin">
        <color indexed="58"/>
      </right>
      <top style="thin"/>
      <bottom/>
    </border>
    <border>
      <left style="thin">
        <color indexed="58"/>
      </left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58"/>
      </left>
      <right style="thin">
        <color indexed="58"/>
      </right>
      <top/>
      <bottom/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/>
    </border>
    <border>
      <left style="thin">
        <color indexed="58"/>
      </left>
      <right/>
      <top/>
      <bottom style="thin"/>
    </border>
    <border>
      <left style="thin"/>
      <right style="thin"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theme="6" tint="0.39998000860214233"/>
      </top>
      <bottom/>
    </border>
    <border>
      <left style="thin"/>
      <right style="thin"/>
      <top style="thin">
        <color rgb="FFFFFFCC"/>
      </top>
      <bottom/>
    </border>
    <border>
      <left style="thin"/>
      <right/>
      <top style="thin">
        <color rgb="FFC00000"/>
      </top>
      <bottom/>
    </border>
    <border>
      <left style="thin">
        <color theme="4" tint="0.5999900102615356"/>
      </left>
      <right style="thin">
        <color theme="4" tint="0.5999900102615356"/>
      </right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>
        <color indexed="58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>
        <color indexed="58"/>
      </right>
      <top/>
      <bottom style="thin">
        <color indexed="58"/>
      </bottom>
    </border>
    <border>
      <left style="thin"/>
      <right style="thin">
        <color indexed="58"/>
      </right>
      <top style="thin">
        <color indexed="58"/>
      </top>
      <bottom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 style="thin"/>
      <right style="thin">
        <color indexed="58"/>
      </right>
      <top>
        <color indexed="63"/>
      </top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/>
      <bottom style="thin">
        <color indexed="58"/>
      </bottom>
    </border>
    <border>
      <left style="thin">
        <color indexed="58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58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58"/>
      </bottom>
    </border>
    <border>
      <left/>
      <right/>
      <top style="thin"/>
      <bottom style="thin">
        <color indexed="58"/>
      </bottom>
    </border>
    <border>
      <left/>
      <right style="thin"/>
      <top style="thin"/>
      <bottom style="thin">
        <color indexed="58"/>
      </bottom>
    </border>
    <border>
      <left/>
      <right/>
      <top style="thin">
        <color indexed="58"/>
      </top>
      <bottom style="thin">
        <color indexed="58"/>
      </bottom>
    </border>
    <border>
      <left/>
      <right style="thin"/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/>
    </border>
    <border>
      <left/>
      <right style="thin"/>
      <top style="thin">
        <color indexed="58"/>
      </top>
      <bottom/>
    </border>
    <border>
      <left style="thin"/>
      <right style="thin"/>
      <top style="thin"/>
      <bottom style="thin">
        <color theme="4" tint="0.5999900102615356"/>
      </bottom>
    </border>
    <border>
      <left/>
      <right/>
      <top/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0" fillId="32" borderId="0" applyNumberFormat="0" applyBorder="0" applyAlignment="0" applyProtection="0"/>
    <xf numFmtId="0" fontId="71" fillId="21" borderId="5" applyNumberFormat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3" xfId="0" applyNumberFormat="1" applyFont="1" applyBorder="1" applyAlignment="1">
      <alignment horizontal="center" wrapText="1"/>
    </xf>
    <xf numFmtId="9" fontId="3" fillId="35" borderId="13" xfId="0" applyNumberFormat="1" applyFont="1" applyFill="1" applyBorder="1" applyAlignment="1">
      <alignment horizontal="center" wrapText="1"/>
    </xf>
    <xf numFmtId="9" fontId="3" fillId="35" borderId="13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37" borderId="11" xfId="0" applyFon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5" fillId="37" borderId="18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5" fillId="38" borderId="0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6" fillId="39" borderId="19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9" fontId="0" fillId="37" borderId="11" xfId="0" applyNumberFormat="1" applyFill="1" applyBorder="1" applyAlignment="1">
      <alignment horizontal="center"/>
    </xf>
    <xf numFmtId="9" fontId="0" fillId="38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4" borderId="17" xfId="0" applyFill="1" applyBorder="1" applyAlignment="1">
      <alignment/>
    </xf>
    <xf numFmtId="0" fontId="5" fillId="34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9" fontId="7" fillId="40" borderId="11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3" fontId="8" fillId="33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9" fontId="8" fillId="41" borderId="10" xfId="0" applyNumberFormat="1" applyFont="1" applyFill="1" applyBorder="1" applyAlignment="1">
      <alignment horizontal="center" wrapText="1"/>
    </xf>
    <xf numFmtId="9" fontId="8" fillId="41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3" fontId="8" fillId="34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9" fontId="8" fillId="35" borderId="10" xfId="0" applyNumberFormat="1" applyFont="1" applyFill="1" applyBorder="1" applyAlignment="1">
      <alignment horizontal="center" vertical="center" wrapText="1"/>
    </xf>
    <xf numFmtId="9" fontId="8" fillId="3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3" fontId="12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center" vertical="center"/>
    </xf>
    <xf numFmtId="9" fontId="7" fillId="35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9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9" fontId="8" fillId="41" borderId="1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42" borderId="22" xfId="0" applyFont="1" applyFill="1" applyBorder="1" applyAlignment="1">
      <alignment horizontal="center" vertical="center" wrapText="1"/>
    </xf>
    <xf numFmtId="9" fontId="8" fillId="41" borderId="23" xfId="0" applyNumberFormat="1" applyFont="1" applyFill="1" applyBorder="1" applyAlignment="1">
      <alignment horizontal="center" wrapText="1"/>
    </xf>
    <xf numFmtId="9" fontId="8" fillId="41" borderId="24" xfId="0" applyNumberFormat="1" applyFont="1" applyFill="1" applyBorder="1" applyAlignment="1">
      <alignment horizontal="center" wrapText="1"/>
    </xf>
    <xf numFmtId="0" fontId="8" fillId="42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9" fontId="8" fillId="41" borderId="27" xfId="0" applyNumberFormat="1" applyFont="1" applyFill="1" applyBorder="1" applyAlignment="1">
      <alignment horizontal="center" wrapText="1"/>
    </xf>
    <xf numFmtId="0" fontId="8" fillId="0" borderId="28" xfId="0" applyFont="1" applyBorder="1" applyAlignment="1">
      <alignment/>
    </xf>
    <xf numFmtId="3" fontId="8" fillId="33" borderId="29" xfId="0" applyNumberFormat="1" applyFont="1" applyFill="1" applyBorder="1" applyAlignment="1">
      <alignment horizontal="center" wrapText="1"/>
    </xf>
    <xf numFmtId="3" fontId="9" fillId="0" borderId="29" xfId="0" applyNumberFormat="1" applyFont="1" applyBorder="1" applyAlignment="1">
      <alignment horizontal="center" wrapText="1"/>
    </xf>
    <xf numFmtId="9" fontId="8" fillId="41" borderId="29" xfId="0" applyNumberFormat="1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9" fontId="8" fillId="41" borderId="30" xfId="0" applyNumberFormat="1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9" fontId="3" fillId="35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2" fillId="0" borderId="14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Alignment="1">
      <alignment horizontal="center" wrapText="1"/>
    </xf>
    <xf numFmtId="0" fontId="5" fillId="40" borderId="12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9" fontId="3" fillId="44" borderId="11" xfId="0" applyNumberFormat="1" applyFont="1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horizontal="center" wrapText="1"/>
    </xf>
    <xf numFmtId="0" fontId="3" fillId="35" borderId="11" xfId="0" applyNumberFormat="1" applyFont="1" applyFill="1" applyBorder="1" applyAlignment="1">
      <alignment horizont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5" fillId="4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82" fillId="0" borderId="37" xfId="0" applyFont="1" applyBorder="1" applyAlignment="1">
      <alignment/>
    </xf>
    <xf numFmtId="0" fontId="82" fillId="0" borderId="0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3" fontId="2" fillId="45" borderId="11" xfId="0" applyNumberFormat="1" applyFont="1" applyFill="1" applyBorder="1" applyAlignment="1">
      <alignment horizontal="center"/>
    </xf>
    <xf numFmtId="3" fontId="2" fillId="46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47" borderId="11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3" fontId="2" fillId="45" borderId="0" xfId="0" applyNumberFormat="1" applyFont="1" applyFill="1" applyBorder="1" applyAlignment="1">
      <alignment horizontal="center"/>
    </xf>
    <xf numFmtId="3" fontId="2" fillId="46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1" fillId="48" borderId="38" xfId="0" applyFont="1" applyFill="1" applyBorder="1" applyAlignment="1">
      <alignment horizontal="center" vertical="center" wrapText="1"/>
    </xf>
    <xf numFmtId="17" fontId="3" fillId="48" borderId="39" xfId="0" applyNumberFormat="1" applyFont="1" applyFill="1" applyBorder="1" applyAlignment="1">
      <alignment horizontal="center" vertical="center"/>
    </xf>
    <xf numFmtId="17" fontId="18" fillId="49" borderId="39" xfId="0" applyNumberFormat="1" applyFont="1" applyFill="1" applyBorder="1" applyAlignment="1">
      <alignment horizontal="center" vertical="center"/>
    </xf>
    <xf numFmtId="17" fontId="3" fillId="50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1" xfId="0" applyFont="1" applyBorder="1" applyAlignment="1">
      <alignment horizontal="center" wrapText="1"/>
    </xf>
    <xf numFmtId="3" fontId="2" fillId="51" borderId="42" xfId="0" applyNumberFormat="1" applyFont="1" applyFill="1" applyBorder="1" applyAlignment="1">
      <alignment horizontal="center"/>
    </xf>
    <xf numFmtId="3" fontId="3" fillId="52" borderId="39" xfId="0" applyNumberFormat="1" applyFont="1" applyFill="1" applyBorder="1" applyAlignment="1">
      <alignment horizontal="center"/>
    </xf>
    <xf numFmtId="3" fontId="3" fillId="50" borderId="43" xfId="0" applyNumberFormat="1" applyFont="1" applyFill="1" applyBorder="1" applyAlignment="1">
      <alignment horizontal="center"/>
    </xf>
    <xf numFmtId="0" fontId="18" fillId="49" borderId="44" xfId="0" applyFont="1" applyFill="1" applyBorder="1" applyAlignment="1">
      <alignment horizontal="center" wrapText="1"/>
    </xf>
    <xf numFmtId="3" fontId="18" fillId="53" borderId="45" xfId="0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0" fontId="0" fillId="52" borderId="0" xfId="0" applyFill="1" applyAlignment="1">
      <alignment horizontal="left"/>
    </xf>
    <xf numFmtId="0" fontId="0" fillId="52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wrapText="1"/>
    </xf>
    <xf numFmtId="3" fontId="2" fillId="0" borderId="42" xfId="0" applyNumberFormat="1" applyFont="1" applyFill="1" applyBorder="1" applyAlignment="1">
      <alignment horizontal="center"/>
    </xf>
    <xf numFmtId="3" fontId="2" fillId="52" borderId="39" xfId="0" applyNumberFormat="1" applyFont="1" applyFill="1" applyBorder="1" applyAlignment="1">
      <alignment horizontal="center"/>
    </xf>
    <xf numFmtId="3" fontId="2" fillId="50" borderId="43" xfId="0" applyNumberFormat="1" applyFont="1" applyFill="1" applyBorder="1" applyAlignment="1">
      <alignment horizontal="center"/>
    </xf>
    <xf numFmtId="0" fontId="22" fillId="0" borderId="46" xfId="0" applyFont="1" applyBorder="1" applyAlignment="1">
      <alignment horizontal="center" wrapText="1"/>
    </xf>
    <xf numFmtId="3" fontId="23" fillId="0" borderId="18" xfId="0" applyNumberFormat="1" applyFont="1" applyFill="1" applyBorder="1" applyAlignment="1">
      <alignment horizontal="center"/>
    </xf>
    <xf numFmtId="3" fontId="23" fillId="52" borderId="18" xfId="0" applyNumberFormat="1" applyFont="1" applyFill="1" applyBorder="1" applyAlignment="1">
      <alignment horizontal="center"/>
    </xf>
    <xf numFmtId="3" fontId="22" fillId="50" borderId="47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9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3" fontId="3" fillId="33" borderId="29" xfId="0" applyNumberFormat="1" applyFont="1" applyFill="1" applyBorder="1" applyAlignment="1">
      <alignment horizontal="center" wrapText="1"/>
    </xf>
    <xf numFmtId="3" fontId="2" fillId="0" borderId="29" xfId="0" applyNumberFormat="1" applyFont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 wrapText="1"/>
    </xf>
    <xf numFmtId="0" fontId="2" fillId="54" borderId="11" xfId="0" applyFont="1" applyFill="1" applyBorder="1" applyAlignment="1">
      <alignment/>
    </xf>
    <xf numFmtId="0" fontId="2" fillId="54" borderId="11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5" fillId="54" borderId="11" xfId="0" applyFont="1" applyFill="1" applyBorder="1" applyAlignment="1">
      <alignment horizontal="center"/>
    </xf>
    <xf numFmtId="9" fontId="3" fillId="35" borderId="15" xfId="0" applyNumberFormat="1" applyFont="1" applyFill="1" applyBorder="1" applyAlignment="1">
      <alignment horizontal="center" wrapText="1"/>
    </xf>
    <xf numFmtId="9" fontId="3" fillId="35" borderId="15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0" fontId="7" fillId="36" borderId="48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9" fontId="8" fillId="35" borderId="14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5" fillId="54" borderId="11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center" wrapText="1"/>
    </xf>
    <xf numFmtId="0" fontId="8" fillId="42" borderId="3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8" fillId="4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8" fillId="35" borderId="4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8" fillId="55" borderId="1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56" borderId="50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56" borderId="11" xfId="0" applyFont="1" applyFill="1" applyBorder="1" applyAlignment="1">
      <alignment horizontal="center" vertical="center" wrapText="1"/>
    </xf>
    <xf numFmtId="9" fontId="3" fillId="41" borderId="13" xfId="0" applyNumberFormat="1" applyFont="1" applyFill="1" applyBorder="1" applyAlignment="1">
      <alignment horizontal="center" wrapText="1"/>
    </xf>
    <xf numFmtId="9" fontId="3" fillId="41" borderId="10" xfId="0" applyNumberFormat="1" applyFont="1" applyFill="1" applyBorder="1" applyAlignment="1">
      <alignment horizontal="center" wrapText="1"/>
    </xf>
    <xf numFmtId="9" fontId="3" fillId="41" borderId="10" xfId="0" applyNumberFormat="1" applyFont="1" applyFill="1" applyBorder="1" applyAlignment="1">
      <alignment horizontal="center"/>
    </xf>
    <xf numFmtId="9" fontId="3" fillId="41" borderId="29" xfId="0" applyNumberFormat="1" applyFont="1" applyFill="1" applyBorder="1" applyAlignment="1">
      <alignment horizontal="center"/>
    </xf>
    <xf numFmtId="9" fontId="3" fillId="41" borderId="52" xfId="0" applyNumberFormat="1" applyFont="1" applyFill="1" applyBorder="1" applyAlignment="1">
      <alignment horizontal="center" wrapText="1"/>
    </xf>
    <xf numFmtId="9" fontId="3" fillId="41" borderId="23" xfId="0" applyNumberFormat="1" applyFont="1" applyFill="1" applyBorder="1" applyAlignment="1">
      <alignment horizontal="center" wrapText="1"/>
    </xf>
    <xf numFmtId="9" fontId="3" fillId="41" borderId="23" xfId="0" applyNumberFormat="1" applyFont="1" applyFill="1" applyBorder="1" applyAlignment="1">
      <alignment horizontal="center"/>
    </xf>
    <xf numFmtId="3" fontId="2" fillId="39" borderId="11" xfId="0" applyNumberFormat="1" applyFont="1" applyFill="1" applyBorder="1" applyAlignment="1">
      <alignment horizontal="center"/>
    </xf>
    <xf numFmtId="9" fontId="3" fillId="35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16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/>
    </xf>
    <xf numFmtId="0" fontId="83" fillId="57" borderId="11" xfId="0" applyFont="1" applyFill="1" applyBorder="1" applyAlignment="1">
      <alignment horizontal="left"/>
    </xf>
    <xf numFmtId="0" fontId="6" fillId="58" borderId="53" xfId="0" applyFont="1" applyFill="1" applyBorder="1" applyAlignment="1">
      <alignment horizontal="center" vertical="center"/>
    </xf>
    <xf numFmtId="0" fontId="83" fillId="57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39" borderId="17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8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16" borderId="17" xfId="0" applyFont="1" applyFill="1" applyBorder="1" applyAlignment="1">
      <alignment horizontal="center"/>
    </xf>
    <xf numFmtId="0" fontId="3" fillId="16" borderId="16" xfId="0" applyFont="1" applyFill="1" applyBorder="1" applyAlignment="1">
      <alignment/>
    </xf>
    <xf numFmtId="0" fontId="83" fillId="57" borderId="16" xfId="0" applyFont="1" applyFill="1" applyBorder="1" applyAlignment="1">
      <alignment horizontal="left"/>
    </xf>
    <xf numFmtId="0" fontId="2" fillId="16" borderId="54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8" borderId="37" xfId="0" applyFont="1" applyFill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84" fillId="57" borderId="56" xfId="0" applyFont="1" applyFill="1" applyBorder="1" applyAlignment="1">
      <alignment/>
    </xf>
    <xf numFmtId="0" fontId="83" fillId="57" borderId="57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31" xfId="0" applyNumberFormat="1" applyFont="1" applyFill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9" fontId="3" fillId="41" borderId="31" xfId="0" applyNumberFormat="1" applyFont="1" applyFill="1" applyBorder="1" applyAlignment="1">
      <alignment horizont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9" fontId="3" fillId="41" borderId="61" xfId="0" applyNumberFormat="1" applyFont="1" applyFill="1" applyBorder="1" applyAlignment="1">
      <alignment horizontal="center" wrapText="1"/>
    </xf>
    <xf numFmtId="3" fontId="5" fillId="0" borderId="62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center"/>
    </xf>
    <xf numFmtId="9" fontId="3" fillId="0" borderId="58" xfId="0" applyNumberFormat="1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3" fontId="5" fillId="0" borderId="64" xfId="0" applyNumberFormat="1" applyFont="1" applyBorder="1" applyAlignment="1">
      <alignment horizontal="center"/>
    </xf>
    <xf numFmtId="3" fontId="5" fillId="0" borderId="65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9" fontId="3" fillId="41" borderId="3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9" fontId="3" fillId="41" borderId="61" xfId="0" applyNumberFormat="1" applyFont="1" applyFill="1" applyBorder="1" applyAlignment="1">
      <alignment horizontal="center"/>
    </xf>
    <xf numFmtId="9" fontId="5" fillId="0" borderId="67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59" xfId="0" applyNumberFormat="1" applyFont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5" fillId="0" borderId="59" xfId="0" applyNumberFormat="1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/>
    </xf>
    <xf numFmtId="0" fontId="5" fillId="0" borderId="63" xfId="0" applyNumberFormat="1" applyFont="1" applyFill="1" applyBorder="1" applyAlignment="1">
      <alignment horizontal="center"/>
    </xf>
    <xf numFmtId="9" fontId="5" fillId="0" borderId="65" xfId="0" applyNumberFormat="1" applyFont="1" applyFill="1" applyBorder="1" applyAlignment="1">
      <alignment horizontal="center"/>
    </xf>
    <xf numFmtId="9" fontId="5" fillId="0" borderId="66" xfId="0" applyNumberFormat="1" applyFont="1" applyFill="1" applyBorder="1" applyAlignment="1">
      <alignment horizontal="center"/>
    </xf>
    <xf numFmtId="0" fontId="5" fillId="19" borderId="68" xfId="0" applyFont="1" applyFill="1" applyBorder="1" applyAlignment="1">
      <alignment horizontal="center"/>
    </xf>
    <xf numFmtId="0" fontId="5" fillId="19" borderId="69" xfId="0" applyFont="1" applyFill="1" applyBorder="1" applyAlignment="1">
      <alignment horizontal="center"/>
    </xf>
    <xf numFmtId="0" fontId="0" fillId="19" borderId="69" xfId="0" applyFill="1" applyBorder="1" applyAlignment="1">
      <alignment/>
    </xf>
    <xf numFmtId="0" fontId="0" fillId="19" borderId="70" xfId="0" applyFill="1" applyBorder="1" applyAlignment="1">
      <alignment/>
    </xf>
    <xf numFmtId="0" fontId="5" fillId="19" borderId="71" xfId="0" applyFont="1" applyFill="1" applyBorder="1" applyAlignment="1">
      <alignment horizontal="center"/>
    </xf>
    <xf numFmtId="3" fontId="84" fillId="0" borderId="0" xfId="0" applyNumberFormat="1" applyFont="1" applyAlignment="1">
      <alignment horizontal="center"/>
    </xf>
    <xf numFmtId="3" fontId="85" fillId="0" borderId="0" xfId="0" applyNumberFormat="1" applyFont="1" applyAlignment="1">
      <alignment horizontal="center"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vertical="center" wrapText="1"/>
    </xf>
    <xf numFmtId="0" fontId="83" fillId="0" borderId="0" xfId="0" applyNumberFormat="1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 wrapText="1"/>
    </xf>
    <xf numFmtId="3" fontId="84" fillId="0" borderId="0" xfId="0" applyNumberFormat="1" applyFont="1" applyFill="1" applyBorder="1" applyAlignment="1">
      <alignment horizontal="center" wrapText="1"/>
    </xf>
    <xf numFmtId="0" fontId="83" fillId="0" borderId="0" xfId="0" applyNumberFormat="1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wrapText="1"/>
    </xf>
    <xf numFmtId="0" fontId="85" fillId="0" borderId="0" xfId="0" applyNumberFormat="1" applyFont="1" applyFill="1" applyBorder="1" applyAlignment="1">
      <alignment wrapText="1"/>
    </xf>
    <xf numFmtId="0" fontId="0" fillId="37" borderId="0" xfId="0" applyFill="1" applyAlignment="1">
      <alignment/>
    </xf>
    <xf numFmtId="9" fontId="0" fillId="37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3" fontId="12" fillId="0" borderId="27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7" fillId="0" borderId="28" xfId="0" applyFont="1" applyBorder="1" applyAlignment="1">
      <alignment/>
    </xf>
    <xf numFmtId="3" fontId="7" fillId="33" borderId="29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 wrapText="1"/>
    </xf>
    <xf numFmtId="9" fontId="7" fillId="35" borderId="29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/>
    </xf>
    <xf numFmtId="9" fontId="7" fillId="35" borderId="29" xfId="0" applyNumberFormat="1" applyFont="1" applyFill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3" fontId="87" fillId="0" borderId="0" xfId="0" applyNumberFormat="1" applyFont="1" applyFill="1" applyBorder="1" applyAlignment="1">
      <alignment horizontal="center" wrapText="1"/>
    </xf>
    <xf numFmtId="9" fontId="85" fillId="0" borderId="0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5" fillId="39" borderId="0" xfId="0" applyFont="1" applyFill="1" applyAlignment="1">
      <alignment/>
    </xf>
    <xf numFmtId="0" fontId="85" fillId="39" borderId="0" xfId="0" applyFont="1" applyFill="1" applyAlignment="1">
      <alignment horizontal="center"/>
    </xf>
    <xf numFmtId="0" fontId="85" fillId="39" borderId="0" xfId="0" applyNumberFormat="1" applyFont="1" applyFill="1" applyAlignment="1">
      <alignment horizontal="center"/>
    </xf>
    <xf numFmtId="3" fontId="85" fillId="39" borderId="0" xfId="0" applyNumberFormat="1" applyFont="1" applyFill="1" applyAlignment="1">
      <alignment horizontal="center"/>
    </xf>
    <xf numFmtId="3" fontId="85" fillId="39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0" fontId="85" fillId="39" borderId="0" xfId="0" applyFont="1" applyFill="1" applyBorder="1" applyAlignment="1">
      <alignment/>
    </xf>
    <xf numFmtId="0" fontId="84" fillId="39" borderId="0" xfId="0" applyFont="1" applyFill="1" applyBorder="1" applyAlignment="1">
      <alignment/>
    </xf>
    <xf numFmtId="0" fontId="85" fillId="39" borderId="0" xfId="0" applyFont="1" applyFill="1" applyBorder="1" applyAlignment="1">
      <alignment horizontal="center"/>
    </xf>
    <xf numFmtId="0" fontId="88" fillId="39" borderId="0" xfId="0" applyFont="1" applyFill="1" applyBorder="1" applyAlignment="1">
      <alignment horizontal="center" vertical="center"/>
    </xf>
    <xf numFmtId="3" fontId="85" fillId="39" borderId="0" xfId="0" applyNumberFormat="1" applyFont="1" applyFill="1" applyBorder="1" applyAlignment="1">
      <alignment horizontal="center"/>
    </xf>
    <xf numFmtId="0" fontId="88" fillId="39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5" fillId="0" borderId="0" xfId="0" applyFont="1" applyBorder="1" applyAlignment="1">
      <alignment horizontal="center"/>
    </xf>
    <xf numFmtId="0" fontId="87" fillId="37" borderId="0" xfId="0" applyFont="1" applyFill="1" applyBorder="1" applyAlignment="1">
      <alignment/>
    </xf>
    <xf numFmtId="0" fontId="89" fillId="39" borderId="0" xfId="0" applyFont="1" applyFill="1" applyBorder="1" applyAlignment="1">
      <alignment horizontal="center" vertical="center"/>
    </xf>
    <xf numFmtId="0" fontId="87" fillId="39" borderId="0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 wrapText="1"/>
    </xf>
    <xf numFmtId="0" fontId="85" fillId="0" borderId="0" xfId="0" applyFont="1" applyFill="1" applyBorder="1" applyAlignment="1">
      <alignment horizontal="center"/>
    </xf>
    <xf numFmtId="3" fontId="90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91" fillId="0" borderId="0" xfId="0" applyFont="1" applyFill="1" applyBorder="1" applyAlignment="1">
      <alignment horizontal="center" vertical="center"/>
    </xf>
    <xf numFmtId="9" fontId="88" fillId="0" borderId="0" xfId="0" applyNumberFormat="1" applyFont="1" applyFill="1" applyBorder="1" applyAlignment="1">
      <alignment horizontal="center"/>
    </xf>
    <xf numFmtId="0" fontId="88" fillId="0" borderId="0" xfId="0" applyFont="1" applyAlignment="1">
      <alignment/>
    </xf>
    <xf numFmtId="0" fontId="88" fillId="0" borderId="0" xfId="0" applyFont="1" applyFill="1" applyAlignment="1">
      <alignment/>
    </xf>
    <xf numFmtId="1" fontId="88" fillId="0" borderId="0" xfId="0" applyNumberFormat="1" applyFont="1" applyAlignment="1">
      <alignment/>
    </xf>
    <xf numFmtId="0" fontId="90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wrapText="1"/>
    </xf>
    <xf numFmtId="3" fontId="85" fillId="0" borderId="0" xfId="0" applyNumberFormat="1" applyFont="1" applyFill="1" applyBorder="1" applyAlignment="1">
      <alignment horizontal="center" wrapText="1"/>
    </xf>
    <xf numFmtId="0" fontId="90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/>
    </xf>
    <xf numFmtId="3" fontId="88" fillId="0" borderId="0" xfId="0" applyNumberFormat="1" applyFont="1" applyFill="1" applyBorder="1" applyAlignment="1">
      <alignment horizontal="center" vertical="center" wrapText="1"/>
    </xf>
    <xf numFmtId="3" fontId="84" fillId="0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9" fontId="13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3" fillId="36" borderId="11" xfId="0" applyNumberFormat="1" applyFont="1" applyFill="1" applyBorder="1" applyAlignment="1">
      <alignment horizontal="center" vertical="center" wrapText="1"/>
    </xf>
    <xf numFmtId="9" fontId="6" fillId="34" borderId="11" xfId="0" applyNumberFormat="1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3" fillId="35" borderId="13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 wrapText="1"/>
    </xf>
    <xf numFmtId="9" fontId="3" fillId="35" borderId="72" xfId="0" applyNumberFormat="1" applyFont="1" applyFill="1" applyBorder="1" applyAlignment="1">
      <alignment horizontal="center" wrapText="1"/>
    </xf>
    <xf numFmtId="3" fontId="2" fillId="0" borderId="48" xfId="0" applyNumberFormat="1" applyFont="1" applyBorder="1" applyAlignment="1">
      <alignment horizontal="center" wrapText="1"/>
    </xf>
    <xf numFmtId="0" fontId="5" fillId="10" borderId="11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 vertical="center" wrapText="1"/>
    </xf>
    <xf numFmtId="0" fontId="5" fillId="19" borderId="71" xfId="0" applyFont="1" applyFill="1" applyBorder="1" applyAlignment="1">
      <alignment horizontal="center"/>
    </xf>
    <xf numFmtId="0" fontId="5" fillId="19" borderId="69" xfId="0" applyFont="1" applyFill="1" applyBorder="1" applyAlignment="1">
      <alignment horizontal="center"/>
    </xf>
    <xf numFmtId="0" fontId="3" fillId="42" borderId="32" xfId="0" applyFont="1" applyFill="1" applyBorder="1" applyAlignment="1">
      <alignment horizontal="center" vertical="center" wrapText="1"/>
    </xf>
    <xf numFmtId="0" fontId="3" fillId="42" borderId="73" xfId="0" applyFont="1" applyFill="1" applyBorder="1" applyAlignment="1">
      <alignment vertical="center" wrapText="1"/>
    </xf>
    <xf numFmtId="0" fontId="3" fillId="42" borderId="74" xfId="0" applyFont="1" applyFill="1" applyBorder="1" applyAlignment="1">
      <alignment vertical="center" wrapText="1"/>
    </xf>
    <xf numFmtId="0" fontId="3" fillId="36" borderId="75" xfId="0" applyFont="1" applyFill="1" applyBorder="1" applyAlignment="1">
      <alignment vertical="center"/>
    </xf>
    <xf numFmtId="0" fontId="3" fillId="42" borderId="49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19" borderId="69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19" borderId="7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9" fillId="42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85" fillId="0" borderId="0" xfId="0" applyFont="1" applyAlignment="1">
      <alignment wrapText="1"/>
    </xf>
    <xf numFmtId="0" fontId="87" fillId="0" borderId="0" xfId="0" applyFont="1" applyAlignment="1">
      <alignment/>
    </xf>
    <xf numFmtId="0" fontId="3" fillId="36" borderId="18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92" fillId="0" borderId="0" xfId="0" applyNumberFormat="1" applyFont="1" applyBorder="1" applyAlignment="1">
      <alignment horizontal="center" vertical="center" wrapText="1"/>
    </xf>
    <xf numFmtId="3" fontId="92" fillId="0" borderId="0" xfId="0" applyNumberFormat="1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2" fillId="0" borderId="0" xfId="0" applyNumberFormat="1" applyFont="1" applyAlignment="1">
      <alignment horizontal="center" vertical="center" wrapText="1"/>
    </xf>
    <xf numFmtId="3" fontId="93" fillId="0" borderId="0" xfId="0" applyNumberFormat="1" applyFont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wrapText="1"/>
    </xf>
    <xf numFmtId="3" fontId="93" fillId="0" borderId="0" xfId="0" applyNumberFormat="1" applyFont="1" applyAlignment="1">
      <alignment horizontal="center" vertical="center" wrapText="1"/>
    </xf>
    <xf numFmtId="9" fontId="95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0" fontId="93" fillId="0" borderId="0" xfId="0" applyFont="1" applyAlignment="1">
      <alignment horizontal="center" vertical="center" wrapText="1"/>
    </xf>
    <xf numFmtId="0" fontId="96" fillId="0" borderId="0" xfId="0" applyFont="1" applyBorder="1" applyAlignment="1">
      <alignment/>
    </xf>
    <xf numFmtId="0" fontId="94" fillId="0" borderId="0" xfId="0" applyFont="1" applyBorder="1" applyAlignment="1">
      <alignment horizontal="center" vertical="center" wrapText="1"/>
    </xf>
    <xf numFmtId="3" fontId="97" fillId="33" borderId="11" xfId="0" applyNumberFormat="1" applyFont="1" applyFill="1" applyBorder="1" applyAlignment="1">
      <alignment horizontal="center" wrapText="1"/>
    </xf>
    <xf numFmtId="9" fontId="97" fillId="44" borderId="11" xfId="0" applyNumberFormat="1" applyFont="1" applyFill="1" applyBorder="1" applyAlignment="1">
      <alignment horizontal="center" wrapText="1"/>
    </xf>
    <xf numFmtId="0" fontId="97" fillId="0" borderId="11" xfId="0" applyFont="1" applyBorder="1" applyAlignment="1">
      <alignment/>
    </xf>
    <xf numFmtId="3" fontId="97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16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5" fillId="33" borderId="72" xfId="0" applyNumberFormat="1" applyFont="1" applyFill="1" applyBorder="1" applyAlignment="1">
      <alignment horizontal="center" wrapText="1"/>
    </xf>
    <xf numFmtId="0" fontId="2" fillId="59" borderId="72" xfId="0" applyFont="1" applyFill="1" applyBorder="1" applyAlignment="1">
      <alignment horizontal="center" vertical="center" wrapText="1"/>
    </xf>
    <xf numFmtId="0" fontId="2" fillId="59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3" fontId="7" fillId="33" borderId="13" xfId="0" applyNumberFormat="1" applyFont="1" applyFill="1" applyBorder="1" applyAlignment="1">
      <alignment horizontal="center" wrapText="1"/>
    </xf>
    <xf numFmtId="0" fontId="8" fillId="42" borderId="10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8" fillId="6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/>
    </xf>
    <xf numFmtId="0" fontId="8" fillId="36" borderId="12" xfId="0" applyFont="1" applyFill="1" applyBorder="1" applyAlignment="1">
      <alignment horizontal="center" vertical="center"/>
    </xf>
    <xf numFmtId="0" fontId="8" fillId="36" borderId="77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61" borderId="12" xfId="0" applyFont="1" applyFill="1" applyBorder="1" applyAlignment="1">
      <alignment horizontal="center" vertical="center"/>
    </xf>
    <xf numFmtId="0" fontId="8" fillId="61" borderId="77" xfId="0" applyFont="1" applyFill="1" applyBorder="1" applyAlignment="1">
      <alignment horizontal="center" vertical="center"/>
    </xf>
    <xf numFmtId="0" fontId="8" fillId="61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6" borderId="15" xfId="0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8" fillId="61" borderId="11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78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3" fillId="60" borderId="79" xfId="0" applyFont="1" applyFill="1" applyBorder="1" applyAlignment="1">
      <alignment horizontal="center"/>
    </xf>
    <xf numFmtId="0" fontId="3" fillId="60" borderId="0" xfId="0" applyFont="1" applyFill="1" applyBorder="1" applyAlignment="1">
      <alignment horizontal="center"/>
    </xf>
    <xf numFmtId="0" fontId="3" fillId="60" borderId="79" xfId="0" applyFont="1" applyFill="1" applyBorder="1" applyAlignment="1">
      <alignment horizontal="center" vertical="center"/>
    </xf>
    <xf numFmtId="0" fontId="3" fillId="60" borderId="0" xfId="0" applyFont="1" applyFill="1" applyBorder="1" applyAlignment="1">
      <alignment horizontal="center" vertical="center"/>
    </xf>
    <xf numFmtId="0" fontId="3" fillId="60" borderId="80" xfId="0" applyFont="1" applyFill="1" applyBorder="1" applyAlignment="1">
      <alignment horizontal="center" vertical="center"/>
    </xf>
    <xf numFmtId="0" fontId="3" fillId="60" borderId="81" xfId="0" applyFont="1" applyFill="1" applyBorder="1" applyAlignment="1">
      <alignment horizontal="center" vertical="center"/>
    </xf>
    <xf numFmtId="0" fontId="3" fillId="60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9" fontId="3" fillId="35" borderId="11" xfId="0" applyNumberFormat="1" applyFont="1" applyFill="1" applyBorder="1" applyAlignment="1">
      <alignment horizontal="center"/>
    </xf>
    <xf numFmtId="0" fontId="3" fillId="60" borderId="11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86" fillId="14" borderId="12" xfId="0" applyFont="1" applyFill="1" applyBorder="1" applyAlignment="1">
      <alignment horizontal="center" vertical="center"/>
    </xf>
    <xf numFmtId="0" fontId="86" fillId="14" borderId="77" xfId="0" applyFont="1" applyFill="1" applyBorder="1" applyAlignment="1">
      <alignment horizontal="center" vertical="center"/>
    </xf>
    <xf numFmtId="0" fontId="86" fillId="14" borderId="17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 vertical="center"/>
    </xf>
    <xf numFmtId="0" fontId="4" fillId="16" borderId="7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42" borderId="82" xfId="0" applyFont="1" applyFill="1" applyBorder="1" applyAlignment="1">
      <alignment horizontal="center" vertical="center"/>
    </xf>
    <xf numFmtId="0" fontId="3" fillId="42" borderId="51" xfId="0" applyFont="1" applyFill="1" applyBorder="1" applyAlignment="1">
      <alignment horizontal="center" vertical="center"/>
    </xf>
    <xf numFmtId="0" fontId="82" fillId="0" borderId="81" xfId="0" applyFont="1" applyBorder="1" applyAlignment="1">
      <alignment horizontal="center"/>
    </xf>
    <xf numFmtId="0" fontId="82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42" borderId="26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/>
    </xf>
    <xf numFmtId="0" fontId="3" fillId="60" borderId="83" xfId="0" applyFont="1" applyFill="1" applyBorder="1" applyAlignment="1">
      <alignment horizontal="center" vertical="center"/>
    </xf>
    <xf numFmtId="0" fontId="3" fillId="60" borderId="84" xfId="0" applyFont="1" applyFill="1" applyBorder="1" applyAlignment="1">
      <alignment horizontal="center" vertical="center"/>
    </xf>
    <xf numFmtId="0" fontId="3" fillId="60" borderId="85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horizontal="center" vertical="center" wrapText="1"/>
    </xf>
    <xf numFmtId="0" fontId="3" fillId="42" borderId="86" xfId="0" applyFont="1" applyFill="1" applyBorder="1" applyAlignment="1">
      <alignment horizontal="center" vertical="center" wrapText="1"/>
    </xf>
    <xf numFmtId="0" fontId="3" fillId="42" borderId="87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/>
    </xf>
    <xf numFmtId="0" fontId="3" fillId="42" borderId="32" xfId="0" applyFont="1" applyFill="1" applyBorder="1" applyAlignment="1">
      <alignment horizontal="center" vertical="center" wrapText="1"/>
    </xf>
    <xf numFmtId="0" fontId="3" fillId="42" borderId="88" xfId="0" applyFont="1" applyFill="1" applyBorder="1" applyAlignment="1">
      <alignment horizontal="center" vertical="center" wrapText="1"/>
    </xf>
    <xf numFmtId="0" fontId="3" fillId="42" borderId="89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42" borderId="12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19" borderId="71" xfId="0" applyFont="1" applyFill="1" applyBorder="1" applyAlignment="1">
      <alignment horizontal="center"/>
    </xf>
    <xf numFmtId="0" fontId="5" fillId="19" borderId="69" xfId="0" applyFont="1" applyFill="1" applyBorder="1" applyAlignment="1">
      <alignment horizontal="center"/>
    </xf>
    <xf numFmtId="0" fontId="3" fillId="60" borderId="12" xfId="0" applyFont="1" applyFill="1" applyBorder="1" applyAlignment="1">
      <alignment horizontal="center" vertical="center"/>
    </xf>
    <xf numFmtId="0" fontId="3" fillId="60" borderId="77" xfId="0" applyFont="1" applyFill="1" applyBorder="1" applyAlignment="1">
      <alignment horizontal="center" vertical="center"/>
    </xf>
    <xf numFmtId="0" fontId="3" fillId="60" borderId="17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/>
    </xf>
    <xf numFmtId="0" fontId="5" fillId="40" borderId="77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37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36" xfId="0" applyNumberFormat="1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3" fillId="42" borderId="77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5" fillId="38" borderId="18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83" fillId="57" borderId="18" xfId="0" applyFont="1" applyFill="1" applyBorder="1" applyAlignment="1">
      <alignment horizontal="center"/>
    </xf>
    <xf numFmtId="0" fontId="3" fillId="8" borderId="9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16" borderId="18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0" fillId="52" borderId="0" xfId="0" applyFont="1" applyFill="1" applyAlignment="1">
      <alignment horizontal="center"/>
    </xf>
    <xf numFmtId="0" fontId="24" fillId="52" borderId="0" xfId="0" applyFont="1" applyFill="1" applyAlignment="1">
      <alignment horizontal="center"/>
    </xf>
    <xf numFmtId="0" fontId="3" fillId="0" borderId="6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97" fillId="0" borderId="67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67" xfId="0" applyFont="1" applyBorder="1" applyAlignment="1">
      <alignment horizontal="left" wrapText="1"/>
    </xf>
    <xf numFmtId="0" fontId="3" fillId="42" borderId="0" xfId="0" applyFont="1" applyFill="1" applyBorder="1" applyAlignment="1">
      <alignment horizontal="center" vertical="center" wrapText="1"/>
    </xf>
    <xf numFmtId="0" fontId="3" fillId="36" borderId="91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/>
    </xf>
    <xf numFmtId="0" fontId="3" fillId="36" borderId="8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6161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2025"/>
          <c:w val="0.97975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'Produtividade AMA-E'!$A$72</c:f>
              <c:strCache>
                <c:ptCount val="1"/>
                <c:pt idx="0">
                  <c:v>Doppler Vascular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'Produtividade AMA-E'!$C$71:$N$71</c:f>
              <c:strCache/>
            </c:strRef>
          </c:cat>
          <c:val>
            <c:numRef>
              <c:f>'Produtividade AMA-E'!$C$72:$N$72</c:f>
              <c:numCache/>
            </c:numRef>
          </c:val>
          <c:shape val="box"/>
        </c:ser>
        <c:ser>
          <c:idx val="1"/>
          <c:order val="1"/>
          <c:tx>
            <c:strRef>
              <c:f>'Produtividade AMA-E'!$A$73</c:f>
              <c:strCache>
                <c:ptCount val="1"/>
                <c:pt idx="0">
                  <c:v>Ecocardiograma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'Produtividade AMA-E'!$C$71:$N$71</c:f>
              <c:strCache/>
            </c:strRef>
          </c:cat>
          <c:val>
            <c:numRef>
              <c:f>'Produtividade AMA-E'!$C$73:$N$73</c:f>
              <c:numCache/>
            </c:numRef>
          </c:val>
          <c:shape val="box"/>
        </c:ser>
        <c:ser>
          <c:idx val="2"/>
          <c:order val="2"/>
          <c:tx>
            <c:strRef>
              <c:f>'Produtividade AMA-E'!$A$74</c:f>
              <c:strCache>
                <c:ptCount val="1"/>
                <c:pt idx="0">
                  <c:v>Eletroencefalograma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'Produtividade AMA-E'!$C$71:$N$71</c:f>
              <c:strCache/>
            </c:strRef>
          </c:cat>
          <c:val>
            <c:numRef>
              <c:f>'Produtividade AMA-E'!$C$74:$N$74</c:f>
              <c:numCache/>
            </c:numRef>
          </c:val>
          <c:shape val="box"/>
        </c:ser>
        <c:ser>
          <c:idx val="3"/>
          <c:order val="3"/>
          <c:tx>
            <c:strRef>
              <c:f>'Produtividade AMA-E'!$A$75</c:f>
              <c:strCache>
                <c:ptCount val="1"/>
                <c:pt idx="0">
                  <c:v>Holter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'Produtividade AMA-E'!$C$71:$N$71</c:f>
              <c:strCache/>
            </c:strRef>
          </c:cat>
          <c:val>
            <c:numRef>
              <c:f>'Produtividade AMA-E'!$C$75:$N$75</c:f>
              <c:numCache/>
            </c:numRef>
          </c:val>
          <c:shape val="box"/>
        </c:ser>
        <c:ser>
          <c:idx val="4"/>
          <c:order val="4"/>
          <c:tx>
            <c:strRef>
              <c:f>'Produtividade AMA-E'!$A$76</c:f>
              <c:strCache>
                <c:ptCount val="1"/>
                <c:pt idx="0">
                  <c:v>M.A.P.A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'Produtividade AMA-E'!$C$71:$N$71</c:f>
              <c:strCache/>
            </c:strRef>
          </c:cat>
          <c:val>
            <c:numRef>
              <c:f>'Produtividade AMA-E'!$C$76:$N$76</c:f>
              <c:numCache/>
            </c:numRef>
          </c:val>
          <c:shape val="box"/>
        </c:ser>
        <c:ser>
          <c:idx val="5"/>
          <c:order val="5"/>
          <c:tx>
            <c:strRef>
              <c:f>'Produtividade AMA-E'!$A$77</c:f>
              <c:strCache>
                <c:ptCount val="1"/>
                <c:pt idx="0">
                  <c:v>Teste Ergometrico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'Produtividade AMA-E'!$C$71:$N$71</c:f>
              <c:strCache/>
            </c:strRef>
          </c:cat>
          <c:val>
            <c:numRef>
              <c:f>'Produtividade AMA-E'!$C$77:$N$77</c:f>
              <c:numCache/>
            </c:numRef>
          </c:val>
          <c:shape val="box"/>
        </c:ser>
        <c:ser>
          <c:idx val="6"/>
          <c:order val="6"/>
          <c:tx>
            <c:strRef>
              <c:f>'Produtividade AMA-E'!$A$78</c:f>
              <c:strCache>
                <c:ptCount val="1"/>
                <c:pt idx="0">
                  <c:v>Ultrassonografia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'Produtividade AMA-E'!$C$71:$N$71</c:f>
              <c:strCache/>
            </c:strRef>
          </c:cat>
          <c:val>
            <c:numRef>
              <c:f>'Produtividade AMA-E'!$C$78:$N$78</c:f>
              <c:numCache/>
            </c:numRef>
          </c:val>
          <c:shape val="box"/>
        </c:ser>
        <c:shape val="box"/>
        <c:axId val="58350818"/>
        <c:axId val="55395315"/>
      </c:bar3D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0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4725"/>
          <c:w val="0.609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Atendimento Médico UBS  1º Semestre 2010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0425"/>
          <c:w val="0.97125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Plan1!$B$2</c:f>
              <c:strCache>
                <c:ptCount val="1"/>
                <c:pt idx="0">
                  <c:v>JAN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Plan1!$B$3:$B$15</c:f>
              <c:numCache/>
            </c:numRef>
          </c:val>
        </c:ser>
        <c:ser>
          <c:idx val="1"/>
          <c:order val="1"/>
          <c:tx>
            <c:strRef>
              <c:f>Plan1!$C$2</c:f>
              <c:strCache>
                <c:ptCount val="1"/>
                <c:pt idx="0">
                  <c:v>FEV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Plan1!$C$3:$C$15</c:f>
              <c:numCache/>
            </c:numRef>
          </c:val>
        </c:ser>
        <c:ser>
          <c:idx val="2"/>
          <c:order val="2"/>
          <c:tx>
            <c:strRef>
              <c:f>Plan1!$D$2</c:f>
              <c:strCache>
                <c:ptCount val="1"/>
                <c:pt idx="0">
                  <c:v>MAR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Plan1!$D$3:$D$15</c:f>
              <c:numCache/>
            </c:numRef>
          </c:val>
        </c:ser>
        <c:ser>
          <c:idx val="3"/>
          <c:order val="3"/>
          <c:tx>
            <c:strRef>
              <c:f>Plan1!$E$2</c:f>
              <c:strCache>
                <c:ptCount val="1"/>
                <c:pt idx="0">
                  <c:v>ABR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Plan1!$E$3:$E$15</c:f>
              <c:numCache/>
            </c:numRef>
          </c:val>
        </c:ser>
        <c:ser>
          <c:idx val="4"/>
          <c:order val="4"/>
          <c:tx>
            <c:strRef>
              <c:f>Plan1!$F$2</c:f>
              <c:strCache>
                <c:ptCount val="1"/>
                <c:pt idx="0">
                  <c:v>MAI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Plan1!$F$3:$F$15</c:f>
              <c:numCache/>
            </c:numRef>
          </c:val>
        </c:ser>
        <c:ser>
          <c:idx val="5"/>
          <c:order val="5"/>
          <c:tx>
            <c:strRef>
              <c:f>Plan1!$G$2</c:f>
              <c:strCache>
                <c:ptCount val="1"/>
                <c:pt idx="0">
                  <c:v>JUN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Plan1!$G$3:$G$15</c:f>
              <c:numCache/>
            </c:numRef>
          </c:val>
        </c:ser>
        <c:axId val="28795788"/>
        <c:axId val="57835501"/>
      </c:bar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957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Atendimento Médico UBS  2º Semestre 2010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1675"/>
          <c:w val="0.972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Plan1!$H$2</c:f>
              <c:strCache>
                <c:ptCount val="1"/>
                <c:pt idx="0">
                  <c:v>JUL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Plan1!$H$3:$H$15</c:f>
              <c:numCache/>
            </c:numRef>
          </c:val>
        </c:ser>
        <c:ser>
          <c:idx val="1"/>
          <c:order val="1"/>
          <c:tx>
            <c:strRef>
              <c:f>Plan1!$I$2</c:f>
              <c:strCache>
                <c:ptCount val="1"/>
                <c:pt idx="0">
                  <c:v>AGO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Plan1!$I$3:$I$15</c:f>
              <c:numCache/>
            </c:numRef>
          </c:val>
        </c:ser>
        <c:ser>
          <c:idx val="2"/>
          <c:order val="2"/>
          <c:tx>
            <c:strRef>
              <c:f>Plan1!$J$2</c:f>
              <c:strCache>
                <c:ptCount val="1"/>
                <c:pt idx="0">
                  <c:v>SET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Plan1!$J$3:$J$15</c:f>
              <c:numCache/>
            </c:numRef>
          </c:val>
        </c:ser>
        <c:ser>
          <c:idx val="3"/>
          <c:order val="3"/>
          <c:tx>
            <c:strRef>
              <c:f>Plan1!$K$2</c:f>
              <c:strCache>
                <c:ptCount val="1"/>
                <c:pt idx="0">
                  <c:v>OUT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Plan1!$K$3:$K$15</c:f>
              <c:numCache/>
            </c:numRef>
          </c:val>
        </c:ser>
        <c:ser>
          <c:idx val="4"/>
          <c:order val="4"/>
          <c:tx>
            <c:strRef>
              <c:f>Plan1!$L$2</c:f>
              <c:strCache>
                <c:ptCount val="1"/>
                <c:pt idx="0">
                  <c:v>NOV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Plan1!$L$3:$L$15</c:f>
              <c:numCache/>
            </c:numRef>
          </c:val>
        </c:ser>
        <c:ser>
          <c:idx val="5"/>
          <c:order val="5"/>
          <c:tx>
            <c:strRef>
              <c:f>Plan1!$M$2</c:f>
              <c:strCache>
                <c:ptCount val="1"/>
                <c:pt idx="0">
                  <c:v>DEZ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Plan1!$M$3:$M$15</c:f>
              <c:numCache/>
            </c:numRef>
          </c:val>
        </c:ser>
        <c:axId val="50757462"/>
        <c:axId val="54163975"/>
      </c:bar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574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Atendimento Médico UBS  1º Semestre 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065"/>
          <c:w val="0.9717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Plan1!$B$2</c:f>
              <c:strCache>
                <c:ptCount val="1"/>
                <c:pt idx="0">
                  <c:v>JAN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Plan1!$B$3:$B$15</c:f>
              <c:numCache>
                <c:ptCount val="13"/>
                <c:pt idx="1">
                  <c:v>1224</c:v>
                </c:pt>
                <c:pt idx="2">
                  <c:v>709</c:v>
                </c:pt>
                <c:pt idx="3">
                  <c:v>1049</c:v>
                </c:pt>
                <c:pt idx="4">
                  <c:v>1912</c:v>
                </c:pt>
                <c:pt idx="5">
                  <c:v>1270</c:v>
                </c:pt>
                <c:pt idx="6">
                  <c:v>544</c:v>
                </c:pt>
                <c:pt idx="7">
                  <c:v>875</c:v>
                </c:pt>
                <c:pt idx="8">
                  <c:v>542</c:v>
                </c:pt>
                <c:pt idx="9">
                  <c:v>505</c:v>
                </c:pt>
                <c:pt idx="10">
                  <c:v>1037</c:v>
                </c:pt>
                <c:pt idx="11">
                  <c:v>1112</c:v>
                </c:pt>
                <c:pt idx="12">
                  <c:v>1168</c:v>
                </c:pt>
              </c:numCache>
            </c:numRef>
          </c:val>
        </c:ser>
        <c:ser>
          <c:idx val="1"/>
          <c:order val="1"/>
          <c:tx>
            <c:strRef>
              <c:f>Plan1!$C$2</c:f>
              <c:strCache>
                <c:ptCount val="1"/>
                <c:pt idx="0">
                  <c:v>FEV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Plan1!$C$3:$C$15</c:f>
              <c:numCache>
                <c:ptCount val="13"/>
                <c:pt idx="1">
                  <c:v>807</c:v>
                </c:pt>
                <c:pt idx="2">
                  <c:v>503</c:v>
                </c:pt>
                <c:pt idx="3">
                  <c:v>1531</c:v>
                </c:pt>
                <c:pt idx="4">
                  <c:v>2017</c:v>
                </c:pt>
                <c:pt idx="5">
                  <c:v>720</c:v>
                </c:pt>
                <c:pt idx="6">
                  <c:v>691</c:v>
                </c:pt>
                <c:pt idx="7">
                  <c:v>1087</c:v>
                </c:pt>
                <c:pt idx="8">
                  <c:v>890</c:v>
                </c:pt>
                <c:pt idx="9">
                  <c:v>295</c:v>
                </c:pt>
                <c:pt idx="10">
                  <c:v>791</c:v>
                </c:pt>
                <c:pt idx="11">
                  <c:v>825</c:v>
                </c:pt>
                <c:pt idx="12">
                  <c:v>1189</c:v>
                </c:pt>
              </c:numCache>
            </c:numRef>
          </c:val>
        </c:ser>
        <c:ser>
          <c:idx val="2"/>
          <c:order val="2"/>
          <c:tx>
            <c:strRef>
              <c:f>Plan1!$D$2</c:f>
              <c:strCache>
                <c:ptCount val="1"/>
                <c:pt idx="0">
                  <c:v>MAR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Plan1!$D$3:$D$15</c:f>
              <c:numCache>
                <c:ptCount val="13"/>
                <c:pt idx="1">
                  <c:v>1366</c:v>
                </c:pt>
                <c:pt idx="2">
                  <c:v>797</c:v>
                </c:pt>
                <c:pt idx="3">
                  <c:v>1807</c:v>
                </c:pt>
                <c:pt idx="4">
                  <c:v>2751</c:v>
                </c:pt>
                <c:pt idx="5">
                  <c:v>1614</c:v>
                </c:pt>
                <c:pt idx="6">
                  <c:v>888</c:v>
                </c:pt>
                <c:pt idx="7">
                  <c:v>1687</c:v>
                </c:pt>
                <c:pt idx="8">
                  <c:v>1064</c:v>
                </c:pt>
                <c:pt idx="9">
                  <c:v>601</c:v>
                </c:pt>
                <c:pt idx="10">
                  <c:v>1049</c:v>
                </c:pt>
                <c:pt idx="11">
                  <c:v>988</c:v>
                </c:pt>
                <c:pt idx="12">
                  <c:v>1275</c:v>
                </c:pt>
              </c:numCache>
            </c:numRef>
          </c:val>
        </c:ser>
        <c:ser>
          <c:idx val="3"/>
          <c:order val="3"/>
          <c:tx>
            <c:strRef>
              <c:f>Plan1!$E$2</c:f>
              <c:strCache>
                <c:ptCount val="1"/>
                <c:pt idx="0">
                  <c:v>ABR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Plan1!$E$3:$E$15</c:f>
              <c:numCache>
                <c:ptCount val="13"/>
                <c:pt idx="1">
                  <c:v>1329</c:v>
                </c:pt>
                <c:pt idx="2">
                  <c:v>691</c:v>
                </c:pt>
                <c:pt idx="3">
                  <c:v>1670</c:v>
                </c:pt>
                <c:pt idx="4">
                  <c:v>2716</c:v>
                </c:pt>
                <c:pt idx="5">
                  <c:v>1380</c:v>
                </c:pt>
                <c:pt idx="6">
                  <c:v>823</c:v>
                </c:pt>
                <c:pt idx="7">
                  <c:v>1318</c:v>
                </c:pt>
                <c:pt idx="8">
                  <c:v>878</c:v>
                </c:pt>
                <c:pt idx="9">
                  <c:v>679</c:v>
                </c:pt>
                <c:pt idx="10">
                  <c:v>1323</c:v>
                </c:pt>
                <c:pt idx="11">
                  <c:v>1412</c:v>
                </c:pt>
                <c:pt idx="12">
                  <c:v>1165</c:v>
                </c:pt>
              </c:numCache>
            </c:numRef>
          </c:val>
        </c:ser>
        <c:ser>
          <c:idx val="4"/>
          <c:order val="4"/>
          <c:tx>
            <c:strRef>
              <c:f>Plan1!$F$2</c:f>
              <c:strCache>
                <c:ptCount val="1"/>
                <c:pt idx="0">
                  <c:v>MAI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Plan1!$F$3:$F$15</c:f>
              <c:numCache>
                <c:ptCount val="13"/>
                <c:pt idx="1">
                  <c:v>1333</c:v>
                </c:pt>
                <c:pt idx="2">
                  <c:v>1020</c:v>
                </c:pt>
                <c:pt idx="3">
                  <c:v>2001</c:v>
                </c:pt>
                <c:pt idx="4">
                  <c:v>2682</c:v>
                </c:pt>
                <c:pt idx="5">
                  <c:v>1842</c:v>
                </c:pt>
                <c:pt idx="6">
                  <c:v>468</c:v>
                </c:pt>
                <c:pt idx="7">
                  <c:v>1606</c:v>
                </c:pt>
                <c:pt idx="8">
                  <c:v>911</c:v>
                </c:pt>
                <c:pt idx="9">
                  <c:v>824</c:v>
                </c:pt>
                <c:pt idx="10">
                  <c:v>1138</c:v>
                </c:pt>
                <c:pt idx="11">
                  <c:v>1224</c:v>
                </c:pt>
                <c:pt idx="12">
                  <c:v>1128</c:v>
                </c:pt>
              </c:numCache>
            </c:numRef>
          </c:val>
        </c:ser>
        <c:ser>
          <c:idx val="5"/>
          <c:order val="5"/>
          <c:tx>
            <c:strRef>
              <c:f>Plan1!$G$2</c:f>
              <c:strCache>
                <c:ptCount val="1"/>
                <c:pt idx="0">
                  <c:v>JUN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Plan1!$G$3:$G$15</c:f>
              <c:numCache>
                <c:ptCount val="13"/>
                <c:pt idx="1">
                  <c:v>1013</c:v>
                </c:pt>
                <c:pt idx="2">
                  <c:v>743</c:v>
                </c:pt>
                <c:pt idx="3">
                  <c:v>1587</c:v>
                </c:pt>
                <c:pt idx="4">
                  <c:v>2188</c:v>
                </c:pt>
                <c:pt idx="5">
                  <c:v>1432</c:v>
                </c:pt>
                <c:pt idx="6">
                  <c:v>730</c:v>
                </c:pt>
                <c:pt idx="7">
                  <c:v>1420</c:v>
                </c:pt>
                <c:pt idx="8">
                  <c:v>918</c:v>
                </c:pt>
                <c:pt idx="9">
                  <c:v>744</c:v>
                </c:pt>
                <c:pt idx="10">
                  <c:v>974</c:v>
                </c:pt>
                <c:pt idx="11">
                  <c:v>1289</c:v>
                </c:pt>
                <c:pt idx="12">
                  <c:v>855</c:v>
                </c:pt>
              </c:numCache>
            </c:numRef>
          </c:val>
        </c:ser>
        <c:axId val="17713728"/>
        <c:axId val="25205825"/>
      </c:bar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137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Atendimento Médico UBS  2º Semestre 2010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0125"/>
          <c:w val="0.97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Plan1!$H$2</c:f>
              <c:strCache>
                <c:ptCount val="1"/>
                <c:pt idx="0">
                  <c:v>JUL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Plan1!$H$3:$H$15</c:f>
              <c:numCache>
                <c:ptCount val="13"/>
                <c:pt idx="1">
                  <c:v>1202</c:v>
                </c:pt>
                <c:pt idx="2">
                  <c:v>593</c:v>
                </c:pt>
                <c:pt idx="3">
                  <c:v>1279</c:v>
                </c:pt>
                <c:pt idx="4">
                  <c:v>2262</c:v>
                </c:pt>
                <c:pt idx="5">
                  <c:v>1435</c:v>
                </c:pt>
                <c:pt idx="6">
                  <c:v>918</c:v>
                </c:pt>
                <c:pt idx="7">
                  <c:v>1485</c:v>
                </c:pt>
                <c:pt idx="8">
                  <c:v>981</c:v>
                </c:pt>
                <c:pt idx="9">
                  <c:v>715</c:v>
                </c:pt>
                <c:pt idx="10">
                  <c:v>937</c:v>
                </c:pt>
                <c:pt idx="11">
                  <c:v>1222</c:v>
                </c:pt>
                <c:pt idx="12">
                  <c:v>860</c:v>
                </c:pt>
              </c:numCache>
            </c:numRef>
          </c:val>
        </c:ser>
        <c:ser>
          <c:idx val="1"/>
          <c:order val="1"/>
          <c:tx>
            <c:strRef>
              <c:f>Plan1!$I$2</c:f>
              <c:strCache>
                <c:ptCount val="1"/>
                <c:pt idx="0">
                  <c:v>AGO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Plan1!$I$3:$I$15</c:f>
              <c:numCache>
                <c:ptCount val="13"/>
                <c:pt idx="1">
                  <c:v>1544</c:v>
                </c:pt>
                <c:pt idx="2">
                  <c:v>818</c:v>
                </c:pt>
                <c:pt idx="3">
                  <c:v>1792</c:v>
                </c:pt>
                <c:pt idx="4">
                  <c:v>2589</c:v>
                </c:pt>
                <c:pt idx="5">
                  <c:v>1777</c:v>
                </c:pt>
                <c:pt idx="6">
                  <c:v>1314</c:v>
                </c:pt>
                <c:pt idx="7">
                  <c:v>2013</c:v>
                </c:pt>
                <c:pt idx="8">
                  <c:v>1126</c:v>
                </c:pt>
                <c:pt idx="9">
                  <c:v>972</c:v>
                </c:pt>
                <c:pt idx="10">
                  <c:v>1209</c:v>
                </c:pt>
                <c:pt idx="11">
                  <c:v>1954</c:v>
                </c:pt>
                <c:pt idx="12">
                  <c:v>1091</c:v>
                </c:pt>
              </c:numCache>
            </c:numRef>
          </c:val>
        </c:ser>
        <c:ser>
          <c:idx val="2"/>
          <c:order val="2"/>
          <c:tx>
            <c:strRef>
              <c:f>Plan1!$J$2</c:f>
              <c:strCache>
                <c:ptCount val="1"/>
                <c:pt idx="0">
                  <c:v>SET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Plan1!$J$3:$J$15</c:f>
              <c:numCache>
                <c:ptCount val="13"/>
                <c:pt idx="1">
                  <c:v>1214</c:v>
                </c:pt>
                <c:pt idx="2">
                  <c:v>641</c:v>
                </c:pt>
                <c:pt idx="3">
                  <c:v>1349</c:v>
                </c:pt>
                <c:pt idx="4">
                  <c:v>3059</c:v>
                </c:pt>
                <c:pt idx="5">
                  <c:v>1584</c:v>
                </c:pt>
                <c:pt idx="6">
                  <c:v>1020</c:v>
                </c:pt>
                <c:pt idx="7">
                  <c:v>1362</c:v>
                </c:pt>
                <c:pt idx="8">
                  <c:v>613</c:v>
                </c:pt>
                <c:pt idx="9">
                  <c:v>740</c:v>
                </c:pt>
                <c:pt idx="10">
                  <c:v>941</c:v>
                </c:pt>
                <c:pt idx="11">
                  <c:v>1192</c:v>
                </c:pt>
                <c:pt idx="12">
                  <c:v>1160</c:v>
                </c:pt>
              </c:numCache>
            </c:numRef>
          </c:val>
        </c:ser>
        <c:ser>
          <c:idx val="3"/>
          <c:order val="3"/>
          <c:tx>
            <c:strRef>
              <c:f>Plan1!$K$2</c:f>
              <c:strCache>
                <c:ptCount val="1"/>
                <c:pt idx="0">
                  <c:v>OUT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Plan1!$K$3:$K$15</c:f>
              <c:numCache>
                <c:ptCount val="13"/>
                <c:pt idx="1">
                  <c:v>1093</c:v>
                </c:pt>
                <c:pt idx="2">
                  <c:v>835</c:v>
                </c:pt>
                <c:pt idx="3">
                  <c:v>2131</c:v>
                </c:pt>
                <c:pt idx="4">
                  <c:v>2234</c:v>
                </c:pt>
                <c:pt idx="5">
                  <c:v>1305</c:v>
                </c:pt>
                <c:pt idx="6">
                  <c:v>854</c:v>
                </c:pt>
                <c:pt idx="7">
                  <c:v>1187</c:v>
                </c:pt>
                <c:pt idx="8">
                  <c:v>581</c:v>
                </c:pt>
                <c:pt idx="9">
                  <c:v>878</c:v>
                </c:pt>
                <c:pt idx="10">
                  <c:v>1278</c:v>
                </c:pt>
                <c:pt idx="11">
                  <c:v>1403</c:v>
                </c:pt>
                <c:pt idx="12">
                  <c:v>971</c:v>
                </c:pt>
              </c:numCache>
            </c:numRef>
          </c:val>
        </c:ser>
        <c:ser>
          <c:idx val="4"/>
          <c:order val="4"/>
          <c:tx>
            <c:strRef>
              <c:f>Plan1!$L$2</c:f>
              <c:strCache>
                <c:ptCount val="1"/>
                <c:pt idx="0">
                  <c:v>NOV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Plan1!$L$3:$L$15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Plan1!$M$2</c:f>
              <c:strCache>
                <c:ptCount val="1"/>
                <c:pt idx="0">
                  <c:v>DEZ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Plan1!$A$3:$A$15</c:f>
              <c:strCache>
                <c:ptCount val="13"/>
                <c:pt idx="1">
                  <c:v>Carandiru</c:v>
                </c:pt>
                <c:pt idx="2">
                  <c:v>Ede</c:v>
                </c:pt>
                <c:pt idx="3">
                  <c:v>Guilherme</c:v>
                </c:pt>
                <c:pt idx="4">
                  <c:v>Jd Brasil</c:v>
                </c:pt>
                <c:pt idx="5">
                  <c:v>Jd Japão</c:v>
                </c:pt>
                <c:pt idx="6">
                  <c:v>Leonor</c:v>
                </c:pt>
                <c:pt idx="7">
                  <c:v>Medeiros</c:v>
                </c:pt>
                <c:pt idx="8">
                  <c:v>Parque Novo Mundo I</c:v>
                </c:pt>
                <c:pt idx="9">
                  <c:v>Parque Novo Mundo II</c:v>
                </c:pt>
                <c:pt idx="10">
                  <c:v>Paulo Gnecco</c:v>
                </c:pt>
                <c:pt idx="11">
                  <c:v>IzolinaMazzei</c:v>
                </c:pt>
                <c:pt idx="12">
                  <c:v>Sabrina</c:v>
                </c:pt>
              </c:strCache>
            </c:strRef>
          </c:cat>
          <c:val>
            <c:numRef>
              <c:f>Plan1!$M$3:$M$15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05915"/>
        <c:crosses val="autoZero"/>
        <c:auto val="1"/>
        <c:lblOffset val="100"/>
        <c:tickLblSkip val="1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258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0</xdr:col>
      <xdr:colOff>933450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6953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0</xdr:col>
      <xdr:colOff>923925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5810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1</xdr:col>
      <xdr:colOff>76200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6381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104775</xdr:rowOff>
    </xdr:from>
    <xdr:to>
      <xdr:col>1</xdr:col>
      <xdr:colOff>619125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5715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0</xdr:col>
      <xdr:colOff>933450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6953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762000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5715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1905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952500" y="30575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9050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952500" y="30575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190500</xdr:rowOff>
    </xdr:from>
    <xdr:to>
      <xdr:col>0</xdr:col>
      <xdr:colOff>857250</xdr:colOff>
      <xdr:row>3</xdr:row>
      <xdr:rowOff>247650</xdr:rowOff>
    </xdr:to>
    <xdr:pic>
      <xdr:nvPicPr>
        <xdr:cNvPr id="3" name="Imagem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5242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1905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952500" y="30575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9050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952500" y="30575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171450</xdr:colOff>
      <xdr:row>1</xdr:row>
      <xdr:rowOff>38100</xdr:rowOff>
    </xdr:from>
    <xdr:to>
      <xdr:col>0</xdr:col>
      <xdr:colOff>857250</xdr:colOff>
      <xdr:row>3</xdr:row>
      <xdr:rowOff>142875</xdr:rowOff>
    </xdr:to>
    <xdr:pic>
      <xdr:nvPicPr>
        <xdr:cNvPr id="3" name="Imagem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1905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1123950" y="329565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9050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1123950" y="329565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161925</xdr:rowOff>
    </xdr:from>
    <xdr:to>
      <xdr:col>0</xdr:col>
      <xdr:colOff>895350</xdr:colOff>
      <xdr:row>2</xdr:row>
      <xdr:rowOff>200025</xdr:rowOff>
    </xdr:to>
    <xdr:pic>
      <xdr:nvPicPr>
        <xdr:cNvPr id="3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43</xdr:row>
      <xdr:rowOff>76200</xdr:rowOff>
    </xdr:from>
    <xdr:to>
      <xdr:col>14</xdr:col>
      <xdr:colOff>361950</xdr:colOff>
      <xdr:row>67</xdr:row>
      <xdr:rowOff>0</xdr:rowOff>
    </xdr:to>
    <xdr:graphicFrame>
      <xdr:nvGraphicFramePr>
        <xdr:cNvPr id="1" name="Gráfico 2"/>
        <xdr:cNvGraphicFramePr/>
      </xdr:nvGraphicFramePr>
      <xdr:xfrm>
        <a:off x="190500" y="7753350"/>
        <a:ext cx="9658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68</xdr:row>
      <xdr:rowOff>66675</xdr:rowOff>
    </xdr:from>
    <xdr:to>
      <xdr:col>14</xdr:col>
      <xdr:colOff>304800</xdr:colOff>
      <xdr:row>89</xdr:row>
      <xdr:rowOff>76200</xdr:rowOff>
    </xdr:to>
    <xdr:graphicFrame>
      <xdr:nvGraphicFramePr>
        <xdr:cNvPr id="2" name="Gráfico 3"/>
        <xdr:cNvGraphicFramePr/>
      </xdr:nvGraphicFramePr>
      <xdr:xfrm>
        <a:off x="142875" y="11791950"/>
        <a:ext cx="96488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314325</xdr:colOff>
      <xdr:row>32</xdr:row>
      <xdr:rowOff>47625</xdr:rowOff>
    </xdr:from>
    <xdr:to>
      <xdr:col>0</xdr:col>
      <xdr:colOff>971550</xdr:colOff>
      <xdr:row>35</xdr:row>
      <xdr:rowOff>57150</xdr:rowOff>
    </xdr:to>
    <xdr:pic>
      <xdr:nvPicPr>
        <xdr:cNvPr id="3" name="Imagem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72452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32</xdr:row>
      <xdr:rowOff>28575</xdr:rowOff>
    </xdr:from>
    <xdr:to>
      <xdr:col>14</xdr:col>
      <xdr:colOff>304800</xdr:colOff>
      <xdr:row>35</xdr:row>
      <xdr:rowOff>66675</xdr:rowOff>
    </xdr:to>
    <xdr:pic>
      <xdr:nvPicPr>
        <xdr:cNvPr id="4" name="Imagem 7" descr="Logo PMS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5705475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19050</xdr:rowOff>
    </xdr:from>
    <xdr:to>
      <xdr:col>15</xdr:col>
      <xdr:colOff>476250</xdr:colOff>
      <xdr:row>30</xdr:row>
      <xdr:rowOff>28575</xdr:rowOff>
    </xdr:to>
    <xdr:graphicFrame>
      <xdr:nvGraphicFramePr>
        <xdr:cNvPr id="1" name="Gráfico 1"/>
        <xdr:cNvGraphicFramePr/>
      </xdr:nvGraphicFramePr>
      <xdr:xfrm>
        <a:off x="47625" y="1371600"/>
        <a:ext cx="95726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85725</xdr:rowOff>
    </xdr:from>
    <xdr:to>
      <xdr:col>15</xdr:col>
      <xdr:colOff>381000</xdr:colOff>
      <xdr:row>60</xdr:row>
      <xdr:rowOff>114300</xdr:rowOff>
    </xdr:to>
    <xdr:graphicFrame>
      <xdr:nvGraphicFramePr>
        <xdr:cNvPr id="2" name="Gráfico 2"/>
        <xdr:cNvGraphicFramePr/>
      </xdr:nvGraphicFramePr>
      <xdr:xfrm>
        <a:off x="19050" y="6134100"/>
        <a:ext cx="95059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161925</xdr:colOff>
      <xdr:row>2</xdr:row>
      <xdr:rowOff>123825</xdr:rowOff>
    </xdr:to>
    <xdr:pic>
      <xdr:nvPicPr>
        <xdr:cNvPr id="3" name="Imagem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0</xdr:row>
      <xdr:rowOff>152400</xdr:rowOff>
    </xdr:from>
    <xdr:to>
      <xdr:col>14</xdr:col>
      <xdr:colOff>495300</xdr:colOff>
      <xdr:row>3</xdr:row>
      <xdr:rowOff>19050</xdr:rowOff>
    </xdr:to>
    <xdr:pic>
      <xdr:nvPicPr>
        <xdr:cNvPr id="4" name="Imagem 4" descr="Logo PMS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524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142875</xdr:rowOff>
    </xdr:from>
    <xdr:to>
      <xdr:col>0</xdr:col>
      <xdr:colOff>962025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6381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0</xdr:col>
      <xdr:colOff>819150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5619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847725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6191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104775</xdr:colOff>
      <xdr:row>63</xdr:row>
      <xdr:rowOff>38100</xdr:rowOff>
    </xdr:from>
    <xdr:to>
      <xdr:col>22</xdr:col>
      <xdr:colOff>66675</xdr:colOff>
      <xdr:row>87</xdr:row>
      <xdr:rowOff>57150</xdr:rowOff>
    </xdr:to>
    <xdr:graphicFrame>
      <xdr:nvGraphicFramePr>
        <xdr:cNvPr id="2" name="Gráfico 4"/>
        <xdr:cNvGraphicFramePr/>
      </xdr:nvGraphicFramePr>
      <xdr:xfrm>
        <a:off x="104775" y="11125200"/>
        <a:ext cx="97059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0</xdr:col>
      <xdr:colOff>790575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5810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0</xdr:col>
      <xdr:colOff>704850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6286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0</xdr:col>
      <xdr:colOff>971550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6286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1</xdr:col>
      <xdr:colOff>142875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5524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0</xdr:rowOff>
    </xdr:from>
    <xdr:to>
      <xdr:col>0</xdr:col>
      <xdr:colOff>885825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5715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B49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IV16384"/>
    </sheetView>
  </sheetViews>
  <sheetFormatPr defaultColWidth="11.57421875" defaultRowHeight="12.75"/>
  <cols>
    <col min="1" max="1" width="20.57421875" style="2" bestFit="1" customWidth="1"/>
    <col min="2" max="2" width="10.7109375" style="3" bestFit="1" customWidth="1"/>
    <col min="3" max="3" width="7.421875" style="282" customWidth="1"/>
    <col min="4" max="4" width="4.8515625" style="282" customWidth="1"/>
    <col min="5" max="6" width="10.00390625" style="282" bestFit="1" customWidth="1"/>
    <col min="7" max="9" width="10.140625" style="282" bestFit="1" customWidth="1"/>
    <col min="10" max="10" width="5.140625" style="282" customWidth="1"/>
    <col min="11" max="11" width="7.421875" style="282" customWidth="1"/>
    <col min="12" max="12" width="5.7109375" style="282" bestFit="1" customWidth="1"/>
    <col min="13" max="13" width="8.57421875" style="282" bestFit="1" customWidth="1"/>
    <col min="14" max="14" width="4.8515625" style="282" customWidth="1"/>
    <col min="15" max="15" width="8.28125" style="283" customWidth="1"/>
    <col min="16" max="16" width="4.8515625" style="283" customWidth="1"/>
    <col min="17" max="17" width="8.140625" style="283" customWidth="1"/>
    <col min="18" max="18" width="4.8515625" style="283" customWidth="1"/>
    <col min="19" max="19" width="6.00390625" style="283" customWidth="1"/>
    <col min="20" max="21" width="6.140625" style="283" customWidth="1"/>
    <col min="22" max="22" width="4.8515625" style="283" customWidth="1"/>
    <col min="23" max="23" width="5.421875" style="283" bestFit="1" customWidth="1"/>
    <col min="24" max="24" width="4.8515625" style="283" customWidth="1"/>
    <col min="25" max="25" width="5.00390625" style="283" customWidth="1"/>
    <col min="26" max="26" width="6.00390625" style="283" customWidth="1"/>
    <col min="27" max="27" width="10.7109375" style="2" bestFit="1" customWidth="1"/>
    <col min="28" max="16384" width="11.57421875" style="2" customWidth="1"/>
  </cols>
  <sheetData>
    <row r="2" spans="1:26" ht="16.5">
      <c r="A2" s="520" t="s">
        <v>214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</row>
    <row r="3" spans="1:26" ht="16.5">
      <c r="A3" s="520" t="s">
        <v>120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</row>
    <row r="6" spans="1:26" ht="15">
      <c r="A6" s="521" t="s">
        <v>218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</row>
    <row r="7" spans="1:26" ht="15.75" customHeight="1">
      <c r="A7" s="522" t="s">
        <v>2</v>
      </c>
      <c r="B7" s="523" t="s">
        <v>3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</row>
    <row r="8" spans="1:27" ht="22.5">
      <c r="A8" s="522"/>
      <c r="B8" s="80" t="s">
        <v>4</v>
      </c>
      <c r="C8" s="269" t="s">
        <v>5</v>
      </c>
      <c r="D8" s="271" t="s">
        <v>6</v>
      </c>
      <c r="E8" s="271" t="s">
        <v>7</v>
      </c>
      <c r="F8" s="271" t="s">
        <v>6</v>
      </c>
      <c r="G8" s="271" t="s">
        <v>8</v>
      </c>
      <c r="H8" s="271" t="s">
        <v>6</v>
      </c>
      <c r="I8" s="271" t="s">
        <v>9</v>
      </c>
      <c r="J8" s="271" t="s">
        <v>6</v>
      </c>
      <c r="K8" s="271" t="s">
        <v>10</v>
      </c>
      <c r="L8" s="271" t="s">
        <v>6</v>
      </c>
      <c r="M8" s="271" t="s">
        <v>11</v>
      </c>
      <c r="N8" s="271" t="s">
        <v>6</v>
      </c>
      <c r="O8" s="271" t="s">
        <v>12</v>
      </c>
      <c r="P8" s="271" t="s">
        <v>6</v>
      </c>
      <c r="Q8" s="271" t="s">
        <v>13</v>
      </c>
      <c r="R8" s="271" t="s">
        <v>6</v>
      </c>
      <c r="S8" s="271" t="s">
        <v>14</v>
      </c>
      <c r="T8" s="271" t="s">
        <v>6</v>
      </c>
      <c r="U8" s="271" t="s">
        <v>15</v>
      </c>
      <c r="V8" s="271" t="s">
        <v>6</v>
      </c>
      <c r="W8" s="271" t="s">
        <v>16</v>
      </c>
      <c r="X8" s="271" t="s">
        <v>6</v>
      </c>
      <c r="Y8" s="271" t="s">
        <v>17</v>
      </c>
      <c r="Z8" s="252" t="s">
        <v>6</v>
      </c>
      <c r="AA8" s="253" t="s">
        <v>189</v>
      </c>
    </row>
    <row r="9" spans="1:27" ht="16.5" customHeight="1">
      <c r="A9" s="81" t="s">
        <v>18</v>
      </c>
      <c r="B9" s="268">
        <v>1600</v>
      </c>
      <c r="C9" s="229">
        <v>1152</v>
      </c>
      <c r="D9" s="273">
        <f>C9/B9</f>
        <v>0.72</v>
      </c>
      <c r="E9" s="102">
        <v>1535</v>
      </c>
      <c r="F9" s="103">
        <f>E9/B9</f>
        <v>0.959375</v>
      </c>
      <c r="G9" s="102">
        <v>1520</v>
      </c>
      <c r="H9" s="103">
        <f>G9/B9</f>
        <v>0.95</v>
      </c>
      <c r="I9" s="102">
        <v>1784</v>
      </c>
      <c r="J9" s="103">
        <f>I9/B9</f>
        <v>1.115</v>
      </c>
      <c r="K9" s="102">
        <v>1536</v>
      </c>
      <c r="L9" s="103">
        <f>K9/B9</f>
        <v>0.96</v>
      </c>
      <c r="M9" s="102">
        <v>1345</v>
      </c>
      <c r="N9" s="103">
        <f>M9/B9</f>
        <v>0.840625</v>
      </c>
      <c r="O9" s="102">
        <v>1264</v>
      </c>
      <c r="P9" s="104">
        <f>O9/B9</f>
        <v>0.79</v>
      </c>
      <c r="Q9" s="102">
        <v>1344</v>
      </c>
      <c r="R9" s="104">
        <f>Q9/B9</f>
        <v>0.84</v>
      </c>
      <c r="S9" s="102">
        <v>1697</v>
      </c>
      <c r="T9" s="104">
        <f>S9/B9</f>
        <v>1.060625</v>
      </c>
      <c r="U9" s="102">
        <v>1548</v>
      </c>
      <c r="V9" s="104">
        <f>U9/B9</f>
        <v>0.9675</v>
      </c>
      <c r="W9" s="102">
        <v>1304</v>
      </c>
      <c r="X9" s="104">
        <f>W9/B9</f>
        <v>0.815</v>
      </c>
      <c r="Y9" s="102">
        <v>1126</v>
      </c>
      <c r="Z9" s="265">
        <f>Y9/B9</f>
        <v>0.70375</v>
      </c>
      <c r="AA9" s="199">
        <f>Y9+W9+U9+S9+Q9+O9+M9+K9+I9+G9+E9+C9</f>
        <v>17155</v>
      </c>
    </row>
    <row r="10" spans="1:27" ht="16.5" customHeight="1">
      <c r="A10" s="81" t="s">
        <v>19</v>
      </c>
      <c r="B10" s="268">
        <v>1280</v>
      </c>
      <c r="C10" s="229">
        <v>615</v>
      </c>
      <c r="D10" s="273">
        <f>C10/B10</f>
        <v>0.48046875</v>
      </c>
      <c r="E10" s="102">
        <v>1056</v>
      </c>
      <c r="F10" s="103">
        <f>E10/B10</f>
        <v>0.825</v>
      </c>
      <c r="G10" s="274">
        <v>866</v>
      </c>
      <c r="H10" s="103">
        <f>G10/B10</f>
        <v>0.6765625</v>
      </c>
      <c r="I10" s="274">
        <v>1160</v>
      </c>
      <c r="J10" s="103">
        <f>I10/B10</f>
        <v>0.90625</v>
      </c>
      <c r="K10" s="274">
        <v>926</v>
      </c>
      <c r="L10" s="103">
        <f>K10/B10</f>
        <v>0.7234375</v>
      </c>
      <c r="M10" s="274">
        <v>945</v>
      </c>
      <c r="N10" s="103">
        <f>M10/B10</f>
        <v>0.73828125</v>
      </c>
      <c r="O10" s="108">
        <v>1002</v>
      </c>
      <c r="P10" s="104">
        <f>O10/B10</f>
        <v>0.7828125</v>
      </c>
      <c r="Q10" s="108">
        <v>878</v>
      </c>
      <c r="R10" s="104">
        <f>Q10/B10</f>
        <v>0.6859375</v>
      </c>
      <c r="S10" s="108">
        <v>955</v>
      </c>
      <c r="T10" s="104">
        <f>S10/B10</f>
        <v>0.74609375</v>
      </c>
      <c r="U10" s="108">
        <v>1203</v>
      </c>
      <c r="V10" s="104">
        <f>U10/B10</f>
        <v>0.93984375</v>
      </c>
      <c r="W10" s="108">
        <v>1174</v>
      </c>
      <c r="X10" s="104">
        <f>W10/B10</f>
        <v>0.9171875</v>
      </c>
      <c r="Y10" s="108">
        <v>980</v>
      </c>
      <c r="Z10" s="265">
        <f>Y10/B10</f>
        <v>0.765625</v>
      </c>
      <c r="AA10" s="199">
        <f>Y10+W10+U10+S10+Q10+O10+M10+K10+I10+G10+E10+C10</f>
        <v>11760</v>
      </c>
    </row>
    <row r="11" spans="1:27" ht="15">
      <c r="A11" s="86" t="s">
        <v>20</v>
      </c>
      <c r="B11" s="82">
        <f>SUM(B9:B10)</f>
        <v>2880</v>
      </c>
      <c r="C11" s="229">
        <f>SUM(C9:C10)</f>
        <v>1767</v>
      </c>
      <c r="D11" s="103">
        <f>C11/B11</f>
        <v>0.6135416666666667</v>
      </c>
      <c r="E11" s="102">
        <f>SUM(E9:E10)</f>
        <v>2591</v>
      </c>
      <c r="F11" s="103">
        <f>E11/B11</f>
        <v>0.8996527777777777</v>
      </c>
      <c r="G11" s="102">
        <f>SUM(G9:G10)</f>
        <v>2386</v>
      </c>
      <c r="H11" s="103">
        <f>G11/B11</f>
        <v>0.8284722222222223</v>
      </c>
      <c r="I11" s="102">
        <f>SUM(I9:I10)</f>
        <v>2944</v>
      </c>
      <c r="J11" s="103">
        <f>I11/B11</f>
        <v>1.0222222222222221</v>
      </c>
      <c r="K11" s="102">
        <f>SUM(K9:K10)</f>
        <v>2462</v>
      </c>
      <c r="L11" s="103">
        <f>K11/B11</f>
        <v>0.8548611111111111</v>
      </c>
      <c r="M11" s="102">
        <f>SUM(M9:M10)</f>
        <v>2290</v>
      </c>
      <c r="N11" s="103">
        <f>M11/B11</f>
        <v>0.7951388888888888</v>
      </c>
      <c r="O11" s="275">
        <f>SUM(O9:O10)</f>
        <v>2266</v>
      </c>
      <c r="P11" s="104">
        <f>O11/B11</f>
        <v>0.7868055555555555</v>
      </c>
      <c r="Q11" s="275">
        <f>SUM(Q9:Q10)</f>
        <v>2222</v>
      </c>
      <c r="R11" s="104">
        <f>Q11/B11</f>
        <v>0.7715277777777778</v>
      </c>
      <c r="S11" s="275">
        <f>SUM(S9:S10)</f>
        <v>2652</v>
      </c>
      <c r="T11" s="104">
        <f>S11/B11</f>
        <v>0.9208333333333333</v>
      </c>
      <c r="U11" s="275">
        <f>SUM(U9:U10)</f>
        <v>2751</v>
      </c>
      <c r="V11" s="104">
        <f>U11/B11</f>
        <v>0.9552083333333333</v>
      </c>
      <c r="W11" s="275">
        <f>SUM(W9:W10)</f>
        <v>2478</v>
      </c>
      <c r="X11" s="104">
        <f>W11/B11</f>
        <v>0.8604166666666667</v>
      </c>
      <c r="Y11" s="275">
        <f>SUM(Y9:Y10)</f>
        <v>2106</v>
      </c>
      <c r="Z11" s="265">
        <f>Y11/B11</f>
        <v>0.73125</v>
      </c>
      <c r="AA11" s="199">
        <f>Y11+W11+U11+S11+Q11+O11+M11+K11+I11+G11+E11+C11</f>
        <v>28915</v>
      </c>
    </row>
    <row r="12" spans="1:26" ht="15">
      <c r="A12" s="88"/>
      <c r="B12" s="289">
        <f>B11*12</f>
        <v>34560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/>
      <c r="P12" s="277"/>
      <c r="Q12" s="277"/>
      <c r="R12" s="277"/>
      <c r="S12" s="277"/>
      <c r="T12" s="278"/>
      <c r="U12" s="277"/>
      <c r="V12" s="277"/>
      <c r="W12" s="277"/>
      <c r="X12" s="277"/>
      <c r="Y12" s="277"/>
      <c r="Z12" s="277"/>
    </row>
    <row r="13" spans="1:26" ht="15">
      <c r="A13" s="88"/>
      <c r="B13" s="89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1:26" ht="15">
      <c r="A14" s="521" t="s">
        <v>219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</row>
    <row r="15" spans="1:26" ht="15.75" customHeight="1">
      <c r="A15" s="522" t="s">
        <v>2</v>
      </c>
      <c r="B15" s="523" t="s">
        <v>3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</row>
    <row r="16" spans="1:27" ht="22.5">
      <c r="A16" s="522"/>
      <c r="B16" s="80" t="s">
        <v>21</v>
      </c>
      <c r="C16" s="269" t="s">
        <v>5</v>
      </c>
      <c r="D16" s="271" t="s">
        <v>6</v>
      </c>
      <c r="E16" s="271" t="s">
        <v>7</v>
      </c>
      <c r="F16" s="271" t="s">
        <v>6</v>
      </c>
      <c r="G16" s="271" t="s">
        <v>8</v>
      </c>
      <c r="H16" s="271" t="s">
        <v>6</v>
      </c>
      <c r="I16" s="271" t="s">
        <v>9</v>
      </c>
      <c r="J16" s="271" t="s">
        <v>6</v>
      </c>
      <c r="K16" s="271" t="s">
        <v>10</v>
      </c>
      <c r="L16" s="271" t="s">
        <v>6</v>
      </c>
      <c r="M16" s="271" t="s">
        <v>11</v>
      </c>
      <c r="N16" s="271" t="s">
        <v>6</v>
      </c>
      <c r="O16" s="271" t="s">
        <v>12</v>
      </c>
      <c r="P16" s="271" t="s">
        <v>6</v>
      </c>
      <c r="Q16" s="271" t="s">
        <v>13</v>
      </c>
      <c r="R16" s="271" t="s">
        <v>6</v>
      </c>
      <c r="S16" s="271" t="s">
        <v>14</v>
      </c>
      <c r="T16" s="271" t="s">
        <v>6</v>
      </c>
      <c r="U16" s="271" t="s">
        <v>15</v>
      </c>
      <c r="V16" s="271" t="s">
        <v>6</v>
      </c>
      <c r="W16" s="271" t="s">
        <v>16</v>
      </c>
      <c r="X16" s="271" t="s">
        <v>6</v>
      </c>
      <c r="Y16" s="271" t="s">
        <v>17</v>
      </c>
      <c r="Z16" s="252" t="s">
        <v>6</v>
      </c>
      <c r="AA16" s="254" t="s">
        <v>189</v>
      </c>
    </row>
    <row r="17" spans="1:27" ht="15">
      <c r="A17" s="81" t="s">
        <v>18</v>
      </c>
      <c r="B17" s="268">
        <v>768</v>
      </c>
      <c r="C17" s="279">
        <v>592</v>
      </c>
      <c r="D17" s="273">
        <f>C17/B17</f>
        <v>0.7708333333333334</v>
      </c>
      <c r="E17" s="102">
        <v>821</v>
      </c>
      <c r="F17" s="103">
        <f>E17/B17</f>
        <v>1.0690104166666667</v>
      </c>
      <c r="G17" s="102">
        <v>477</v>
      </c>
      <c r="H17" s="103">
        <f>G17/B17</f>
        <v>0.62109375</v>
      </c>
      <c r="I17" s="102">
        <v>673</v>
      </c>
      <c r="J17" s="103">
        <f>I17/B17</f>
        <v>0.8763020833333334</v>
      </c>
      <c r="K17" s="102">
        <v>727</v>
      </c>
      <c r="L17" s="103">
        <f>K17/B17</f>
        <v>0.9466145833333334</v>
      </c>
      <c r="M17" s="102">
        <v>983</v>
      </c>
      <c r="N17" s="103">
        <f>M17/B17</f>
        <v>1.2799479166666667</v>
      </c>
      <c r="O17" s="102">
        <v>851</v>
      </c>
      <c r="P17" s="104">
        <f>O17/B17</f>
        <v>1.1080729166666667</v>
      </c>
      <c r="Q17" s="102">
        <v>698</v>
      </c>
      <c r="R17" s="104">
        <f>Q17/B17</f>
        <v>0.9088541666666666</v>
      </c>
      <c r="S17" s="102">
        <v>778</v>
      </c>
      <c r="T17" s="104">
        <f>S17/B17</f>
        <v>1.0130208333333333</v>
      </c>
      <c r="U17" s="102">
        <v>820</v>
      </c>
      <c r="V17" s="104">
        <f>U17/B17</f>
        <v>1.0677083333333333</v>
      </c>
      <c r="W17" s="102">
        <v>785</v>
      </c>
      <c r="X17" s="104">
        <f>W17/B17</f>
        <v>1.0221354166666667</v>
      </c>
      <c r="Y17" s="102">
        <v>582</v>
      </c>
      <c r="Z17" s="265">
        <f>Y17/B17</f>
        <v>0.7578125</v>
      </c>
      <c r="AA17" s="199">
        <f>Y17+W17+U17+S17+Q17+O17+M17+K17+I17+G17+E17+C17</f>
        <v>8787</v>
      </c>
    </row>
    <row r="18" spans="1:27" ht="15">
      <c r="A18" s="81" t="s">
        <v>19</v>
      </c>
      <c r="B18" s="268">
        <v>614</v>
      </c>
      <c r="C18" s="229">
        <v>314</v>
      </c>
      <c r="D18" s="273">
        <f>C18/B18</f>
        <v>0.511400651465798</v>
      </c>
      <c r="E18" s="102">
        <v>568</v>
      </c>
      <c r="F18" s="103">
        <f>E18/B18</f>
        <v>0.9250814332247557</v>
      </c>
      <c r="G18" s="274">
        <v>599</v>
      </c>
      <c r="H18" s="103">
        <f>G18/B18</f>
        <v>0.9755700325732899</v>
      </c>
      <c r="I18" s="274">
        <v>417</v>
      </c>
      <c r="J18" s="103">
        <f>I18/B18</f>
        <v>0.6791530944625407</v>
      </c>
      <c r="K18" s="274">
        <v>513</v>
      </c>
      <c r="L18" s="103">
        <f>K18/B18</f>
        <v>0.8355048859934854</v>
      </c>
      <c r="M18" s="274">
        <v>516</v>
      </c>
      <c r="N18" s="103">
        <f>M18/B18</f>
        <v>0.8403908794788274</v>
      </c>
      <c r="O18" s="108">
        <v>595</v>
      </c>
      <c r="P18" s="104">
        <f>O18/B18</f>
        <v>0.9690553745928339</v>
      </c>
      <c r="Q18" s="108">
        <v>567</v>
      </c>
      <c r="R18" s="104">
        <f>Q18/B18</f>
        <v>0.9234527687296417</v>
      </c>
      <c r="S18" s="108">
        <v>584</v>
      </c>
      <c r="T18" s="104">
        <f>S18/B18</f>
        <v>0.9511400651465798</v>
      </c>
      <c r="U18" s="108">
        <v>543</v>
      </c>
      <c r="V18" s="104">
        <f>U18/B18</f>
        <v>0.8843648208469055</v>
      </c>
      <c r="W18" s="108">
        <v>363</v>
      </c>
      <c r="X18" s="104">
        <f>W18/B18</f>
        <v>0.5912052117263844</v>
      </c>
      <c r="Y18" s="108">
        <v>301</v>
      </c>
      <c r="Z18" s="265">
        <f>Y18/B18</f>
        <v>0.49022801302931596</v>
      </c>
      <c r="AA18" s="199">
        <f>Y18+W18+U18+S18+Q18+O18+M18+K18+I18+G18+E18+C18</f>
        <v>5880</v>
      </c>
    </row>
    <row r="19" spans="1:27" ht="15">
      <c r="A19" s="86" t="s">
        <v>20</v>
      </c>
      <c r="B19" s="82">
        <f>SUM(B17:B18)</f>
        <v>1382</v>
      </c>
      <c r="C19" s="229">
        <f>SUM(C17:C18)</f>
        <v>906</v>
      </c>
      <c r="D19" s="103">
        <f>C19/B19</f>
        <v>0.6555716353111433</v>
      </c>
      <c r="E19" s="102">
        <f>SUM(E17:E18)</f>
        <v>1389</v>
      </c>
      <c r="F19" s="103">
        <f>E19/B19</f>
        <v>1.0050651230101302</v>
      </c>
      <c r="G19" s="274">
        <f>SUM(G17:G18)</f>
        <v>1076</v>
      </c>
      <c r="H19" s="103">
        <f>G19/B19</f>
        <v>0.7785817655571635</v>
      </c>
      <c r="I19" s="274">
        <f>SUM(I17:I18)</f>
        <v>1090</v>
      </c>
      <c r="J19" s="103">
        <f>I19/B19</f>
        <v>0.788712011577424</v>
      </c>
      <c r="K19" s="274">
        <f>SUM(K17:K18)</f>
        <v>1240</v>
      </c>
      <c r="L19" s="103">
        <f>K19/B19</f>
        <v>0.8972503617945007</v>
      </c>
      <c r="M19" s="274">
        <f>SUM(M17:M18)</f>
        <v>1499</v>
      </c>
      <c r="N19" s="103">
        <f>M19/B19</f>
        <v>1.0846599131693198</v>
      </c>
      <c r="O19" s="108">
        <f>SUM(O17:O18)</f>
        <v>1446</v>
      </c>
      <c r="P19" s="104">
        <f>O19/B19</f>
        <v>1.0463096960926195</v>
      </c>
      <c r="Q19" s="108">
        <f>SUM(Q17:Q18)</f>
        <v>1265</v>
      </c>
      <c r="R19" s="104">
        <f>Q19/B19</f>
        <v>0.9153400868306801</v>
      </c>
      <c r="S19" s="108">
        <f>SUM(S17:S18)</f>
        <v>1362</v>
      </c>
      <c r="T19" s="104">
        <f>S19/B19</f>
        <v>0.9855282199710564</v>
      </c>
      <c r="U19" s="108">
        <f>SUM(U17:U18)</f>
        <v>1363</v>
      </c>
      <c r="V19" s="104">
        <f>U19/B19</f>
        <v>0.9862518089725036</v>
      </c>
      <c r="W19" s="108">
        <f>SUM(W17:W18)</f>
        <v>1148</v>
      </c>
      <c r="X19" s="104">
        <f>W19/B19</f>
        <v>0.8306801736613604</v>
      </c>
      <c r="Y19" s="108">
        <f>SUM(Y17:Y18)</f>
        <v>883</v>
      </c>
      <c r="Z19" s="265">
        <f>Y19/B19</f>
        <v>0.6389290882778582</v>
      </c>
      <c r="AA19" s="199">
        <f>Y19+W19+U19+S19+Q19+O19+M19+K19+I19+G19+E19+C19</f>
        <v>14667</v>
      </c>
    </row>
    <row r="20" spans="1:26" ht="15">
      <c r="A20" s="88"/>
      <c r="B20" s="289">
        <f>B19*12</f>
        <v>16584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0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26" ht="15">
      <c r="A21" s="88"/>
      <c r="B21" s="89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26" ht="15">
      <c r="A22" s="521" t="s">
        <v>220</v>
      </c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</row>
    <row r="23" spans="1:26" ht="15.75" customHeight="1">
      <c r="A23" s="522" t="s">
        <v>2</v>
      </c>
      <c r="B23" s="523" t="s">
        <v>3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</row>
    <row r="24" spans="1:27" ht="28.5" customHeight="1">
      <c r="A24" s="522"/>
      <c r="B24" s="80" t="s">
        <v>22</v>
      </c>
      <c r="C24" s="269" t="s">
        <v>5</v>
      </c>
      <c r="D24" s="271" t="s">
        <v>6</v>
      </c>
      <c r="E24" s="271" t="s">
        <v>7</v>
      </c>
      <c r="F24" s="271" t="s">
        <v>6</v>
      </c>
      <c r="G24" s="271" t="s">
        <v>8</v>
      </c>
      <c r="H24" s="271" t="s">
        <v>6</v>
      </c>
      <c r="I24" s="271" t="s">
        <v>9</v>
      </c>
      <c r="J24" s="271" t="s">
        <v>6</v>
      </c>
      <c r="K24" s="271" t="s">
        <v>10</v>
      </c>
      <c r="L24" s="271" t="s">
        <v>6</v>
      </c>
      <c r="M24" s="271" t="s">
        <v>11</v>
      </c>
      <c r="N24" s="271" t="s">
        <v>6</v>
      </c>
      <c r="O24" s="271" t="s">
        <v>12</v>
      </c>
      <c r="P24" s="271" t="s">
        <v>6</v>
      </c>
      <c r="Q24" s="271" t="s">
        <v>13</v>
      </c>
      <c r="R24" s="271" t="s">
        <v>6</v>
      </c>
      <c r="S24" s="271" t="s">
        <v>14</v>
      </c>
      <c r="T24" s="271" t="s">
        <v>6</v>
      </c>
      <c r="U24" s="271" t="s">
        <v>15</v>
      </c>
      <c r="V24" s="271" t="s">
        <v>6</v>
      </c>
      <c r="W24" s="271" t="s">
        <v>16</v>
      </c>
      <c r="X24" s="271" t="s">
        <v>6</v>
      </c>
      <c r="Y24" s="271" t="s">
        <v>17</v>
      </c>
      <c r="Z24" s="252" t="s">
        <v>6</v>
      </c>
      <c r="AA24" s="254" t="s">
        <v>189</v>
      </c>
    </row>
    <row r="25" spans="1:27" ht="15">
      <c r="A25" s="81" t="s">
        <v>18</v>
      </c>
      <c r="B25" s="268">
        <v>4800</v>
      </c>
      <c r="C25" s="229">
        <v>4973</v>
      </c>
      <c r="D25" s="273">
        <f>C25/B25</f>
        <v>1.0360416666666667</v>
      </c>
      <c r="E25" s="102">
        <v>5426</v>
      </c>
      <c r="F25" s="103">
        <f>E25/B25</f>
        <v>1.1304166666666666</v>
      </c>
      <c r="G25" s="102">
        <v>5404</v>
      </c>
      <c r="H25" s="103">
        <f>G25/B25</f>
        <v>1.1258333333333332</v>
      </c>
      <c r="I25" s="102">
        <v>5248</v>
      </c>
      <c r="J25" s="103">
        <f>I25/B25</f>
        <v>1.0933333333333333</v>
      </c>
      <c r="K25" s="102">
        <v>5586</v>
      </c>
      <c r="L25" s="103">
        <f>K25/B25</f>
        <v>1.16375</v>
      </c>
      <c r="M25" s="102">
        <v>5577</v>
      </c>
      <c r="N25" s="103">
        <f>M25/B25</f>
        <v>1.161875</v>
      </c>
      <c r="O25" s="102">
        <v>5135</v>
      </c>
      <c r="P25" s="104">
        <f>O25/B25</f>
        <v>1.0697916666666667</v>
      </c>
      <c r="Q25" s="102">
        <v>5367</v>
      </c>
      <c r="R25" s="104">
        <f>Q25/B25</f>
        <v>1.118125</v>
      </c>
      <c r="S25" s="102">
        <v>5036</v>
      </c>
      <c r="T25" s="104">
        <f>S25/B25</f>
        <v>1.0491666666666666</v>
      </c>
      <c r="U25" s="102">
        <v>5206</v>
      </c>
      <c r="V25" s="104">
        <f>U25/B25</f>
        <v>1.0845833333333332</v>
      </c>
      <c r="W25" s="102">
        <v>5107</v>
      </c>
      <c r="X25" s="104">
        <f>W25/B25</f>
        <v>1.0639583333333333</v>
      </c>
      <c r="Y25" s="102">
        <v>4747</v>
      </c>
      <c r="Z25" s="265">
        <f>Y25/B25</f>
        <v>0.9889583333333334</v>
      </c>
      <c r="AA25" s="199">
        <f>Y25+W25+U25+S25+Q25+O25+M25+K25+I25+G25+E25+C25</f>
        <v>62812</v>
      </c>
    </row>
    <row r="26" spans="1:27" ht="15">
      <c r="A26" s="81" t="s">
        <v>19</v>
      </c>
      <c r="B26" s="268">
        <v>3840</v>
      </c>
      <c r="C26" s="229">
        <v>3617</v>
      </c>
      <c r="D26" s="273">
        <f>C26/B26</f>
        <v>0.9419270833333333</v>
      </c>
      <c r="E26" s="102">
        <v>4155</v>
      </c>
      <c r="F26" s="103">
        <f>E26/B26</f>
        <v>1.08203125</v>
      </c>
      <c r="G26" s="102">
        <v>3674</v>
      </c>
      <c r="H26" s="103">
        <f>G26/B26</f>
        <v>0.9567708333333333</v>
      </c>
      <c r="I26" s="274">
        <v>4094</v>
      </c>
      <c r="J26" s="103">
        <f>I26/B26</f>
        <v>1.0661458333333333</v>
      </c>
      <c r="K26" s="102">
        <v>4543</v>
      </c>
      <c r="L26" s="103">
        <f>K26/B26</f>
        <v>1.1830729166666667</v>
      </c>
      <c r="M26" s="102">
        <v>4717</v>
      </c>
      <c r="N26" s="103">
        <f>M26/B26</f>
        <v>1.2283854166666666</v>
      </c>
      <c r="O26" s="102">
        <v>4084</v>
      </c>
      <c r="P26" s="104">
        <f>O26/B26</f>
        <v>1.0635416666666666</v>
      </c>
      <c r="Q26" s="108">
        <v>3832</v>
      </c>
      <c r="R26" s="104">
        <f>Q26/B26</f>
        <v>0.9979166666666667</v>
      </c>
      <c r="S26" s="102">
        <v>3561</v>
      </c>
      <c r="T26" s="104">
        <f>S26/B26</f>
        <v>0.92734375</v>
      </c>
      <c r="U26" s="275">
        <v>3799</v>
      </c>
      <c r="V26" s="104">
        <f>U26/B26</f>
        <v>0.9893229166666667</v>
      </c>
      <c r="W26" s="108">
        <v>3600</v>
      </c>
      <c r="X26" s="104">
        <f>W26/B26</f>
        <v>0.9375</v>
      </c>
      <c r="Y26" s="108">
        <v>3237</v>
      </c>
      <c r="Z26" s="265">
        <f>Y26/B26</f>
        <v>0.84296875</v>
      </c>
      <c r="AA26" s="199">
        <f>Y26+W26+U26+S26+Q26+O26+M26+K26+I26+G26+E26+C26</f>
        <v>46913</v>
      </c>
    </row>
    <row r="27" spans="1:27" ht="15">
      <c r="A27" s="86" t="s">
        <v>20</v>
      </c>
      <c r="B27" s="82">
        <f>SUM(B25:B26)</f>
        <v>8640</v>
      </c>
      <c r="C27" s="229">
        <f>SUM(C25:C26)</f>
        <v>8590</v>
      </c>
      <c r="D27" s="103">
        <f>C27/B27</f>
        <v>0.9942129629629629</v>
      </c>
      <c r="E27" s="102">
        <f>SUM(E25:E26)</f>
        <v>9581</v>
      </c>
      <c r="F27" s="103">
        <f>E27/B27</f>
        <v>1.1089120370370371</v>
      </c>
      <c r="G27" s="102">
        <f>SUM(G25:G26)</f>
        <v>9078</v>
      </c>
      <c r="H27" s="103">
        <f>G27/B27</f>
        <v>1.0506944444444444</v>
      </c>
      <c r="I27" s="102">
        <f>SUM(I25:I26)</f>
        <v>9342</v>
      </c>
      <c r="J27" s="103">
        <f>I27/B27</f>
        <v>1.08125</v>
      </c>
      <c r="K27" s="102">
        <f>SUM(K25:K26)</f>
        <v>10129</v>
      </c>
      <c r="L27" s="103">
        <f>K27/B27</f>
        <v>1.1723379629629629</v>
      </c>
      <c r="M27" s="102">
        <f>SUM(M25:M26)</f>
        <v>10294</v>
      </c>
      <c r="N27" s="103">
        <f>M27/B27</f>
        <v>1.1914351851851852</v>
      </c>
      <c r="O27" s="102">
        <f>SUM(O25:O26)</f>
        <v>9219</v>
      </c>
      <c r="P27" s="104">
        <f>O27/B27</f>
        <v>1.067013888888889</v>
      </c>
      <c r="Q27" s="102">
        <f>SUM(Q25:Q26)</f>
        <v>9199</v>
      </c>
      <c r="R27" s="104">
        <f>Q27/B27</f>
        <v>1.064699074074074</v>
      </c>
      <c r="S27" s="102">
        <f>SUM(S25:S26)</f>
        <v>8597</v>
      </c>
      <c r="T27" s="104">
        <f>S27/B27</f>
        <v>0.9950231481481482</v>
      </c>
      <c r="U27" s="275">
        <f>SUM(U25:U26)</f>
        <v>9005</v>
      </c>
      <c r="V27" s="104">
        <f>U27/B27</f>
        <v>1.0422453703703705</v>
      </c>
      <c r="W27" s="108">
        <f>SUM(W25:W26)</f>
        <v>8707</v>
      </c>
      <c r="X27" s="104">
        <f>W27/B27</f>
        <v>1.0077546296296296</v>
      </c>
      <c r="Y27" s="108">
        <f>SUM(Y25:Y26)</f>
        <v>7984</v>
      </c>
      <c r="Z27" s="265">
        <f>Y27/B27</f>
        <v>0.924074074074074</v>
      </c>
      <c r="AA27" s="199">
        <f>Y27+W27+U27+S27+Q27+O27+M27+K27+I27+G27+E27+C27</f>
        <v>109725</v>
      </c>
    </row>
    <row r="28" ht="15">
      <c r="B28" s="166">
        <f>B27*12</f>
        <v>103680</v>
      </c>
    </row>
    <row r="29" spans="1:8" ht="15.75">
      <c r="A29" s="192"/>
      <c r="B29" s="193"/>
      <c r="C29" s="281"/>
      <c r="D29" s="281"/>
      <c r="E29" s="281"/>
      <c r="F29" s="281"/>
      <c r="G29" s="281"/>
      <c r="H29" s="281"/>
    </row>
    <row r="30" spans="2:26" s="495" customFormat="1" ht="15">
      <c r="B30" s="500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</row>
    <row r="31" spans="1:28" s="495" customFormat="1" ht="15">
      <c r="A31" s="524" t="s">
        <v>209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01"/>
      <c r="O31" s="501"/>
      <c r="P31" s="524" t="s">
        <v>210</v>
      </c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</row>
    <row r="32" spans="1:28" s="495" customFormat="1" ht="15">
      <c r="A32" s="505"/>
      <c r="B32" s="506" t="s">
        <v>5</v>
      </c>
      <c r="C32" s="506" t="s">
        <v>7</v>
      </c>
      <c r="D32" s="506" t="s">
        <v>8</v>
      </c>
      <c r="E32" s="506" t="s">
        <v>9</v>
      </c>
      <c r="F32" s="506" t="s">
        <v>10</v>
      </c>
      <c r="G32" s="506" t="s">
        <v>11</v>
      </c>
      <c r="H32" s="506" t="s">
        <v>12</v>
      </c>
      <c r="I32" s="506" t="s">
        <v>13</v>
      </c>
      <c r="J32" s="506" t="s">
        <v>14</v>
      </c>
      <c r="K32" s="506" t="s">
        <v>15</v>
      </c>
      <c r="L32" s="506" t="s">
        <v>16</v>
      </c>
      <c r="M32" s="506" t="s">
        <v>17</v>
      </c>
      <c r="N32" s="504"/>
      <c r="O32" s="496"/>
      <c r="P32" s="505"/>
      <c r="Q32" s="506" t="s">
        <v>5</v>
      </c>
      <c r="R32" s="506" t="s">
        <v>7</v>
      </c>
      <c r="S32" s="506" t="s">
        <v>8</v>
      </c>
      <c r="T32" s="506" t="s">
        <v>9</v>
      </c>
      <c r="U32" s="506" t="s">
        <v>10</v>
      </c>
      <c r="V32" s="506" t="s">
        <v>11</v>
      </c>
      <c r="W32" s="506" t="s">
        <v>12</v>
      </c>
      <c r="X32" s="506" t="s">
        <v>13</v>
      </c>
      <c r="Y32" s="506" t="s">
        <v>14</v>
      </c>
      <c r="Z32" s="506" t="s">
        <v>15</v>
      </c>
      <c r="AA32" s="506" t="s">
        <v>16</v>
      </c>
      <c r="AB32" s="506" t="s">
        <v>17</v>
      </c>
    </row>
    <row r="33" spans="1:28" s="495" customFormat="1" ht="15" customHeight="1">
      <c r="A33" s="493" t="s">
        <v>207</v>
      </c>
      <c r="B33" s="493">
        <f>C9</f>
        <v>1152</v>
      </c>
      <c r="C33" s="493">
        <f>E9</f>
        <v>1535</v>
      </c>
      <c r="D33" s="493">
        <f>G9</f>
        <v>1520</v>
      </c>
      <c r="E33" s="493">
        <f>I9</f>
        <v>1784</v>
      </c>
      <c r="F33" s="493">
        <f>K9</f>
        <v>1536</v>
      </c>
      <c r="G33" s="493">
        <f>M9</f>
        <v>1345</v>
      </c>
      <c r="H33" s="493">
        <f>O9</f>
        <v>1264</v>
      </c>
      <c r="I33" s="494">
        <f>Q9</f>
        <v>1344</v>
      </c>
      <c r="J33" s="494">
        <f>S9</f>
        <v>1697</v>
      </c>
      <c r="K33" s="494">
        <f>U9</f>
        <v>1548</v>
      </c>
      <c r="L33" s="494">
        <f>W9</f>
        <v>1304</v>
      </c>
      <c r="M33" s="494">
        <f>Y9</f>
        <v>1126</v>
      </c>
      <c r="O33" s="496"/>
      <c r="P33" s="493" t="s">
        <v>207</v>
      </c>
      <c r="Q33" s="493">
        <f>C10</f>
        <v>615</v>
      </c>
      <c r="R33" s="494">
        <f>E10</f>
        <v>1056</v>
      </c>
      <c r="S33" s="493">
        <f>G10</f>
        <v>866</v>
      </c>
      <c r="T33" s="493">
        <f>I10</f>
        <v>1160</v>
      </c>
      <c r="U33" s="493">
        <f>K10</f>
        <v>926</v>
      </c>
      <c r="V33" s="493">
        <f>M10</f>
        <v>945</v>
      </c>
      <c r="W33" s="493">
        <f>O10</f>
        <v>1002</v>
      </c>
      <c r="X33" s="493">
        <f>Q10</f>
        <v>878</v>
      </c>
      <c r="Y33" s="493">
        <f>S10</f>
        <v>955</v>
      </c>
      <c r="Z33" s="493">
        <f>U10</f>
        <v>1203</v>
      </c>
      <c r="AA33" s="493">
        <f>W10</f>
        <v>1174</v>
      </c>
      <c r="AB33" s="493">
        <f>Y10</f>
        <v>980</v>
      </c>
    </row>
    <row r="34" spans="1:28" s="495" customFormat="1" ht="15" customHeight="1">
      <c r="A34" s="493" t="s">
        <v>208</v>
      </c>
      <c r="B34" s="493">
        <v>1600</v>
      </c>
      <c r="C34" s="493">
        <v>1600</v>
      </c>
      <c r="D34" s="493">
        <v>1600</v>
      </c>
      <c r="E34" s="493">
        <v>1600</v>
      </c>
      <c r="F34" s="493">
        <v>1600</v>
      </c>
      <c r="G34" s="493">
        <v>1600</v>
      </c>
      <c r="H34" s="493">
        <v>1600</v>
      </c>
      <c r="I34" s="493">
        <v>1600</v>
      </c>
      <c r="J34" s="493">
        <v>1600</v>
      </c>
      <c r="K34" s="493">
        <v>1600</v>
      </c>
      <c r="L34" s="493">
        <v>1600</v>
      </c>
      <c r="M34" s="493">
        <v>1600</v>
      </c>
      <c r="N34" s="497"/>
      <c r="O34" s="496"/>
      <c r="P34" s="493" t="s">
        <v>208</v>
      </c>
      <c r="Q34" s="493">
        <v>1280</v>
      </c>
      <c r="R34" s="493">
        <v>1280</v>
      </c>
      <c r="S34" s="493">
        <v>1280</v>
      </c>
      <c r="T34" s="493">
        <v>1280</v>
      </c>
      <c r="U34" s="493">
        <v>1280</v>
      </c>
      <c r="V34" s="493">
        <v>1280</v>
      </c>
      <c r="W34" s="493">
        <v>1280</v>
      </c>
      <c r="X34" s="493">
        <v>1280</v>
      </c>
      <c r="Y34" s="493">
        <v>1280</v>
      </c>
      <c r="Z34" s="493">
        <v>1280</v>
      </c>
      <c r="AA34" s="493">
        <v>1280</v>
      </c>
      <c r="AB34" s="493">
        <v>1280</v>
      </c>
    </row>
    <row r="35" spans="1:28" s="495" customFormat="1" ht="22.5">
      <c r="A35" s="493" t="s">
        <v>83</v>
      </c>
      <c r="B35" s="493">
        <f>C17</f>
        <v>592</v>
      </c>
      <c r="C35" s="493">
        <f>E17</f>
        <v>821</v>
      </c>
      <c r="D35" s="493">
        <f>G17</f>
        <v>477</v>
      </c>
      <c r="E35" s="493">
        <f>I17</f>
        <v>673</v>
      </c>
      <c r="F35" s="493">
        <f>K17</f>
        <v>727</v>
      </c>
      <c r="G35" s="493">
        <f>M17</f>
        <v>983</v>
      </c>
      <c r="H35" s="493">
        <f>O17</f>
        <v>851</v>
      </c>
      <c r="I35" s="493">
        <f>Q17</f>
        <v>698</v>
      </c>
      <c r="J35" s="493">
        <f>S17</f>
        <v>778</v>
      </c>
      <c r="K35" s="493">
        <f>U17</f>
        <v>820</v>
      </c>
      <c r="L35" s="493">
        <f>W17</f>
        <v>785</v>
      </c>
      <c r="M35" s="493">
        <f>Y17</f>
        <v>582</v>
      </c>
      <c r="O35" s="498"/>
      <c r="P35" s="493" t="s">
        <v>83</v>
      </c>
      <c r="Q35" s="493">
        <f>C18</f>
        <v>314</v>
      </c>
      <c r="R35" s="494">
        <f>E18</f>
        <v>568</v>
      </c>
      <c r="S35" s="493">
        <f>G18</f>
        <v>599</v>
      </c>
      <c r="T35" s="493">
        <f>I18</f>
        <v>417</v>
      </c>
      <c r="U35" s="493">
        <f>K18</f>
        <v>513</v>
      </c>
      <c r="V35" s="493">
        <f>M18</f>
        <v>516</v>
      </c>
      <c r="W35" s="493">
        <f>O18</f>
        <v>595</v>
      </c>
      <c r="X35" s="493">
        <f>Q18</f>
        <v>567</v>
      </c>
      <c r="Y35" s="493">
        <f>S18</f>
        <v>584</v>
      </c>
      <c r="Z35" s="493">
        <f>U18</f>
        <v>543</v>
      </c>
      <c r="AA35" s="493">
        <f>W18</f>
        <v>363</v>
      </c>
      <c r="AB35" s="493">
        <f>Y18</f>
        <v>301</v>
      </c>
    </row>
    <row r="36" spans="1:28" s="495" customFormat="1" ht="22.5">
      <c r="A36" s="493" t="s">
        <v>208</v>
      </c>
      <c r="B36" s="493">
        <v>768</v>
      </c>
      <c r="C36" s="493">
        <v>768</v>
      </c>
      <c r="D36" s="493">
        <v>768</v>
      </c>
      <c r="E36" s="493">
        <v>768</v>
      </c>
      <c r="F36" s="493">
        <v>768</v>
      </c>
      <c r="G36" s="493">
        <v>768</v>
      </c>
      <c r="H36" s="493">
        <v>768</v>
      </c>
      <c r="I36" s="493">
        <v>768</v>
      </c>
      <c r="J36" s="493">
        <v>768</v>
      </c>
      <c r="K36" s="493">
        <v>768</v>
      </c>
      <c r="L36" s="493">
        <v>768</v>
      </c>
      <c r="M36" s="493">
        <v>768</v>
      </c>
      <c r="N36" s="497"/>
      <c r="O36" s="498"/>
      <c r="P36" s="493" t="s">
        <v>208</v>
      </c>
      <c r="Q36" s="493">
        <v>614</v>
      </c>
      <c r="R36" s="493">
        <v>614</v>
      </c>
      <c r="S36" s="493">
        <v>614</v>
      </c>
      <c r="T36" s="493">
        <v>614</v>
      </c>
      <c r="U36" s="493">
        <v>614</v>
      </c>
      <c r="V36" s="493">
        <v>614</v>
      </c>
      <c r="W36" s="493">
        <v>614</v>
      </c>
      <c r="X36" s="493">
        <v>614</v>
      </c>
      <c r="Y36" s="493">
        <v>614</v>
      </c>
      <c r="Z36" s="493">
        <v>614</v>
      </c>
      <c r="AA36" s="493">
        <v>614</v>
      </c>
      <c r="AB36" s="493">
        <v>614</v>
      </c>
    </row>
    <row r="37" spans="1:28" s="495" customFormat="1" ht="15">
      <c r="A37" s="493" t="s">
        <v>175</v>
      </c>
      <c r="B37" s="493">
        <f>C25</f>
        <v>4973</v>
      </c>
      <c r="C37" s="493">
        <f>E25</f>
        <v>5426</v>
      </c>
      <c r="D37" s="493">
        <f>G25</f>
        <v>5404</v>
      </c>
      <c r="E37" s="493">
        <f>I25</f>
        <v>5248</v>
      </c>
      <c r="F37" s="493">
        <f>K25</f>
        <v>5586</v>
      </c>
      <c r="G37" s="493">
        <f>M25</f>
        <v>5577</v>
      </c>
      <c r="H37" s="493">
        <f>O25</f>
        <v>5135</v>
      </c>
      <c r="I37" s="493">
        <f>Q25</f>
        <v>5367</v>
      </c>
      <c r="J37" s="493">
        <f>S25</f>
        <v>5036</v>
      </c>
      <c r="K37" s="493">
        <f>U25</f>
        <v>5206</v>
      </c>
      <c r="L37" s="493">
        <f>W25</f>
        <v>5107</v>
      </c>
      <c r="M37" s="493">
        <f>Y25</f>
        <v>4747</v>
      </c>
      <c r="O37" s="496"/>
      <c r="P37" s="493" t="s">
        <v>175</v>
      </c>
      <c r="Q37" s="493">
        <f>C26</f>
        <v>3617</v>
      </c>
      <c r="R37" s="494">
        <f>E26</f>
        <v>4155</v>
      </c>
      <c r="S37" s="494">
        <f>G26</f>
        <v>3674</v>
      </c>
      <c r="T37" s="493">
        <f>I26</f>
        <v>4094</v>
      </c>
      <c r="U37" s="494">
        <f>K26</f>
        <v>4543</v>
      </c>
      <c r="V37" s="494">
        <f>M26</f>
        <v>4717</v>
      </c>
      <c r="W37" s="494">
        <f>O26</f>
        <v>4084</v>
      </c>
      <c r="X37" s="493">
        <f>Q26</f>
        <v>3832</v>
      </c>
      <c r="Y37" s="494">
        <f>S26</f>
        <v>3561</v>
      </c>
      <c r="Z37" s="494">
        <f>U26</f>
        <v>3799</v>
      </c>
      <c r="AA37" s="493">
        <f>W26</f>
        <v>3600</v>
      </c>
      <c r="AB37" s="493">
        <f>Y26</f>
        <v>3237</v>
      </c>
    </row>
    <row r="38" spans="1:28" s="495" customFormat="1" ht="22.5">
      <c r="A38" s="493" t="s">
        <v>208</v>
      </c>
      <c r="B38" s="493">
        <v>4800</v>
      </c>
      <c r="C38" s="493">
        <v>4800</v>
      </c>
      <c r="D38" s="493">
        <v>4800</v>
      </c>
      <c r="E38" s="493">
        <v>4800</v>
      </c>
      <c r="F38" s="493">
        <v>4800</v>
      </c>
      <c r="G38" s="493">
        <v>4800</v>
      </c>
      <c r="H38" s="493">
        <v>4800</v>
      </c>
      <c r="I38" s="493">
        <v>4800</v>
      </c>
      <c r="J38" s="493">
        <v>4800</v>
      </c>
      <c r="K38" s="493">
        <v>4800</v>
      </c>
      <c r="L38" s="493">
        <v>4800</v>
      </c>
      <c r="M38" s="493">
        <v>4800</v>
      </c>
      <c r="N38" s="499"/>
      <c r="O38" s="496"/>
      <c r="P38" s="493" t="s">
        <v>208</v>
      </c>
      <c r="Q38" s="493">
        <v>3840</v>
      </c>
      <c r="R38" s="493">
        <v>3840</v>
      </c>
      <c r="S38" s="493">
        <v>3840</v>
      </c>
      <c r="T38" s="493">
        <v>3840</v>
      </c>
      <c r="U38" s="493">
        <v>3840</v>
      </c>
      <c r="V38" s="493">
        <v>3840</v>
      </c>
      <c r="W38" s="493">
        <v>3840</v>
      </c>
      <c r="X38" s="493">
        <v>3840</v>
      </c>
      <c r="Y38" s="493">
        <v>3840</v>
      </c>
      <c r="Z38" s="493">
        <v>3840</v>
      </c>
      <c r="AA38" s="493">
        <v>3840</v>
      </c>
      <c r="AB38" s="493">
        <v>3840</v>
      </c>
    </row>
    <row r="39" spans="2:28" s="495" customFormat="1" ht="15.75">
      <c r="B39" s="500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496"/>
      <c r="S39" s="496"/>
      <c r="T39" s="496"/>
      <c r="U39" s="496"/>
      <c r="V39" s="496"/>
      <c r="W39" s="496"/>
      <c r="X39" s="496"/>
      <c r="Y39" s="496"/>
      <c r="Z39" s="496"/>
      <c r="AA39" s="502"/>
      <c r="AB39" s="503"/>
    </row>
    <row r="40" spans="2:28" s="495" customFormat="1" ht="15">
      <c r="B40" s="500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503"/>
      <c r="AB40" s="503"/>
    </row>
    <row r="44" spans="14:26" s="16" customFormat="1" ht="15.75"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4:26" s="16" customFormat="1" ht="15" customHeight="1"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4:26" s="16" customFormat="1" ht="15.75"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4:26" s="16" customFormat="1" ht="15.75">
      <c r="N47" s="285"/>
      <c r="O47" s="284"/>
      <c r="P47" s="286"/>
      <c r="Q47" s="284"/>
      <c r="R47" s="286"/>
      <c r="S47" s="284"/>
      <c r="T47" s="286"/>
      <c r="U47" s="284"/>
      <c r="V47" s="286"/>
      <c r="W47" s="284"/>
      <c r="X47" s="286"/>
      <c r="Y47" s="284"/>
      <c r="Z47" s="286"/>
    </row>
    <row r="48" spans="14:26" s="16" customFormat="1" ht="15.75">
      <c r="N48" s="285"/>
      <c r="O48" s="287"/>
      <c r="P48" s="286"/>
      <c r="Q48" s="287"/>
      <c r="R48" s="286"/>
      <c r="S48" s="287"/>
      <c r="T48" s="286"/>
      <c r="U48" s="287"/>
      <c r="V48" s="286"/>
      <c r="W48" s="287"/>
      <c r="X48" s="286"/>
      <c r="Y48" s="287"/>
      <c r="Z48" s="286"/>
    </row>
    <row r="49" spans="14:26" s="16" customFormat="1" ht="15.75">
      <c r="N49" s="285"/>
      <c r="O49" s="287"/>
      <c r="P49" s="286"/>
      <c r="Q49" s="287"/>
      <c r="R49" s="286"/>
      <c r="S49" s="287"/>
      <c r="T49" s="286"/>
      <c r="U49" s="287"/>
      <c r="V49" s="286"/>
      <c r="W49" s="287"/>
      <c r="X49" s="286"/>
      <c r="Y49" s="287"/>
      <c r="Z49" s="286"/>
    </row>
  </sheetData>
  <sheetProtection selectLockedCells="1" selectUnlockedCells="1"/>
  <mergeCells count="13">
    <mergeCell ref="A31:M31"/>
    <mergeCell ref="P31:AB31"/>
    <mergeCell ref="B15:Z15"/>
    <mergeCell ref="A2:Z2"/>
    <mergeCell ref="A3:Z3"/>
    <mergeCell ref="A22:Z22"/>
    <mergeCell ref="A23:A24"/>
    <mergeCell ref="B23:Z23"/>
    <mergeCell ref="A6:Z6"/>
    <mergeCell ref="A7:A8"/>
    <mergeCell ref="B7:Z7"/>
    <mergeCell ref="A14:Z14"/>
    <mergeCell ref="A15:A16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H48"/>
  <sheetViews>
    <sheetView view="pageBreakPreview" zoomScale="85" zoomScaleNormal="85" zoomScaleSheetLayoutView="85" zoomScalePageLayoutView="0" workbookViewId="0" topLeftCell="A1">
      <selection activeCell="C8" sqref="C8"/>
    </sheetView>
  </sheetViews>
  <sheetFormatPr defaultColWidth="9.140625" defaultRowHeight="12.75"/>
  <cols>
    <col min="1" max="1" width="77.7109375" style="0" customWidth="1"/>
    <col min="2" max="2" width="9.57421875" style="1" customWidth="1"/>
    <col min="3" max="3" width="9.140625" style="1" bestFit="1" customWidth="1"/>
    <col min="4" max="4" width="10.57421875" style="1" bestFit="1" customWidth="1"/>
    <col min="5" max="5" width="11.28125" style="1" bestFit="1" customWidth="1"/>
    <col min="6" max="6" width="9.28125" style="1" bestFit="1" customWidth="1"/>
    <col min="7" max="8" width="11.28125" style="1" customWidth="1"/>
    <col min="9" max="9" width="11.421875" style="1" bestFit="1" customWidth="1"/>
    <col min="10" max="10" width="12.57421875" style="1" customWidth="1"/>
    <col min="11" max="11" width="9.28125" style="1" bestFit="1" customWidth="1"/>
    <col min="12" max="12" width="9.57421875" style="1" bestFit="1" customWidth="1"/>
    <col min="13" max="13" width="10.7109375" style="1" customWidth="1"/>
    <col min="14" max="14" width="9.00390625" style="0" bestFit="1" customWidth="1"/>
    <col min="15" max="15" width="9.57421875" style="0" bestFit="1" customWidth="1"/>
    <col min="16" max="16" width="10.421875" style="0" customWidth="1"/>
    <col min="17" max="17" width="11.8515625" style="0" bestFit="1" customWidth="1"/>
    <col min="18" max="18" width="9.57421875" style="0" bestFit="1" customWidth="1"/>
    <col min="19" max="19" width="11.00390625" style="0" customWidth="1"/>
    <col min="20" max="20" width="8.28125" style="0" customWidth="1"/>
    <col min="21" max="34" width="9.140625" style="56" customWidth="1"/>
  </cols>
  <sheetData>
    <row r="1" spans="1:21" ht="12.75">
      <c r="A1" s="531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</row>
    <row r="2" spans="1:21" ht="18">
      <c r="A2" s="567" t="s">
        <v>235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164"/>
      <c r="O2" s="164"/>
      <c r="P2" s="164"/>
      <c r="Q2" s="164"/>
      <c r="R2" s="164"/>
      <c r="S2" s="164"/>
      <c r="T2" s="164"/>
      <c r="U2" s="164"/>
    </row>
    <row r="3" spans="1:21" ht="18">
      <c r="A3" s="567" t="s">
        <v>123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164"/>
      <c r="O3" s="164"/>
      <c r="P3" s="164"/>
      <c r="Q3" s="164"/>
      <c r="R3" s="164"/>
      <c r="S3" s="164"/>
      <c r="T3" s="164"/>
      <c r="U3" s="164"/>
    </row>
    <row r="6" spans="1:13" ht="20.25">
      <c r="A6" s="487" t="s">
        <v>246</v>
      </c>
      <c r="B6" s="473" t="s">
        <v>5</v>
      </c>
      <c r="C6" s="466" t="s">
        <v>7</v>
      </c>
      <c r="D6" s="466" t="s">
        <v>8</v>
      </c>
      <c r="E6" s="466" t="s">
        <v>9</v>
      </c>
      <c r="F6" s="466" t="s">
        <v>10</v>
      </c>
      <c r="G6" s="466" t="s">
        <v>11</v>
      </c>
      <c r="H6" s="466" t="s">
        <v>12</v>
      </c>
      <c r="I6" s="466" t="s">
        <v>252</v>
      </c>
      <c r="J6" s="466" t="s">
        <v>14</v>
      </c>
      <c r="K6" s="466" t="s">
        <v>15</v>
      </c>
      <c r="L6" s="466" t="s">
        <v>16</v>
      </c>
      <c r="M6" s="466" t="s">
        <v>17</v>
      </c>
    </row>
    <row r="7" spans="1:13" ht="33.75" customHeight="1">
      <c r="A7" s="488" t="s">
        <v>247</v>
      </c>
      <c r="B7" s="515"/>
      <c r="C7" s="516"/>
      <c r="D7" s="516"/>
      <c r="E7" s="516"/>
      <c r="F7" s="516"/>
      <c r="G7" s="474">
        <v>90</v>
      </c>
      <c r="H7" s="475">
        <v>45</v>
      </c>
      <c r="I7" s="475">
        <v>47</v>
      </c>
      <c r="J7" s="475">
        <v>91</v>
      </c>
      <c r="K7" s="475">
        <v>66</v>
      </c>
      <c r="L7" s="475">
        <v>47</v>
      </c>
      <c r="M7" s="475">
        <v>21</v>
      </c>
    </row>
    <row r="8" spans="1:13" ht="33.75" customHeight="1">
      <c r="A8" s="488" t="s">
        <v>248</v>
      </c>
      <c r="B8" s="515"/>
      <c r="C8" s="516"/>
      <c r="D8" s="516"/>
      <c r="E8" s="516"/>
      <c r="F8" s="516"/>
      <c r="G8" s="474">
        <v>268</v>
      </c>
      <c r="H8" s="475">
        <v>332</v>
      </c>
      <c r="I8" s="475">
        <v>447</v>
      </c>
      <c r="J8" s="475">
        <v>593</v>
      </c>
      <c r="K8" s="475">
        <v>424</v>
      </c>
      <c r="L8" s="475">
        <v>383</v>
      </c>
      <c r="M8" s="475">
        <v>230</v>
      </c>
    </row>
    <row r="9" spans="1:13" ht="33.75" customHeight="1">
      <c r="A9" s="488" t="s">
        <v>249</v>
      </c>
      <c r="B9" s="515"/>
      <c r="C9" s="516"/>
      <c r="D9" s="516"/>
      <c r="E9" s="516"/>
      <c r="F9" s="516"/>
      <c r="G9" s="474">
        <v>422</v>
      </c>
      <c r="H9" s="475">
        <v>399</v>
      </c>
      <c r="I9" s="475">
        <v>357</v>
      </c>
      <c r="J9" s="475">
        <v>563</v>
      </c>
      <c r="K9" s="475">
        <v>433</v>
      </c>
      <c r="L9" s="475">
        <v>465</v>
      </c>
      <c r="M9" s="475">
        <v>267</v>
      </c>
    </row>
    <row r="10" spans="1:13" ht="33.75" customHeight="1">
      <c r="A10" s="488" t="s">
        <v>250</v>
      </c>
      <c r="B10" s="515"/>
      <c r="C10" s="516"/>
      <c r="D10" s="516"/>
      <c r="E10" s="516"/>
      <c r="F10" s="516"/>
      <c r="G10" s="474">
        <v>39</v>
      </c>
      <c r="H10" s="475">
        <v>45</v>
      </c>
      <c r="I10" s="475">
        <v>60</v>
      </c>
      <c r="J10" s="475">
        <v>100</v>
      </c>
      <c r="K10" s="475">
        <v>52</v>
      </c>
      <c r="L10" s="475">
        <v>68</v>
      </c>
      <c r="M10" s="475">
        <v>39</v>
      </c>
    </row>
    <row r="11" spans="1:13" ht="33.75" customHeight="1">
      <c r="A11" s="488" t="s">
        <v>251</v>
      </c>
      <c r="B11" s="515"/>
      <c r="C11" s="516"/>
      <c r="D11" s="516"/>
      <c r="E11" s="516"/>
      <c r="F11" s="516"/>
      <c r="G11" s="474">
        <v>167</v>
      </c>
      <c r="H11" s="475">
        <v>177</v>
      </c>
      <c r="I11" s="475">
        <v>139</v>
      </c>
      <c r="J11" s="475">
        <v>107</v>
      </c>
      <c r="K11" s="475">
        <v>70</v>
      </c>
      <c r="L11" s="475">
        <v>63</v>
      </c>
      <c r="M11" s="475">
        <v>39</v>
      </c>
    </row>
    <row r="12" ht="12.75">
      <c r="A12" s="12"/>
    </row>
    <row r="13" ht="12.75">
      <c r="A13" s="517"/>
    </row>
    <row r="14" spans="1:32" ht="15.75" hidden="1">
      <c r="A14" s="581" t="s">
        <v>236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15.75" customHeight="1" hidden="1">
      <c r="A15" s="470" t="s">
        <v>43</v>
      </c>
      <c r="B15" s="588" t="s">
        <v>3</v>
      </c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90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ht="15.75" customHeight="1" hidden="1">
      <c r="A16" s="471"/>
      <c r="B16" s="469"/>
      <c r="C16" s="551" t="s">
        <v>5</v>
      </c>
      <c r="D16" s="551"/>
      <c r="E16" s="551"/>
      <c r="F16" s="551" t="s">
        <v>7</v>
      </c>
      <c r="G16" s="551"/>
      <c r="H16" s="593"/>
      <c r="I16" s="551" t="s">
        <v>8</v>
      </c>
      <c r="J16" s="551"/>
      <c r="K16" s="551"/>
      <c r="L16" s="551" t="s">
        <v>9</v>
      </c>
      <c r="M16" s="551"/>
      <c r="N16" s="551"/>
      <c r="O16" s="551" t="s">
        <v>10</v>
      </c>
      <c r="P16" s="551"/>
      <c r="Q16" s="551"/>
      <c r="R16" s="551" t="s">
        <v>11</v>
      </c>
      <c r="S16" s="551"/>
      <c r="T16" s="551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30" hidden="1">
      <c r="A17" s="472"/>
      <c r="B17" s="161" t="s">
        <v>206</v>
      </c>
      <c r="C17" s="291" t="s">
        <v>192</v>
      </c>
      <c r="D17" s="292" t="s">
        <v>193</v>
      </c>
      <c r="E17" s="292">
        <v>1535</v>
      </c>
      <c r="F17" s="291" t="s">
        <v>192</v>
      </c>
      <c r="G17" s="292" t="s">
        <v>193</v>
      </c>
      <c r="H17" s="293" t="s">
        <v>6</v>
      </c>
      <c r="I17" s="294" t="s">
        <v>192</v>
      </c>
      <c r="J17" s="290" t="s">
        <v>193</v>
      </c>
      <c r="K17" s="290" t="s">
        <v>6</v>
      </c>
      <c r="L17" s="294" t="s">
        <v>192</v>
      </c>
      <c r="M17" s="290" t="s">
        <v>193</v>
      </c>
      <c r="N17" s="290" t="s">
        <v>6</v>
      </c>
      <c r="O17" s="294" t="s">
        <v>192</v>
      </c>
      <c r="P17" s="290" t="s">
        <v>193</v>
      </c>
      <c r="Q17" s="290" t="s">
        <v>6</v>
      </c>
      <c r="R17" s="294" t="s">
        <v>192</v>
      </c>
      <c r="S17" s="290" t="s">
        <v>193</v>
      </c>
      <c r="T17" s="290" t="s">
        <v>6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.75" hidden="1">
      <c r="A18" s="29" t="s">
        <v>44</v>
      </c>
      <c r="B18" s="160">
        <v>440</v>
      </c>
      <c r="C18" s="270"/>
      <c r="D18" s="36"/>
      <c r="E18" s="295">
        <v>1056</v>
      </c>
      <c r="F18" s="270"/>
      <c r="G18" s="36"/>
      <c r="H18" s="295">
        <f>G18/B18</f>
        <v>0</v>
      </c>
      <c r="I18" s="270"/>
      <c r="J18" s="36"/>
      <c r="K18" s="295">
        <f>J18/B18</f>
        <v>0</v>
      </c>
      <c r="L18" s="270"/>
      <c r="M18" s="36"/>
      <c r="N18" s="295">
        <f>M18/B18</f>
        <v>0</v>
      </c>
      <c r="O18" s="270"/>
      <c r="P18" s="36"/>
      <c r="Q18" s="295">
        <f>P18/B18</f>
        <v>0</v>
      </c>
      <c r="R18" s="270"/>
      <c r="S18" s="270"/>
      <c r="T18" s="299">
        <f>S18/B18</f>
        <v>0</v>
      </c>
      <c r="U18" s="19"/>
      <c r="V18" s="21"/>
      <c r="W18" s="19"/>
      <c r="X18" s="21"/>
      <c r="Y18" s="19"/>
      <c r="Z18" s="21"/>
      <c r="AA18" s="19"/>
      <c r="AB18" s="21"/>
      <c r="AC18" s="19"/>
      <c r="AD18" s="21"/>
      <c r="AE18" s="19"/>
      <c r="AF18" s="21"/>
    </row>
    <row r="19" spans="1:32" ht="15.75" hidden="1">
      <c r="A19" s="5" t="s">
        <v>45</v>
      </c>
      <c r="B19" s="6">
        <v>480</v>
      </c>
      <c r="C19" s="246"/>
      <c r="D19" s="7"/>
      <c r="E19" s="296">
        <f>D19/B19</f>
        <v>0</v>
      </c>
      <c r="F19" s="246"/>
      <c r="G19" s="7"/>
      <c r="H19" s="296">
        <f>G19/B19</f>
        <v>0</v>
      </c>
      <c r="I19" s="246"/>
      <c r="J19" s="7"/>
      <c r="K19" s="296">
        <f>J19/B19</f>
        <v>0</v>
      </c>
      <c r="L19" s="246"/>
      <c r="M19" s="7"/>
      <c r="N19" s="296">
        <f>M19/B19</f>
        <v>0</v>
      </c>
      <c r="O19" s="246"/>
      <c r="P19" s="7"/>
      <c r="Q19" s="296">
        <f>P19/B19</f>
        <v>0</v>
      </c>
      <c r="R19" s="246"/>
      <c r="S19" s="246"/>
      <c r="T19" s="300">
        <f>S19/B19</f>
        <v>0</v>
      </c>
      <c r="U19" s="19"/>
      <c r="V19" s="21"/>
      <c r="W19" s="19"/>
      <c r="X19" s="21"/>
      <c r="Y19" s="19"/>
      <c r="Z19" s="21"/>
      <c r="AA19" s="19"/>
      <c r="AB19" s="21"/>
      <c r="AC19" s="19"/>
      <c r="AD19" s="21"/>
      <c r="AE19" s="19"/>
      <c r="AF19" s="21"/>
    </row>
    <row r="20" spans="1:32" ht="15.75" hidden="1">
      <c r="A20" s="5" t="s">
        <v>46</v>
      </c>
      <c r="B20" s="6">
        <v>192</v>
      </c>
      <c r="C20" s="246"/>
      <c r="D20" s="7"/>
      <c r="E20" s="296">
        <f>D20/B20</f>
        <v>0</v>
      </c>
      <c r="F20" s="246"/>
      <c r="G20" s="7"/>
      <c r="H20" s="296">
        <f>G20/B20</f>
        <v>0</v>
      </c>
      <c r="I20" s="246"/>
      <c r="J20" s="7"/>
      <c r="K20" s="296">
        <f>J20/B20</f>
        <v>0</v>
      </c>
      <c r="L20" s="246"/>
      <c r="M20" s="7"/>
      <c r="N20" s="296">
        <f>M20/B20</f>
        <v>0</v>
      </c>
      <c r="O20" s="246"/>
      <c r="P20" s="7"/>
      <c r="Q20" s="296">
        <f>P20/B20</f>
        <v>0</v>
      </c>
      <c r="R20" s="246"/>
      <c r="S20" s="246"/>
      <c r="T20" s="300">
        <f>S20/B20</f>
        <v>0</v>
      </c>
      <c r="U20" s="19"/>
      <c r="V20" s="21"/>
      <c r="W20" s="19"/>
      <c r="X20" s="21"/>
      <c r="Y20" s="19"/>
      <c r="Z20" s="21"/>
      <c r="AA20" s="19"/>
      <c r="AB20" s="21"/>
      <c r="AC20" s="19"/>
      <c r="AD20" s="21"/>
      <c r="AE20" s="19"/>
      <c r="AF20" s="21"/>
    </row>
    <row r="21" spans="1:32" ht="16.5" hidden="1" thickBot="1">
      <c r="A21" s="10" t="s">
        <v>20</v>
      </c>
      <c r="B21" s="6">
        <f>SUM(B18:B20)</f>
        <v>1112</v>
      </c>
      <c r="C21" s="334">
        <f>SUM(C18:C20)</f>
        <v>0</v>
      </c>
      <c r="D21" s="335">
        <f>SUM(D18:D20)</f>
        <v>0</v>
      </c>
      <c r="E21" s="336">
        <f>D21/B21</f>
        <v>0</v>
      </c>
      <c r="F21" s="334">
        <f>SUM(F18:F20)</f>
        <v>0</v>
      </c>
      <c r="G21" s="335">
        <f>SUM(G18:G20)</f>
        <v>0</v>
      </c>
      <c r="H21" s="336">
        <f>G21/B21</f>
        <v>0</v>
      </c>
      <c r="I21" s="334">
        <f>SUM(I18:I20)</f>
        <v>0</v>
      </c>
      <c r="J21" s="335">
        <f>SUM(J18:J20)</f>
        <v>0</v>
      </c>
      <c r="K21" s="336">
        <f>J21/B21</f>
        <v>0</v>
      </c>
      <c r="L21" s="334">
        <f>SUM(L18:L20)</f>
        <v>0</v>
      </c>
      <c r="M21" s="335">
        <f>SUM(M18:M20)</f>
        <v>0</v>
      </c>
      <c r="N21" s="336">
        <f>M21/B21</f>
        <v>0</v>
      </c>
      <c r="O21" s="334">
        <f>SUM(O18:O20)</f>
        <v>0</v>
      </c>
      <c r="P21" s="335">
        <f>SUM(P18:P20)</f>
        <v>0</v>
      </c>
      <c r="Q21" s="336">
        <f>P21/B21</f>
        <v>0</v>
      </c>
      <c r="R21" s="342">
        <f>SUM(R18:R20)</f>
        <v>0</v>
      </c>
      <c r="S21" s="343">
        <f>SUM(S18:S20)</f>
        <v>0</v>
      </c>
      <c r="T21" s="344">
        <f>S21/B21</f>
        <v>0</v>
      </c>
      <c r="U21" s="159"/>
      <c r="V21" s="21"/>
      <c r="W21" s="159"/>
      <c r="X21" s="21"/>
      <c r="Y21" s="159"/>
      <c r="Z21" s="21"/>
      <c r="AA21" s="159"/>
      <c r="AB21" s="21"/>
      <c r="AC21" s="159"/>
      <c r="AD21" s="21"/>
      <c r="AE21" s="159"/>
      <c r="AF21" s="21"/>
    </row>
    <row r="22" spans="3:20" ht="13.5" hidden="1" thickBot="1">
      <c r="C22" s="596" t="s">
        <v>194</v>
      </c>
      <c r="D22" s="597"/>
      <c r="E22" s="597"/>
      <c r="F22" s="597"/>
      <c r="G22" s="369" t="s">
        <v>102</v>
      </c>
      <c r="H22" s="369" t="s">
        <v>193</v>
      </c>
      <c r="I22" s="468" t="s">
        <v>6</v>
      </c>
      <c r="J22" s="476"/>
      <c r="K22" s="476"/>
      <c r="L22" s="596" t="s">
        <v>195</v>
      </c>
      <c r="M22" s="597"/>
      <c r="N22" s="597"/>
      <c r="O22" s="597"/>
      <c r="P22" s="369" t="s">
        <v>102</v>
      </c>
      <c r="Q22" s="369" t="s">
        <v>193</v>
      </c>
      <c r="R22" s="370" t="s">
        <v>6</v>
      </c>
      <c r="S22" s="371"/>
      <c r="T22" s="372"/>
    </row>
    <row r="23" spans="3:20" ht="15" hidden="1">
      <c r="C23" s="591" t="s">
        <v>44</v>
      </c>
      <c r="D23" s="592"/>
      <c r="E23" s="592"/>
      <c r="F23" s="592"/>
      <c r="G23" s="345">
        <f>B18*3</f>
        <v>1320</v>
      </c>
      <c r="H23" s="351">
        <f>D18+G18+J18</f>
        <v>0</v>
      </c>
      <c r="I23" s="360">
        <f>H23/G23</f>
        <v>0</v>
      </c>
      <c r="J23" s="477"/>
      <c r="K23" s="478"/>
      <c r="L23" s="591" t="s">
        <v>44</v>
      </c>
      <c r="M23" s="592"/>
      <c r="N23" s="592"/>
      <c r="O23" s="592"/>
      <c r="P23" s="345">
        <f>G23</f>
        <v>1320</v>
      </c>
      <c r="Q23" s="345">
        <f>M18+P18+S18</f>
        <v>0</v>
      </c>
      <c r="R23" s="361">
        <f>Q23/P23</f>
        <v>0</v>
      </c>
      <c r="S23" s="27"/>
      <c r="T23" s="337"/>
    </row>
    <row r="24" spans="3:20" ht="15" hidden="1">
      <c r="C24" s="591" t="s">
        <v>45</v>
      </c>
      <c r="D24" s="592"/>
      <c r="E24" s="592"/>
      <c r="F24" s="592"/>
      <c r="G24" s="345">
        <f>B19*3</f>
        <v>1440</v>
      </c>
      <c r="H24" s="345">
        <f>D19+G19+J19</f>
        <v>0</v>
      </c>
      <c r="I24" s="361">
        <f>H24/G24</f>
        <v>0</v>
      </c>
      <c r="J24" s="63"/>
      <c r="K24" s="479"/>
      <c r="L24" s="591" t="s">
        <v>45</v>
      </c>
      <c r="M24" s="592"/>
      <c r="N24" s="592"/>
      <c r="O24" s="592"/>
      <c r="P24" s="345">
        <f>G24</f>
        <v>1440</v>
      </c>
      <c r="Q24" s="345">
        <f>M19+P19+S19</f>
        <v>0</v>
      </c>
      <c r="R24" s="361">
        <f>Q24/P24</f>
        <v>0</v>
      </c>
      <c r="S24" s="27"/>
      <c r="T24" s="337"/>
    </row>
    <row r="25" spans="3:20" ht="15.75" hidden="1" thickBot="1">
      <c r="C25" s="594" t="s">
        <v>46</v>
      </c>
      <c r="D25" s="595"/>
      <c r="E25" s="595"/>
      <c r="F25" s="595"/>
      <c r="G25" s="346">
        <f>B20*3</f>
        <v>576</v>
      </c>
      <c r="H25" s="346">
        <f>D20+G20+J20</f>
        <v>0</v>
      </c>
      <c r="I25" s="362">
        <f>H25/G25</f>
        <v>0</v>
      </c>
      <c r="J25" s="480"/>
      <c r="K25" s="481"/>
      <c r="L25" s="594" t="s">
        <v>46</v>
      </c>
      <c r="M25" s="595"/>
      <c r="N25" s="595"/>
      <c r="O25" s="595"/>
      <c r="P25" s="346">
        <f>G25</f>
        <v>576</v>
      </c>
      <c r="Q25" s="346">
        <f>M20+P20+S20</f>
        <v>0</v>
      </c>
      <c r="R25" s="362">
        <f>Q25/P25</f>
        <v>0</v>
      </c>
      <c r="S25" s="338"/>
      <c r="T25" s="339"/>
    </row>
    <row r="26" ht="12.75" hidden="1"/>
    <row r="27" spans="1:32" ht="15.75" hidden="1">
      <c r="A27" s="581" t="s">
        <v>236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5.75" customHeight="1" hidden="1">
      <c r="A28" s="579" t="s">
        <v>43</v>
      </c>
      <c r="B28" s="588" t="s">
        <v>3</v>
      </c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90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 customHeight="1" hidden="1">
      <c r="A29" s="579"/>
      <c r="B29" s="469"/>
      <c r="C29" s="551" t="s">
        <v>12</v>
      </c>
      <c r="D29" s="551"/>
      <c r="E29" s="551"/>
      <c r="F29" s="551" t="s">
        <v>13</v>
      </c>
      <c r="G29" s="551"/>
      <c r="H29" s="551"/>
      <c r="I29" s="551" t="s">
        <v>14</v>
      </c>
      <c r="J29" s="551"/>
      <c r="K29" s="551"/>
      <c r="L29" s="551" t="s">
        <v>15</v>
      </c>
      <c r="M29" s="551"/>
      <c r="N29" s="551"/>
      <c r="O29" s="551" t="s">
        <v>16</v>
      </c>
      <c r="P29" s="551"/>
      <c r="Q29" s="551"/>
      <c r="R29" s="551" t="s">
        <v>17</v>
      </c>
      <c r="S29" s="551"/>
      <c r="T29" s="551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30" hidden="1">
      <c r="A30" s="587"/>
      <c r="B30" s="161" t="s">
        <v>206</v>
      </c>
      <c r="C30" s="291" t="s">
        <v>192</v>
      </c>
      <c r="D30" s="292" t="s">
        <v>193</v>
      </c>
      <c r="E30" s="292" t="s">
        <v>6</v>
      </c>
      <c r="F30" s="291" t="s">
        <v>192</v>
      </c>
      <c r="G30" s="292" t="s">
        <v>193</v>
      </c>
      <c r="H30" s="292" t="s">
        <v>6</v>
      </c>
      <c r="I30" s="291" t="s">
        <v>192</v>
      </c>
      <c r="J30" s="292" t="s">
        <v>193</v>
      </c>
      <c r="K30" s="292" t="s">
        <v>6</v>
      </c>
      <c r="L30" s="291" t="s">
        <v>192</v>
      </c>
      <c r="M30" s="292" t="s">
        <v>193</v>
      </c>
      <c r="N30" s="292" t="s">
        <v>6</v>
      </c>
      <c r="O30" s="291" t="s">
        <v>192</v>
      </c>
      <c r="P30" s="292" t="s">
        <v>193</v>
      </c>
      <c r="Q30" s="292" t="s">
        <v>6</v>
      </c>
      <c r="R30" s="291" t="s">
        <v>192</v>
      </c>
      <c r="S30" s="292" t="s">
        <v>193</v>
      </c>
      <c r="T30" s="292" t="s">
        <v>6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15.75" hidden="1">
      <c r="A31" s="247" t="s">
        <v>44</v>
      </c>
      <c r="B31" s="6">
        <v>440</v>
      </c>
      <c r="C31" s="396"/>
      <c r="D31" s="397"/>
      <c r="E31" s="297">
        <f>D31/B31</f>
        <v>0</v>
      </c>
      <c r="F31" s="331"/>
      <c r="G31" s="7"/>
      <c r="H31" s="297">
        <f>G31/B31</f>
        <v>0</v>
      </c>
      <c r="I31" s="331"/>
      <c r="J31" s="7"/>
      <c r="K31" s="297">
        <f>J31/B31</f>
        <v>0</v>
      </c>
      <c r="L31" s="331"/>
      <c r="M31" s="7"/>
      <c r="N31" s="297">
        <f>M31/B31</f>
        <v>0</v>
      </c>
      <c r="O31" s="331"/>
      <c r="P31" s="7"/>
      <c r="Q31" s="297">
        <f>P31/B31</f>
        <v>0</v>
      </c>
      <c r="R31" s="436"/>
      <c r="S31" s="156"/>
      <c r="T31" s="301">
        <f>S31/B31</f>
        <v>0</v>
      </c>
      <c r="U31" s="19"/>
      <c r="V31" s="21"/>
      <c r="W31" s="19"/>
      <c r="X31" s="21"/>
      <c r="Y31" s="19"/>
      <c r="Z31" s="21"/>
      <c r="AA31" s="19"/>
      <c r="AB31" s="21"/>
      <c r="AC31" s="19"/>
      <c r="AD31" s="21"/>
      <c r="AE31" s="19"/>
      <c r="AF31" s="21"/>
    </row>
    <row r="32" spans="1:32" ht="15.75" hidden="1">
      <c r="A32" s="247" t="s">
        <v>45</v>
      </c>
      <c r="B32" s="6">
        <v>480</v>
      </c>
      <c r="C32" s="396"/>
      <c r="D32" s="397"/>
      <c r="E32" s="297">
        <f>D32/B32</f>
        <v>0</v>
      </c>
      <c r="F32" s="331"/>
      <c r="G32" s="7"/>
      <c r="H32" s="297">
        <f>G32/B32</f>
        <v>0</v>
      </c>
      <c r="I32" s="331"/>
      <c r="J32" s="7"/>
      <c r="K32" s="297">
        <f>J32/B32</f>
        <v>0</v>
      </c>
      <c r="L32" s="331"/>
      <c r="M32" s="7"/>
      <c r="N32" s="297">
        <f>M32/B32</f>
        <v>0</v>
      </c>
      <c r="O32" s="331"/>
      <c r="P32" s="7"/>
      <c r="Q32" s="297">
        <f>P32/B32</f>
        <v>0</v>
      </c>
      <c r="R32" s="436"/>
      <c r="S32" s="156"/>
      <c r="T32" s="301">
        <f>S32/B32</f>
        <v>0</v>
      </c>
      <c r="U32" s="19"/>
      <c r="V32" s="21"/>
      <c r="W32" s="19"/>
      <c r="X32" s="21"/>
      <c r="Y32" s="19"/>
      <c r="Z32" s="21"/>
      <c r="AA32" s="19"/>
      <c r="AB32" s="21"/>
      <c r="AC32" s="19"/>
      <c r="AD32" s="21"/>
      <c r="AE32" s="19"/>
      <c r="AF32" s="21"/>
    </row>
    <row r="33" spans="1:32" ht="15.75" hidden="1">
      <c r="A33" s="247" t="s">
        <v>46</v>
      </c>
      <c r="B33" s="6">
        <v>192</v>
      </c>
      <c r="C33" s="396"/>
      <c r="D33" s="397"/>
      <c r="E33" s="297">
        <v>5426</v>
      </c>
      <c r="F33" s="331"/>
      <c r="G33" s="7"/>
      <c r="H33" s="297">
        <f>G33/B33</f>
        <v>0</v>
      </c>
      <c r="I33" s="331"/>
      <c r="J33" s="7"/>
      <c r="K33" s="297">
        <f>J33/B33</f>
        <v>0</v>
      </c>
      <c r="L33" s="331"/>
      <c r="M33" s="7"/>
      <c r="N33" s="297">
        <f>M33/B33</f>
        <v>0</v>
      </c>
      <c r="O33" s="331"/>
      <c r="P33" s="7"/>
      <c r="Q33" s="297">
        <f>P33/B33</f>
        <v>0</v>
      </c>
      <c r="R33" s="436"/>
      <c r="S33" s="156"/>
      <c r="T33" s="301">
        <f>S33/B33</f>
        <v>0</v>
      </c>
      <c r="U33" s="19"/>
      <c r="V33" s="21"/>
      <c r="W33" s="19"/>
      <c r="X33" s="21"/>
      <c r="Y33" s="19"/>
      <c r="Z33" s="21"/>
      <c r="AA33" s="19"/>
      <c r="AB33" s="21"/>
      <c r="AC33" s="19"/>
      <c r="AD33" s="21"/>
      <c r="AE33" s="19"/>
      <c r="AF33" s="21"/>
    </row>
    <row r="34" spans="1:32" ht="21.75" customHeight="1" hidden="1" thickBot="1">
      <c r="A34" s="248" t="s">
        <v>20</v>
      </c>
      <c r="B34" s="249">
        <f>SUM(B31:B33)</f>
        <v>1112</v>
      </c>
      <c r="C34" s="398">
        <f>SUM(C31:C33)</f>
        <v>0</v>
      </c>
      <c r="D34" s="399">
        <f>SUM(D31:D33)</f>
        <v>0</v>
      </c>
      <c r="E34" s="298">
        <v>4155</v>
      </c>
      <c r="F34" s="332">
        <f>SUM(F31:F33)</f>
        <v>0</v>
      </c>
      <c r="G34" s="250">
        <f>SUM(G31:G33)</f>
        <v>0</v>
      </c>
      <c r="H34" s="354">
        <f>G34/B34</f>
        <v>0</v>
      </c>
      <c r="I34" s="355">
        <f>SUM(I31:I33)</f>
        <v>0</v>
      </c>
      <c r="J34" s="356">
        <f>SUM(J31:J33)</f>
        <v>0</v>
      </c>
      <c r="K34" s="354">
        <f>J34/B34</f>
        <v>0</v>
      </c>
      <c r="L34" s="332">
        <f>SUM(L31:L33)</f>
        <v>0</v>
      </c>
      <c r="M34" s="250">
        <f>SUM(M31:M33)</f>
        <v>0</v>
      </c>
      <c r="N34" s="298">
        <f>M34/B34</f>
        <v>0</v>
      </c>
      <c r="O34" s="332">
        <f>SUM(O31:O33)</f>
        <v>0</v>
      </c>
      <c r="P34" s="250">
        <f>SUM(P31:P33)</f>
        <v>0</v>
      </c>
      <c r="Q34" s="354">
        <f>P34/B34</f>
        <v>0</v>
      </c>
      <c r="R34" s="357">
        <f>SUM(R31:R33)</f>
        <v>0</v>
      </c>
      <c r="S34" s="358"/>
      <c r="T34" s="359">
        <f>S34/B34</f>
        <v>0</v>
      </c>
      <c r="U34" s="159"/>
      <c r="V34" s="21"/>
      <c r="W34" s="159"/>
      <c r="X34" s="21"/>
      <c r="Y34" s="159"/>
      <c r="Z34" s="21"/>
      <c r="AA34" s="159"/>
      <c r="AB34" s="21"/>
      <c r="AC34" s="159"/>
      <c r="AD34" s="21"/>
      <c r="AE34" s="159"/>
      <c r="AF34" s="21"/>
    </row>
    <row r="35" spans="1:34" s="14" customFormat="1" ht="16.5" hidden="1" thickBot="1">
      <c r="A35" s="23"/>
      <c r="B35" s="18"/>
      <c r="C35" s="596" t="s">
        <v>196</v>
      </c>
      <c r="D35" s="597"/>
      <c r="E35" s="597"/>
      <c r="F35" s="597"/>
      <c r="G35" s="467" t="s">
        <v>102</v>
      </c>
      <c r="H35" s="369" t="s">
        <v>193</v>
      </c>
      <c r="I35" s="468" t="s">
        <v>6</v>
      </c>
      <c r="J35" s="476"/>
      <c r="K35" s="482"/>
      <c r="L35" s="597" t="s">
        <v>197</v>
      </c>
      <c r="M35" s="597"/>
      <c r="N35" s="597"/>
      <c r="O35" s="597"/>
      <c r="P35" s="373" t="s">
        <v>102</v>
      </c>
      <c r="Q35" s="369" t="s">
        <v>193</v>
      </c>
      <c r="R35" s="373" t="s">
        <v>6</v>
      </c>
      <c r="S35" s="371"/>
      <c r="T35" s="372"/>
      <c r="U35" s="159"/>
      <c r="V35" s="21"/>
      <c r="W35" s="159"/>
      <c r="X35" s="21"/>
      <c r="Y35" s="159"/>
      <c r="Z35" s="21"/>
      <c r="AA35" s="159"/>
      <c r="AB35" s="21"/>
      <c r="AC35" s="159"/>
      <c r="AD35" s="21"/>
      <c r="AE35" s="159"/>
      <c r="AF35" s="21"/>
      <c r="AG35" s="56"/>
      <c r="AH35" s="56"/>
    </row>
    <row r="36" spans="1:34" s="14" customFormat="1" ht="15.75" hidden="1">
      <c r="A36" s="23"/>
      <c r="B36" s="18"/>
      <c r="C36" s="591" t="s">
        <v>44</v>
      </c>
      <c r="D36" s="592"/>
      <c r="E36" s="592"/>
      <c r="F36" s="592"/>
      <c r="G36" s="352">
        <f>G23</f>
        <v>1320</v>
      </c>
      <c r="H36" s="345">
        <f>D31+G31+J31</f>
        <v>0</v>
      </c>
      <c r="I36" s="363">
        <f>H36/G36</f>
        <v>0</v>
      </c>
      <c r="J36" s="159"/>
      <c r="K36" s="347"/>
      <c r="L36" s="592" t="s">
        <v>44</v>
      </c>
      <c r="M36" s="592"/>
      <c r="N36" s="592"/>
      <c r="O36" s="592"/>
      <c r="P36" s="352">
        <f>G36</f>
        <v>1320</v>
      </c>
      <c r="Q36" s="365">
        <f>M31+P31+S31</f>
        <v>0</v>
      </c>
      <c r="R36" s="367">
        <f>Q36/P36</f>
        <v>0</v>
      </c>
      <c r="S36" s="159"/>
      <c r="T36" s="347"/>
      <c r="U36" s="159"/>
      <c r="V36" s="21"/>
      <c r="W36" s="159"/>
      <c r="X36" s="21"/>
      <c r="Y36" s="159"/>
      <c r="Z36" s="21"/>
      <c r="AA36" s="159"/>
      <c r="AB36" s="21"/>
      <c r="AC36" s="159"/>
      <c r="AD36" s="21"/>
      <c r="AE36" s="159"/>
      <c r="AF36" s="21"/>
      <c r="AG36" s="56"/>
      <c r="AH36" s="56"/>
    </row>
    <row r="37" spans="2:34" s="14" customFormat="1" ht="15" hidden="1">
      <c r="B37" s="483"/>
      <c r="C37" s="591" t="s">
        <v>45</v>
      </c>
      <c r="D37" s="592"/>
      <c r="E37" s="592"/>
      <c r="F37" s="592"/>
      <c r="G37" s="352">
        <f>G24</f>
        <v>1440</v>
      </c>
      <c r="H37" s="345">
        <f>D32+G32+J32</f>
        <v>0</v>
      </c>
      <c r="I37" s="363">
        <f>H37/G37</f>
        <v>0</v>
      </c>
      <c r="J37" s="196"/>
      <c r="K37" s="484"/>
      <c r="L37" s="592" t="s">
        <v>45</v>
      </c>
      <c r="M37" s="592"/>
      <c r="N37" s="592"/>
      <c r="O37" s="592"/>
      <c r="P37" s="352">
        <f>G37</f>
        <v>1440</v>
      </c>
      <c r="Q37" s="365">
        <f>M32+P32+S32</f>
        <v>0</v>
      </c>
      <c r="R37" s="367">
        <f>Q37/P37</f>
        <v>0</v>
      </c>
      <c r="S37" s="56"/>
      <c r="T37" s="348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2:34" s="14" customFormat="1" ht="15.75" hidden="1" thickBot="1">
      <c r="B38" s="483"/>
      <c r="C38" s="594" t="s">
        <v>46</v>
      </c>
      <c r="D38" s="595"/>
      <c r="E38" s="595"/>
      <c r="F38" s="595"/>
      <c r="G38" s="353">
        <f>G25</f>
        <v>576</v>
      </c>
      <c r="H38" s="346">
        <f>D33+G33+J33</f>
        <v>0</v>
      </c>
      <c r="I38" s="364">
        <f>H38/G38</f>
        <v>0</v>
      </c>
      <c r="J38" s="485"/>
      <c r="K38" s="486"/>
      <c r="L38" s="595" t="s">
        <v>46</v>
      </c>
      <c r="M38" s="595"/>
      <c r="N38" s="595"/>
      <c r="O38" s="595"/>
      <c r="P38" s="353">
        <f>G38</f>
        <v>576</v>
      </c>
      <c r="Q38" s="366">
        <f>M33+P33+S33</f>
        <v>0</v>
      </c>
      <c r="R38" s="368">
        <f>Q38/P38</f>
        <v>0</v>
      </c>
      <c r="S38" s="349"/>
      <c r="T38" s="350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2:34" s="14" customFormat="1" ht="15.75" customHeight="1">
      <c r="B39" s="483"/>
      <c r="C39" s="340"/>
      <c r="D39" s="340"/>
      <c r="E39" s="340"/>
      <c r="F39" s="340"/>
      <c r="G39" s="341"/>
      <c r="H39" s="483"/>
      <c r="I39" s="483"/>
      <c r="J39" s="483"/>
      <c r="K39" s="483"/>
      <c r="L39" s="483"/>
      <c r="M39" s="483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2" spans="1:14" ht="12.75">
      <c r="A42" s="27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7"/>
    </row>
    <row r="43" spans="1:14" ht="12.75">
      <c r="A43" s="27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27"/>
    </row>
    <row r="44" spans="1:14" ht="15">
      <c r="A44" s="378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27"/>
    </row>
    <row r="45" spans="1:14" ht="12.75">
      <c r="A45" s="415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27"/>
    </row>
    <row r="46" spans="1:14" ht="15.75">
      <c r="A46" s="27"/>
      <c r="B46" s="18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27"/>
    </row>
    <row r="47" ht="15.75">
      <c r="B47" s="18"/>
    </row>
    <row r="48" ht="15.75">
      <c r="B48" s="18"/>
    </row>
  </sheetData>
  <sheetProtection/>
  <mergeCells count="36">
    <mergeCell ref="L38:O38"/>
    <mergeCell ref="C35:F35"/>
    <mergeCell ref="C36:F36"/>
    <mergeCell ref="C37:F37"/>
    <mergeCell ref="C38:F38"/>
    <mergeCell ref="C24:F24"/>
    <mergeCell ref="C25:F25"/>
    <mergeCell ref="O29:Q29"/>
    <mergeCell ref="L35:O35"/>
    <mergeCell ref="L36:O36"/>
    <mergeCell ref="L37:O37"/>
    <mergeCell ref="A1:U1"/>
    <mergeCell ref="R16:T16"/>
    <mergeCell ref="L22:O22"/>
    <mergeCell ref="L23:O23"/>
    <mergeCell ref="C16:E16"/>
    <mergeCell ref="C29:E29"/>
    <mergeCell ref="F29:H29"/>
    <mergeCell ref="C23:F23"/>
    <mergeCell ref="I29:K29"/>
    <mergeCell ref="L29:N29"/>
    <mergeCell ref="F16:H16"/>
    <mergeCell ref="I16:K16"/>
    <mergeCell ref="L24:O24"/>
    <mergeCell ref="L25:O25"/>
    <mergeCell ref="C22:F22"/>
    <mergeCell ref="A2:M2"/>
    <mergeCell ref="A3:M3"/>
    <mergeCell ref="R29:T29"/>
    <mergeCell ref="A28:A30"/>
    <mergeCell ref="A14:T14"/>
    <mergeCell ref="A27:T27"/>
    <mergeCell ref="B15:T15"/>
    <mergeCell ref="L16:N16"/>
    <mergeCell ref="O16:Q16"/>
    <mergeCell ref="B28:T28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rowBreaks count="1" manualBreakCount="1">
    <brk id="39" max="19" man="1"/>
  </rowBreaks>
  <colBreaks count="1" manualBreakCount="1">
    <brk id="2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P32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2.28125" style="0" customWidth="1"/>
    <col min="2" max="2" width="14.8515625" style="0" bestFit="1" customWidth="1"/>
    <col min="3" max="4" width="9.28125" style="0" bestFit="1" customWidth="1"/>
    <col min="5" max="5" width="7.28125" style="0" customWidth="1"/>
    <col min="6" max="6" width="9.28125" style="0" bestFit="1" customWidth="1"/>
    <col min="7" max="7" width="7.28125" style="0" customWidth="1"/>
    <col min="8" max="8" width="9.28125" style="0" bestFit="1" customWidth="1"/>
    <col min="9" max="9" width="7.28125" style="0" customWidth="1"/>
    <col min="10" max="10" width="9.28125" style="0" bestFit="1" customWidth="1"/>
    <col min="11" max="11" width="7.28125" style="0" customWidth="1"/>
    <col min="12" max="12" width="9.28125" style="0" bestFit="1" customWidth="1"/>
    <col min="13" max="13" width="7.28125" style="0" customWidth="1"/>
    <col min="14" max="14" width="9.28125" style="0" bestFit="1" customWidth="1"/>
    <col min="15" max="15" width="7.28125" style="0" customWidth="1"/>
    <col min="16" max="16" width="9.28125" style="0" bestFit="1" customWidth="1"/>
  </cols>
  <sheetData>
    <row r="2" spans="1:15" ht="18">
      <c r="A2" s="567" t="s">
        <v>238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1:15" ht="18">
      <c r="A3" s="567" t="s">
        <v>123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1:15" ht="12.75">
      <c r="A4" s="531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</row>
    <row r="6" spans="1:16" ht="12.75">
      <c r="A6" s="576" t="s">
        <v>237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</row>
    <row r="7" spans="1:16" s="55" customFormat="1" ht="18" customHeight="1">
      <c r="A7" s="573" t="s">
        <v>88</v>
      </c>
      <c r="B7" s="72"/>
      <c r="C7" s="191" t="s">
        <v>102</v>
      </c>
      <c r="D7" s="58" t="s">
        <v>5</v>
      </c>
      <c r="E7" s="58" t="s">
        <v>6</v>
      </c>
      <c r="F7" s="58" t="s">
        <v>7</v>
      </c>
      <c r="G7" s="58" t="s">
        <v>6</v>
      </c>
      <c r="H7" s="58" t="s">
        <v>8</v>
      </c>
      <c r="I7" s="58" t="s">
        <v>6</v>
      </c>
      <c r="J7" s="58" t="s">
        <v>9</v>
      </c>
      <c r="K7" s="58" t="s">
        <v>6</v>
      </c>
      <c r="L7" s="58" t="s">
        <v>10</v>
      </c>
      <c r="M7" s="58" t="s">
        <v>6</v>
      </c>
      <c r="N7" s="58" t="s">
        <v>11</v>
      </c>
      <c r="O7" s="58" t="s">
        <v>6</v>
      </c>
      <c r="P7" s="256" t="s">
        <v>138</v>
      </c>
    </row>
    <row r="8" spans="1:16" s="55" customFormat="1" ht="17.25" customHeight="1">
      <c r="A8" s="574"/>
      <c r="B8" s="43" t="s">
        <v>148</v>
      </c>
      <c r="C8" s="169" t="s">
        <v>254</v>
      </c>
      <c r="D8" s="194">
        <v>33</v>
      </c>
      <c r="E8" s="64"/>
      <c r="F8" s="194">
        <v>54</v>
      </c>
      <c r="G8" s="64"/>
      <c r="H8" s="194">
        <v>51</v>
      </c>
      <c r="I8" s="64">
        <f>IF($C8=0,"",$I8/$C8)</f>
      </c>
      <c r="J8" s="194">
        <v>44</v>
      </c>
      <c r="K8" s="64"/>
      <c r="L8" s="194">
        <v>33</v>
      </c>
      <c r="M8" s="64"/>
      <c r="N8" s="194">
        <v>17</v>
      </c>
      <c r="O8" s="64"/>
      <c r="P8" s="229">
        <f aca="true" t="shared" si="0" ref="P8:P13">N8+L8+J8+H8+F8+D8</f>
        <v>232</v>
      </c>
    </row>
    <row r="9" spans="1:16" ht="17.25" customHeight="1">
      <c r="A9" s="574"/>
      <c r="B9" s="43" t="s">
        <v>84</v>
      </c>
      <c r="C9" s="171" t="s">
        <v>254</v>
      </c>
      <c r="D9" s="26">
        <v>196</v>
      </c>
      <c r="E9" s="64"/>
      <c r="F9" s="26">
        <v>613</v>
      </c>
      <c r="G9" s="64"/>
      <c r="H9" s="26">
        <v>647</v>
      </c>
      <c r="I9" s="64">
        <f>IF($C9=0,"",$I9/$C9)</f>
      </c>
      <c r="J9" s="26">
        <v>581</v>
      </c>
      <c r="K9" s="64"/>
      <c r="L9" s="26">
        <v>592</v>
      </c>
      <c r="M9" s="64"/>
      <c r="N9" s="26">
        <v>508</v>
      </c>
      <c r="O9" s="64"/>
      <c r="P9" s="229">
        <f t="shared" si="0"/>
        <v>3137</v>
      </c>
    </row>
    <row r="10" spans="1:16" ht="17.25" customHeight="1">
      <c r="A10" s="574"/>
      <c r="B10" s="43" t="s">
        <v>85</v>
      </c>
      <c r="C10" s="171" t="s">
        <v>254</v>
      </c>
      <c r="D10" s="26">
        <v>68</v>
      </c>
      <c r="E10" s="64"/>
      <c r="F10" s="26">
        <v>164</v>
      </c>
      <c r="G10" s="64"/>
      <c r="H10" s="26">
        <v>120</v>
      </c>
      <c r="I10" s="64">
        <f>IF($C10=0,"",$I10/$C10)</f>
      </c>
      <c r="J10" s="26">
        <v>125</v>
      </c>
      <c r="K10" s="64"/>
      <c r="L10" s="26">
        <v>165</v>
      </c>
      <c r="M10" s="64"/>
      <c r="N10" s="26">
        <v>258</v>
      </c>
      <c r="O10" s="64"/>
      <c r="P10" s="229">
        <f t="shared" si="0"/>
        <v>900</v>
      </c>
    </row>
    <row r="11" spans="1:16" ht="17.25" customHeight="1">
      <c r="A11" s="574"/>
      <c r="B11" s="43" t="s">
        <v>86</v>
      </c>
      <c r="C11" s="171" t="s">
        <v>254</v>
      </c>
      <c r="D11" s="26">
        <v>56</v>
      </c>
      <c r="E11" s="64"/>
      <c r="F11" s="26">
        <v>136</v>
      </c>
      <c r="G11" s="64"/>
      <c r="H11" s="26">
        <v>115</v>
      </c>
      <c r="I11" s="64">
        <f>IF($C11=0,"",$I11/$C11)</f>
      </c>
      <c r="J11" s="26">
        <v>75</v>
      </c>
      <c r="K11" s="64"/>
      <c r="L11" s="26">
        <v>52</v>
      </c>
      <c r="M11" s="64"/>
      <c r="N11" s="26">
        <v>26</v>
      </c>
      <c r="O11" s="64"/>
      <c r="P11" s="229">
        <f t="shared" si="0"/>
        <v>460</v>
      </c>
    </row>
    <row r="12" spans="1:16" ht="17.25" customHeight="1">
      <c r="A12" s="574"/>
      <c r="B12" s="43" t="s">
        <v>87</v>
      </c>
      <c r="C12" s="171" t="s">
        <v>254</v>
      </c>
      <c r="D12" s="26">
        <v>96</v>
      </c>
      <c r="E12" s="64"/>
      <c r="F12" s="26">
        <v>157</v>
      </c>
      <c r="G12" s="64"/>
      <c r="H12" s="26">
        <v>107</v>
      </c>
      <c r="I12" s="64">
        <f>IF($C12=0,"",$I12/$C12)</f>
      </c>
      <c r="J12" s="26">
        <v>65</v>
      </c>
      <c r="K12" s="64"/>
      <c r="L12" s="26">
        <v>78</v>
      </c>
      <c r="M12" s="64"/>
      <c r="N12" s="26">
        <v>79</v>
      </c>
      <c r="O12" s="64"/>
      <c r="P12" s="229">
        <f t="shared" si="0"/>
        <v>582</v>
      </c>
    </row>
    <row r="13" spans="1:16" ht="12.75">
      <c r="A13" s="575"/>
      <c r="B13" s="173" t="s">
        <v>77</v>
      </c>
      <c r="C13" s="171">
        <f>SUM(C9:C12)</f>
        <v>0</v>
      </c>
      <c r="D13" s="395">
        <f>SUM(D8:D12)</f>
        <v>449</v>
      </c>
      <c r="E13" s="59"/>
      <c r="F13" s="170">
        <f>SUM(F8:F12)</f>
        <v>1124</v>
      </c>
      <c r="G13" s="59"/>
      <c r="H13" s="170">
        <f>SUM(H8:H12)</f>
        <v>1040</v>
      </c>
      <c r="I13" s="59">
        <f>SUM(I9:I12)</f>
        <v>0</v>
      </c>
      <c r="J13" s="170">
        <f>SUM(J8:J12)</f>
        <v>890</v>
      </c>
      <c r="K13" s="59"/>
      <c r="L13" s="170">
        <f>SUM(L8:L12)</f>
        <v>920</v>
      </c>
      <c r="M13" s="59"/>
      <c r="N13" s="170">
        <f>SUM(N8:N12)</f>
        <v>888</v>
      </c>
      <c r="O13" s="59"/>
      <c r="P13" s="229">
        <f t="shared" si="0"/>
        <v>5311</v>
      </c>
    </row>
    <row r="14" ht="12.75">
      <c r="G14" s="393"/>
    </row>
    <row r="15" spans="1:16" ht="12.75">
      <c r="A15" s="576" t="s">
        <v>237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</row>
    <row r="16" spans="1:16" ht="12.75" customHeight="1">
      <c r="A16" s="574" t="s">
        <v>88</v>
      </c>
      <c r="B16" s="258"/>
      <c r="C16" s="190" t="s">
        <v>102</v>
      </c>
      <c r="D16" s="58" t="s">
        <v>12</v>
      </c>
      <c r="E16" s="58" t="s">
        <v>6</v>
      </c>
      <c r="F16" s="58" t="s">
        <v>13</v>
      </c>
      <c r="G16" s="58" t="s">
        <v>6</v>
      </c>
      <c r="H16" s="58" t="s">
        <v>14</v>
      </c>
      <c r="I16" s="58" t="s">
        <v>6</v>
      </c>
      <c r="J16" s="58" t="s">
        <v>15</v>
      </c>
      <c r="K16" s="58" t="s">
        <v>6</v>
      </c>
      <c r="L16" s="58" t="s">
        <v>16</v>
      </c>
      <c r="M16" s="58" t="s">
        <v>6</v>
      </c>
      <c r="N16" s="58" t="s">
        <v>17</v>
      </c>
      <c r="O16" s="58" t="s">
        <v>6</v>
      </c>
      <c r="P16" s="58" t="s">
        <v>138</v>
      </c>
    </row>
    <row r="17" spans="1:16" ht="17.25" customHeight="1">
      <c r="A17" s="574"/>
      <c r="B17" s="43" t="s">
        <v>148</v>
      </c>
      <c r="C17" s="169" t="s">
        <v>254</v>
      </c>
      <c r="D17" s="257">
        <v>10</v>
      </c>
      <c r="E17" s="64"/>
      <c r="F17" s="257">
        <v>75</v>
      </c>
      <c r="G17" s="394">
        <f>IF($C17=0,"",$G17/$C17)</f>
      </c>
      <c r="H17" s="257">
        <v>147</v>
      </c>
      <c r="I17" s="394"/>
      <c r="J17" s="257">
        <v>195</v>
      </c>
      <c r="K17" s="394"/>
      <c r="L17" s="257"/>
      <c r="M17" s="394"/>
      <c r="N17" s="257"/>
      <c r="O17" s="394"/>
      <c r="P17" s="26">
        <f aca="true" t="shared" si="1" ref="P17:P22">N17+L17+J17+H17+F17+D17</f>
        <v>427</v>
      </c>
    </row>
    <row r="18" spans="1:16" ht="17.25" customHeight="1">
      <c r="A18" s="574"/>
      <c r="B18" s="43" t="s">
        <v>84</v>
      </c>
      <c r="C18" s="171" t="s">
        <v>254</v>
      </c>
      <c r="D18" s="26">
        <v>546</v>
      </c>
      <c r="E18" s="64"/>
      <c r="F18" s="26">
        <v>690</v>
      </c>
      <c r="G18" s="64">
        <f>IF($C18=0,"",$G18/$C18)</f>
      </c>
      <c r="H18" s="26">
        <v>750</v>
      </c>
      <c r="I18" s="64"/>
      <c r="J18" s="26">
        <v>533</v>
      </c>
      <c r="K18" s="64"/>
      <c r="L18" s="26"/>
      <c r="M18" s="64"/>
      <c r="N18" s="26"/>
      <c r="O18" s="64"/>
      <c r="P18" s="26">
        <f t="shared" si="1"/>
        <v>2519</v>
      </c>
    </row>
    <row r="19" spans="1:16" ht="17.25" customHeight="1">
      <c r="A19" s="574"/>
      <c r="B19" s="43" t="s">
        <v>85</v>
      </c>
      <c r="C19" s="171" t="s">
        <v>254</v>
      </c>
      <c r="D19" s="26">
        <v>190</v>
      </c>
      <c r="E19" s="64"/>
      <c r="F19" s="26">
        <v>252</v>
      </c>
      <c r="G19" s="64">
        <f>IF($C19=0,"",$G19/$C19)</f>
      </c>
      <c r="H19" s="26">
        <v>355</v>
      </c>
      <c r="I19" s="64"/>
      <c r="J19" s="26">
        <v>252</v>
      </c>
      <c r="K19" s="64"/>
      <c r="L19" s="26"/>
      <c r="M19" s="64"/>
      <c r="N19" s="26"/>
      <c r="O19" s="64"/>
      <c r="P19" s="26">
        <f t="shared" si="1"/>
        <v>1049</v>
      </c>
    </row>
    <row r="20" spans="1:16" ht="17.25" customHeight="1">
      <c r="A20" s="574"/>
      <c r="B20" s="43" t="s">
        <v>86</v>
      </c>
      <c r="C20" s="171" t="s">
        <v>254</v>
      </c>
      <c r="D20" s="26">
        <v>95</v>
      </c>
      <c r="E20" s="64"/>
      <c r="F20" s="26">
        <v>120</v>
      </c>
      <c r="G20" s="64">
        <f>IF($C20=0,"",$G20/$C20)</f>
      </c>
      <c r="H20" s="26">
        <v>165</v>
      </c>
      <c r="I20" s="64"/>
      <c r="J20" s="26">
        <v>194</v>
      </c>
      <c r="K20" s="64"/>
      <c r="L20" s="26"/>
      <c r="M20" s="64"/>
      <c r="N20" s="26"/>
      <c r="O20" s="64"/>
      <c r="P20" s="26">
        <f t="shared" si="1"/>
        <v>574</v>
      </c>
    </row>
    <row r="21" spans="1:16" ht="17.25" customHeight="1">
      <c r="A21" s="574"/>
      <c r="B21" s="43" t="s">
        <v>87</v>
      </c>
      <c r="C21" s="171" t="s">
        <v>254</v>
      </c>
      <c r="D21" s="26">
        <v>58</v>
      </c>
      <c r="E21" s="64"/>
      <c r="F21" s="26">
        <v>127</v>
      </c>
      <c r="G21" s="64">
        <f>IF($C21=0,"",$G21/$C21)</f>
      </c>
      <c r="H21" s="26">
        <v>296</v>
      </c>
      <c r="I21" s="64"/>
      <c r="J21" s="26">
        <v>235</v>
      </c>
      <c r="K21" s="64"/>
      <c r="L21" s="26"/>
      <c r="M21" s="64"/>
      <c r="N21" s="26"/>
      <c r="O21" s="64"/>
      <c r="P21" s="26">
        <f t="shared" si="1"/>
        <v>716</v>
      </c>
    </row>
    <row r="22" spans="1:16" ht="12.75">
      <c r="A22" s="575"/>
      <c r="B22" s="173" t="s">
        <v>77</v>
      </c>
      <c r="C22" s="171"/>
      <c r="D22" s="170">
        <f>SUM(D17:D21)</f>
        <v>899</v>
      </c>
      <c r="E22" s="59">
        <f aca="true" t="shared" si="2" ref="E22:O22">SUM(E18:E21)</f>
        <v>0</v>
      </c>
      <c r="F22" s="170">
        <f>SUM(F17:F21)</f>
        <v>1264</v>
      </c>
      <c r="G22" s="59">
        <f t="shared" si="2"/>
        <v>0</v>
      </c>
      <c r="H22" s="170">
        <f>SUM(H17:H21)</f>
        <v>1713</v>
      </c>
      <c r="I22" s="59">
        <f t="shared" si="2"/>
        <v>0</v>
      </c>
      <c r="J22" s="170">
        <f>SUM(J17:J21)</f>
        <v>1409</v>
      </c>
      <c r="K22" s="59">
        <f t="shared" si="2"/>
        <v>0</v>
      </c>
      <c r="L22" s="170">
        <f t="shared" si="2"/>
        <v>0</v>
      </c>
      <c r="M22" s="59">
        <f t="shared" si="2"/>
        <v>0</v>
      </c>
      <c r="N22" s="170">
        <f t="shared" si="2"/>
        <v>0</v>
      </c>
      <c r="O22" s="59">
        <f t="shared" si="2"/>
        <v>0</v>
      </c>
      <c r="P22" s="26">
        <f t="shared" si="1"/>
        <v>5285</v>
      </c>
    </row>
    <row r="24" spans="1:16" ht="15">
      <c r="A24" s="195"/>
      <c r="O24" s="259" t="s">
        <v>190</v>
      </c>
      <c r="P24" s="259">
        <f>P22+P13</f>
        <v>10596</v>
      </c>
    </row>
    <row r="27" spans="1:14" ht="12.75">
      <c r="A27" s="417"/>
      <c r="B27" s="417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</row>
    <row r="28" spans="1:14" ht="12.75">
      <c r="A28" s="417"/>
      <c r="B28" s="433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</row>
    <row r="29" spans="1:14" ht="12.75">
      <c r="A29" s="417"/>
      <c r="B29" s="433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</row>
    <row r="30" spans="1:14" ht="12.75">
      <c r="A30" s="417"/>
      <c r="B30" s="433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</row>
    <row r="31" spans="1:14" ht="12.75">
      <c r="A31" s="417"/>
      <c r="B31" s="433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</row>
    <row r="32" spans="1:14" ht="12.75">
      <c r="A32" s="417"/>
      <c r="B32" s="433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</row>
  </sheetData>
  <sheetProtection/>
  <mergeCells count="7">
    <mergeCell ref="A2:O2"/>
    <mergeCell ref="A3:O3"/>
    <mergeCell ref="A4:O4"/>
    <mergeCell ref="A16:A22"/>
    <mergeCell ref="A7:A13"/>
    <mergeCell ref="A6:P6"/>
    <mergeCell ref="A15:P15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AA114"/>
  <sheetViews>
    <sheetView view="pageBreakPreview" zoomScaleNormal="85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.421875" style="1" customWidth="1"/>
    <col min="2" max="2" width="26.28125" style="0" customWidth="1"/>
    <col min="3" max="3" width="12.00390625" style="0" customWidth="1"/>
    <col min="4" max="4" width="8.8515625" style="0" bestFit="1" customWidth="1"/>
    <col min="5" max="5" width="5.7109375" style="460" hidden="1" customWidth="1"/>
    <col min="6" max="6" width="9.00390625" style="0" bestFit="1" customWidth="1"/>
    <col min="7" max="7" width="5.7109375" style="0" hidden="1" customWidth="1"/>
    <col min="8" max="8" width="8.7109375" style="0" bestFit="1" customWidth="1"/>
    <col min="9" max="9" width="5.57421875" style="0" hidden="1" customWidth="1"/>
    <col min="10" max="10" width="9.00390625" style="0" bestFit="1" customWidth="1"/>
    <col min="11" max="11" width="6.57421875" style="0" hidden="1" customWidth="1"/>
    <col min="12" max="12" width="8.8515625" style="0" bestFit="1" customWidth="1"/>
    <col min="13" max="13" width="5.57421875" style="0" hidden="1" customWidth="1"/>
    <col min="14" max="14" width="8.28125" style="0" bestFit="1" customWidth="1"/>
    <col min="15" max="15" width="8.421875" style="0" hidden="1" customWidth="1"/>
    <col min="16" max="16" width="10.421875" style="0" bestFit="1" customWidth="1"/>
    <col min="17" max="17" width="9.28125" style="0" bestFit="1" customWidth="1"/>
    <col min="18" max="18" width="9.7109375" style="1" customWidth="1"/>
    <col min="23" max="23" width="11.7109375" style="0" bestFit="1" customWidth="1"/>
  </cols>
  <sheetData>
    <row r="2" spans="2:16" ht="18">
      <c r="B2" s="567" t="s">
        <v>239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</row>
    <row r="3" spans="2:16" ht="18">
      <c r="B3" s="610" t="s">
        <v>123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</row>
    <row r="4" spans="2:16" ht="18">
      <c r="B4" s="158"/>
      <c r="C4" s="158"/>
      <c r="D4" s="158"/>
      <c r="E4" s="454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64"/>
    </row>
    <row r="5" spans="2:16" ht="12.75">
      <c r="B5" s="165"/>
      <c r="C5" s="165"/>
      <c r="D5" s="165"/>
      <c r="E5" s="45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2:27" ht="15.75">
      <c r="B6" s="598" t="s">
        <v>240</v>
      </c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600"/>
      <c r="Q6" s="24"/>
      <c r="R6" s="272"/>
      <c r="S6" s="24"/>
      <c r="T6" s="24"/>
      <c r="U6" s="24"/>
      <c r="V6" s="24"/>
      <c r="W6" s="24"/>
      <c r="X6" s="24"/>
      <c r="Y6" s="24"/>
      <c r="Z6" s="24"/>
      <c r="AA6" s="24"/>
    </row>
    <row r="7" spans="2:27" ht="15.75" customHeight="1">
      <c r="B7" s="491" t="s">
        <v>2</v>
      </c>
      <c r="C7" s="593" t="s">
        <v>126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2"/>
      <c r="Q7" s="25"/>
      <c r="R7" s="17"/>
      <c r="S7" s="25"/>
      <c r="T7" s="25"/>
      <c r="U7" s="25"/>
      <c r="V7" s="25"/>
      <c r="W7" s="25"/>
      <c r="X7" s="25"/>
      <c r="Y7" s="25"/>
      <c r="Z7" s="25"/>
      <c r="AA7" s="25"/>
    </row>
    <row r="8" spans="2:16" ht="24">
      <c r="B8" s="492"/>
      <c r="C8" s="40" t="s">
        <v>58</v>
      </c>
      <c r="D8" s="39" t="s">
        <v>5</v>
      </c>
      <c r="E8" s="456" t="s">
        <v>6</v>
      </c>
      <c r="F8" s="39" t="s">
        <v>7</v>
      </c>
      <c r="G8" s="39" t="s">
        <v>6</v>
      </c>
      <c r="H8" s="39" t="s">
        <v>8</v>
      </c>
      <c r="I8" s="39" t="s">
        <v>6</v>
      </c>
      <c r="J8" s="39" t="s">
        <v>9</v>
      </c>
      <c r="K8" s="39" t="s">
        <v>6</v>
      </c>
      <c r="L8" s="39" t="s">
        <v>10</v>
      </c>
      <c r="M8" s="39" t="s">
        <v>6</v>
      </c>
      <c r="N8" s="39" t="s">
        <v>11</v>
      </c>
      <c r="O8" s="255" t="s">
        <v>6</v>
      </c>
      <c r="P8" s="39" t="s">
        <v>138</v>
      </c>
    </row>
    <row r="9" spans="1:16" ht="15.75">
      <c r="A9" s="1">
        <v>1</v>
      </c>
      <c r="B9" s="35" t="s">
        <v>49</v>
      </c>
      <c r="C9" s="514" t="s">
        <v>253</v>
      </c>
      <c r="D9" s="36">
        <v>1465</v>
      </c>
      <c r="E9" s="461" t="e">
        <f>IF($C9=0,"",$D9/$C9)</f>
        <v>#VALUE!</v>
      </c>
      <c r="F9" s="36">
        <v>1428</v>
      </c>
      <c r="G9" s="37" t="e">
        <f>IF($C9=0,"",$F9/$C9)</f>
        <v>#VALUE!</v>
      </c>
      <c r="H9" s="36">
        <v>1585</v>
      </c>
      <c r="I9" s="37" t="e">
        <f>IF($C9=0,"",$H9/$C9)</f>
        <v>#VALUE!</v>
      </c>
      <c r="J9" s="36">
        <v>1473</v>
      </c>
      <c r="K9" s="37" t="e">
        <f>IF($C9=0,"",$J9/$C9)</f>
        <v>#VALUE!</v>
      </c>
      <c r="L9" s="36">
        <v>1542</v>
      </c>
      <c r="M9" s="37" t="e">
        <f>IF($C9=0,"",$L9/$C9)</f>
        <v>#VALUE!</v>
      </c>
      <c r="N9" s="36">
        <v>1549</v>
      </c>
      <c r="O9" s="260" t="e">
        <f>IF($C9=0,"",$N9/$C9)</f>
        <v>#VALUE!</v>
      </c>
      <c r="P9" s="36">
        <f>D9+F9+H9+J9+L9+N9</f>
        <v>9042</v>
      </c>
    </row>
    <row r="10" spans="1:16" ht="15.75">
      <c r="A10" s="1">
        <v>2</v>
      </c>
      <c r="B10" s="30" t="s">
        <v>56</v>
      </c>
      <c r="C10" s="514" t="s">
        <v>253</v>
      </c>
      <c r="D10" s="36">
        <v>1312</v>
      </c>
      <c r="E10" s="461" t="e">
        <f aca="true" t="shared" si="0" ref="E10:E20">IF($C10=0,"",$D10/$C10)</f>
        <v>#VALUE!</v>
      </c>
      <c r="F10" s="36">
        <v>1168</v>
      </c>
      <c r="G10" s="37" t="e">
        <f aca="true" t="shared" si="1" ref="G10:G21">IF($C10=0,"",$F10/$C10)</f>
        <v>#VALUE!</v>
      </c>
      <c r="H10" s="36">
        <v>1014</v>
      </c>
      <c r="I10" s="37" t="e">
        <f aca="true" t="shared" si="2" ref="I10:I21">IF($C10=0,"",$H10/$C10)</f>
        <v>#VALUE!</v>
      </c>
      <c r="J10" s="36">
        <v>1421</v>
      </c>
      <c r="K10" s="37" t="e">
        <f aca="true" t="shared" si="3" ref="K10:K21">IF($C10=0,"",$J10/$C10)</f>
        <v>#VALUE!</v>
      </c>
      <c r="L10" s="36">
        <v>1045</v>
      </c>
      <c r="M10" s="37" t="e">
        <f aca="true" t="shared" si="4" ref="M10:M21">IF($C10=0,"",$L10/$C10)</f>
        <v>#VALUE!</v>
      </c>
      <c r="N10" s="36">
        <v>912</v>
      </c>
      <c r="O10" s="260" t="e">
        <f aca="true" t="shared" si="5" ref="O10:O21">IF($C10=0,"",$N10/$C10)</f>
        <v>#VALUE!</v>
      </c>
      <c r="P10" s="36">
        <f aca="true" t="shared" si="6" ref="P10:P21">D10+F10+H10+J10+L10+N10</f>
        <v>6872</v>
      </c>
    </row>
    <row r="11" spans="1:16" ht="15.75">
      <c r="A11" s="1">
        <v>3</v>
      </c>
      <c r="B11" s="30" t="s">
        <v>121</v>
      </c>
      <c r="C11" s="514" t="s">
        <v>253</v>
      </c>
      <c r="D11" s="36">
        <v>2025</v>
      </c>
      <c r="E11" s="461" t="e">
        <f t="shared" si="0"/>
        <v>#VALUE!</v>
      </c>
      <c r="F11" s="36">
        <v>2200</v>
      </c>
      <c r="G11" s="37" t="e">
        <f t="shared" si="1"/>
        <v>#VALUE!</v>
      </c>
      <c r="H11" s="36">
        <v>2510</v>
      </c>
      <c r="I11" s="37" t="e">
        <f t="shared" si="2"/>
        <v>#VALUE!</v>
      </c>
      <c r="J11" s="36">
        <v>2917</v>
      </c>
      <c r="K11" s="37" t="e">
        <f t="shared" si="3"/>
        <v>#VALUE!</v>
      </c>
      <c r="L11" s="36">
        <v>2724</v>
      </c>
      <c r="M11" s="37" t="e">
        <f t="shared" si="4"/>
        <v>#VALUE!</v>
      </c>
      <c r="N11" s="36">
        <v>2344</v>
      </c>
      <c r="O11" s="260" t="e">
        <f t="shared" si="5"/>
        <v>#VALUE!</v>
      </c>
      <c r="P11" s="36">
        <f t="shared" si="6"/>
        <v>14720</v>
      </c>
    </row>
    <row r="12" spans="1:16" ht="15.75">
      <c r="A12" s="1">
        <v>4</v>
      </c>
      <c r="B12" s="30" t="s">
        <v>53</v>
      </c>
      <c r="C12" s="514" t="s">
        <v>253</v>
      </c>
      <c r="D12" s="270">
        <v>2089</v>
      </c>
      <c r="E12" s="461" t="e">
        <f t="shared" si="0"/>
        <v>#VALUE!</v>
      </c>
      <c r="F12" s="270">
        <v>2208</v>
      </c>
      <c r="G12" s="37" t="e">
        <f t="shared" si="1"/>
        <v>#VALUE!</v>
      </c>
      <c r="H12" s="270">
        <v>2279</v>
      </c>
      <c r="I12" s="37" t="e">
        <f t="shared" si="2"/>
        <v>#VALUE!</v>
      </c>
      <c r="J12" s="36">
        <v>2951</v>
      </c>
      <c r="K12" s="37" t="e">
        <f t="shared" si="3"/>
        <v>#VALUE!</v>
      </c>
      <c r="L12" s="36">
        <v>2375</v>
      </c>
      <c r="M12" s="37" t="e">
        <f t="shared" si="4"/>
        <v>#VALUE!</v>
      </c>
      <c r="N12" s="36">
        <v>2913</v>
      </c>
      <c r="O12" s="260" t="e">
        <f t="shared" si="5"/>
        <v>#VALUE!</v>
      </c>
      <c r="P12" s="36">
        <f t="shared" si="6"/>
        <v>14815</v>
      </c>
    </row>
    <row r="13" spans="1:16" ht="15.75">
      <c r="A13" s="1">
        <v>5</v>
      </c>
      <c r="B13" s="30" t="s">
        <v>50</v>
      </c>
      <c r="C13" s="514" t="s">
        <v>253</v>
      </c>
      <c r="D13" s="36">
        <v>1356</v>
      </c>
      <c r="E13" s="461" t="e">
        <f t="shared" si="0"/>
        <v>#VALUE!</v>
      </c>
      <c r="F13" s="36">
        <v>1180</v>
      </c>
      <c r="G13" s="37" t="e">
        <f t="shared" si="1"/>
        <v>#VALUE!</v>
      </c>
      <c r="H13" s="36">
        <v>1744</v>
      </c>
      <c r="I13" s="37" t="e">
        <f t="shared" si="2"/>
        <v>#VALUE!</v>
      </c>
      <c r="J13" s="36">
        <v>2166</v>
      </c>
      <c r="K13" s="37" t="e">
        <f t="shared" si="3"/>
        <v>#VALUE!</v>
      </c>
      <c r="L13" s="36">
        <v>1544</v>
      </c>
      <c r="M13" s="37" t="e">
        <f t="shared" si="4"/>
        <v>#VALUE!</v>
      </c>
      <c r="N13" s="36">
        <v>1416</v>
      </c>
      <c r="O13" s="260" t="e">
        <f t="shared" si="5"/>
        <v>#VALUE!</v>
      </c>
      <c r="P13" s="36">
        <f t="shared" si="6"/>
        <v>9406</v>
      </c>
    </row>
    <row r="14" spans="1:16" ht="15.75">
      <c r="A14" s="1">
        <v>260</v>
      </c>
      <c r="B14" s="30" t="s">
        <v>55</v>
      </c>
      <c r="C14" s="514" t="s">
        <v>253</v>
      </c>
      <c r="D14" s="36">
        <v>867</v>
      </c>
      <c r="E14" s="461" t="e">
        <f t="shared" si="0"/>
        <v>#VALUE!</v>
      </c>
      <c r="F14" s="36">
        <v>1031</v>
      </c>
      <c r="G14" s="37" t="e">
        <f t="shared" si="1"/>
        <v>#VALUE!</v>
      </c>
      <c r="H14" s="36">
        <v>1225</v>
      </c>
      <c r="I14" s="37" t="e">
        <f t="shared" si="2"/>
        <v>#VALUE!</v>
      </c>
      <c r="J14" s="36">
        <v>1161</v>
      </c>
      <c r="K14" s="37" t="e">
        <f t="shared" si="3"/>
        <v>#VALUE!</v>
      </c>
      <c r="L14" s="36">
        <v>1015</v>
      </c>
      <c r="M14" s="37" t="e">
        <f t="shared" si="4"/>
        <v>#VALUE!</v>
      </c>
      <c r="N14" s="36">
        <v>897</v>
      </c>
      <c r="O14" s="260" t="e">
        <f t="shared" si="5"/>
        <v>#VALUE!</v>
      </c>
      <c r="P14" s="36">
        <f t="shared" si="6"/>
        <v>6196</v>
      </c>
    </row>
    <row r="15" spans="1:16" ht="15.75">
      <c r="A15" s="1">
        <v>7</v>
      </c>
      <c r="B15" s="30" t="s">
        <v>51</v>
      </c>
      <c r="C15" s="514" t="s">
        <v>253</v>
      </c>
      <c r="D15" s="270">
        <v>1611</v>
      </c>
      <c r="E15" s="461" t="e">
        <f t="shared" si="0"/>
        <v>#VALUE!</v>
      </c>
      <c r="F15" s="270">
        <v>1177</v>
      </c>
      <c r="G15" s="37" t="e">
        <f t="shared" si="1"/>
        <v>#VALUE!</v>
      </c>
      <c r="H15" s="270">
        <v>1715</v>
      </c>
      <c r="I15" s="37" t="e">
        <f t="shared" si="2"/>
        <v>#VALUE!</v>
      </c>
      <c r="J15" s="36">
        <v>1952</v>
      </c>
      <c r="K15" s="37" t="e">
        <f t="shared" si="3"/>
        <v>#VALUE!</v>
      </c>
      <c r="L15" s="36">
        <v>1860</v>
      </c>
      <c r="M15" s="37" t="e">
        <f t="shared" si="4"/>
        <v>#VALUE!</v>
      </c>
      <c r="N15" s="36">
        <v>1574</v>
      </c>
      <c r="O15" s="260" t="e">
        <f t="shared" si="5"/>
        <v>#VALUE!</v>
      </c>
      <c r="P15" s="36">
        <f t="shared" si="6"/>
        <v>9889</v>
      </c>
    </row>
    <row r="16" spans="1:16" ht="15.75">
      <c r="A16" s="1">
        <v>8</v>
      </c>
      <c r="B16" s="30" t="s">
        <v>47</v>
      </c>
      <c r="C16" s="514" t="s">
        <v>253</v>
      </c>
      <c r="D16" s="270">
        <v>1096</v>
      </c>
      <c r="E16" s="461" t="e">
        <f t="shared" si="0"/>
        <v>#VALUE!</v>
      </c>
      <c r="F16" s="464">
        <v>1000</v>
      </c>
      <c r="G16" s="37" t="e">
        <f t="shared" si="1"/>
        <v>#VALUE!</v>
      </c>
      <c r="H16" s="270">
        <v>1046</v>
      </c>
      <c r="I16" s="37" t="e">
        <f t="shared" si="2"/>
        <v>#VALUE!</v>
      </c>
      <c r="J16" s="36">
        <v>1087</v>
      </c>
      <c r="K16" s="37" t="e">
        <f t="shared" si="3"/>
        <v>#VALUE!</v>
      </c>
      <c r="L16" s="270">
        <v>984</v>
      </c>
      <c r="M16" s="37" t="e">
        <f t="shared" si="4"/>
        <v>#VALUE!</v>
      </c>
      <c r="N16" s="36">
        <v>999</v>
      </c>
      <c r="O16" s="260" t="e">
        <f t="shared" si="5"/>
        <v>#VALUE!</v>
      </c>
      <c r="P16" s="36">
        <f t="shared" si="6"/>
        <v>6212</v>
      </c>
    </row>
    <row r="17" spans="1:16" ht="15.75">
      <c r="A17" s="1">
        <v>9</v>
      </c>
      <c r="B17" s="30" t="s">
        <v>48</v>
      </c>
      <c r="C17" s="514" t="s">
        <v>253</v>
      </c>
      <c r="D17" s="36">
        <v>918</v>
      </c>
      <c r="E17" s="462" t="e">
        <f t="shared" si="0"/>
        <v>#VALUE!</v>
      </c>
      <c r="F17" s="228">
        <v>900</v>
      </c>
      <c r="G17" s="463" t="e">
        <f>IF($C17=0,"",$F18/$C17)</f>
        <v>#VALUE!</v>
      </c>
      <c r="H17" s="36">
        <v>877</v>
      </c>
      <c r="I17" s="37" t="e">
        <f t="shared" si="2"/>
        <v>#VALUE!</v>
      </c>
      <c r="J17" s="36">
        <v>1035</v>
      </c>
      <c r="K17" s="37" t="e">
        <f t="shared" si="3"/>
        <v>#VALUE!</v>
      </c>
      <c r="L17" s="36">
        <v>1123</v>
      </c>
      <c r="M17" s="37" t="e">
        <f t="shared" si="4"/>
        <v>#VALUE!</v>
      </c>
      <c r="N17" s="36">
        <v>750</v>
      </c>
      <c r="O17" s="260" t="e">
        <f t="shared" si="5"/>
        <v>#VALUE!</v>
      </c>
      <c r="P17" s="36">
        <f>D17+F18+H17+J17+L17+N17</f>
        <v>5821</v>
      </c>
    </row>
    <row r="18" spans="1:16" ht="15.75">
      <c r="A18" s="1">
        <v>10</v>
      </c>
      <c r="B18" s="29" t="s">
        <v>57</v>
      </c>
      <c r="C18" s="514" t="s">
        <v>253</v>
      </c>
      <c r="D18" s="36">
        <v>987</v>
      </c>
      <c r="E18" s="462" t="e">
        <f t="shared" si="0"/>
        <v>#VALUE!</v>
      </c>
      <c r="F18" s="153">
        <v>1118</v>
      </c>
      <c r="G18" s="463" t="e">
        <f>IF($C18=0,"",#REF!/$C18)</f>
        <v>#REF!</v>
      </c>
      <c r="H18" s="270">
        <v>1251</v>
      </c>
      <c r="I18" s="37" t="e">
        <f t="shared" si="2"/>
        <v>#VALUE!</v>
      </c>
      <c r="J18" s="36">
        <v>1795</v>
      </c>
      <c r="K18" s="37" t="e">
        <f t="shared" si="3"/>
        <v>#VALUE!</v>
      </c>
      <c r="L18" s="36">
        <v>1410</v>
      </c>
      <c r="M18" s="37" t="e">
        <f t="shared" si="4"/>
        <v>#VALUE!</v>
      </c>
      <c r="N18" s="36">
        <v>1610</v>
      </c>
      <c r="O18" s="260" t="e">
        <f t="shared" si="5"/>
        <v>#VALUE!</v>
      </c>
      <c r="P18" s="36">
        <f>D18+F19+H18+J18+L18+N18</f>
        <v>8442</v>
      </c>
    </row>
    <row r="19" spans="1:16" ht="15.75">
      <c r="A19" s="1">
        <v>11</v>
      </c>
      <c r="B19" s="29" t="s">
        <v>59</v>
      </c>
      <c r="C19" s="514" t="s">
        <v>253</v>
      </c>
      <c r="D19" s="36">
        <v>1070</v>
      </c>
      <c r="E19" s="461" t="e">
        <f t="shared" si="0"/>
        <v>#VALUE!</v>
      </c>
      <c r="F19" s="36">
        <v>1389</v>
      </c>
      <c r="G19" s="37" t="e">
        <f t="shared" si="1"/>
        <v>#VALUE!</v>
      </c>
      <c r="H19" s="36">
        <v>1551</v>
      </c>
      <c r="I19" s="37" t="e">
        <f t="shared" si="2"/>
        <v>#VALUE!</v>
      </c>
      <c r="J19" s="36">
        <v>1869</v>
      </c>
      <c r="K19" s="37" t="e">
        <f t="shared" si="3"/>
        <v>#VALUE!</v>
      </c>
      <c r="L19" s="36">
        <v>1760</v>
      </c>
      <c r="M19" s="37" t="e">
        <f t="shared" si="4"/>
        <v>#VALUE!</v>
      </c>
      <c r="N19" s="36">
        <v>1565</v>
      </c>
      <c r="O19" s="260" t="e">
        <f t="shared" si="5"/>
        <v>#VALUE!</v>
      </c>
      <c r="P19" s="36">
        <f t="shared" si="6"/>
        <v>9204</v>
      </c>
    </row>
    <row r="20" spans="1:16" ht="15.75">
      <c r="A20" s="1">
        <v>12</v>
      </c>
      <c r="B20" s="5" t="s">
        <v>54</v>
      </c>
      <c r="C20" s="514" t="s">
        <v>253</v>
      </c>
      <c r="D20" s="36">
        <v>1205</v>
      </c>
      <c r="E20" s="461" t="e">
        <f t="shared" si="0"/>
        <v>#VALUE!</v>
      </c>
      <c r="F20" s="36">
        <v>1077</v>
      </c>
      <c r="G20" s="37" t="e">
        <f t="shared" si="1"/>
        <v>#VALUE!</v>
      </c>
      <c r="H20" s="270">
        <v>1368</v>
      </c>
      <c r="I20" s="37" t="e">
        <f t="shared" si="2"/>
        <v>#VALUE!</v>
      </c>
      <c r="J20" s="36">
        <v>1718</v>
      </c>
      <c r="K20" s="37" t="e">
        <f t="shared" si="3"/>
        <v>#VALUE!</v>
      </c>
      <c r="L20" s="36">
        <v>1719</v>
      </c>
      <c r="M20" s="37" t="e">
        <f t="shared" si="4"/>
        <v>#VALUE!</v>
      </c>
      <c r="N20" s="36">
        <v>1486</v>
      </c>
      <c r="O20" s="260" t="e">
        <f t="shared" si="5"/>
        <v>#VALUE!</v>
      </c>
      <c r="P20" s="36">
        <f t="shared" si="6"/>
        <v>8573</v>
      </c>
    </row>
    <row r="21" spans="2:16" ht="15.75">
      <c r="B21" s="10" t="s">
        <v>20</v>
      </c>
      <c r="C21" s="514" t="s">
        <v>253</v>
      </c>
      <c r="D21" s="7">
        <f>SUM(D9:D20)</f>
        <v>16001</v>
      </c>
      <c r="E21" s="461" t="e">
        <f>IF($C21=0,"",$D21/$C21)</f>
        <v>#VALUE!</v>
      </c>
      <c r="F21" s="7">
        <f>SUM(F9:F20)</f>
        <v>15876</v>
      </c>
      <c r="G21" s="37" t="e">
        <f t="shared" si="1"/>
        <v>#VALUE!</v>
      </c>
      <c r="H21" s="7">
        <f>SUM(H9:H20)</f>
        <v>18165</v>
      </c>
      <c r="I21" s="37" t="e">
        <f t="shared" si="2"/>
        <v>#VALUE!</v>
      </c>
      <c r="J21" s="7">
        <f>SUM(J9:J20)</f>
        <v>21545</v>
      </c>
      <c r="K21" s="37" t="e">
        <f t="shared" si="3"/>
        <v>#VALUE!</v>
      </c>
      <c r="L21" s="7">
        <f>SUM(L9:L20)</f>
        <v>19101</v>
      </c>
      <c r="M21" s="37" t="e">
        <f t="shared" si="4"/>
        <v>#VALUE!</v>
      </c>
      <c r="N21" s="7">
        <f>SUM(N9:N20)</f>
        <v>18015</v>
      </c>
      <c r="O21" s="260" t="e">
        <f t="shared" si="5"/>
        <v>#VALUE!</v>
      </c>
      <c r="P21" s="36">
        <f t="shared" si="6"/>
        <v>108703</v>
      </c>
    </row>
    <row r="23" spans="2:16" ht="15.75">
      <c r="B23" s="550" t="s">
        <v>240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</row>
    <row r="24" spans="2:16" ht="15.75" customHeight="1">
      <c r="B24" s="551" t="s">
        <v>2</v>
      </c>
      <c r="C24" s="551" t="s">
        <v>126</v>
      </c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</row>
    <row r="25" spans="2:18" ht="31.5">
      <c r="B25" s="552"/>
      <c r="C25" s="40" t="s">
        <v>58</v>
      </c>
      <c r="D25" s="39" t="s">
        <v>12</v>
      </c>
      <c r="E25" s="456" t="s">
        <v>6</v>
      </c>
      <c r="F25" s="39" t="s">
        <v>13</v>
      </c>
      <c r="G25" s="39" t="s">
        <v>6</v>
      </c>
      <c r="H25" s="39" t="s">
        <v>14</v>
      </c>
      <c r="I25" s="39" t="s">
        <v>6</v>
      </c>
      <c r="J25" s="39" t="s">
        <v>15</v>
      </c>
      <c r="K25" s="39" t="s">
        <v>6</v>
      </c>
      <c r="L25" s="39" t="s">
        <v>16</v>
      </c>
      <c r="M25" s="39" t="s">
        <v>6</v>
      </c>
      <c r="N25" s="39" t="s">
        <v>17</v>
      </c>
      <c r="O25" s="255" t="s">
        <v>6</v>
      </c>
      <c r="P25" s="39" t="s">
        <v>138</v>
      </c>
      <c r="Q25" s="39" t="s">
        <v>190</v>
      </c>
      <c r="R25" s="39" t="s">
        <v>213</v>
      </c>
    </row>
    <row r="26" spans="2:18" ht="15.75">
      <c r="B26" s="35" t="s">
        <v>49</v>
      </c>
      <c r="C26" s="514" t="s">
        <v>253</v>
      </c>
      <c r="D26" s="36">
        <v>1622</v>
      </c>
      <c r="E26" s="38" t="e">
        <f>IF($C26=0,"",$D26/$C26)</f>
        <v>#VALUE!</v>
      </c>
      <c r="F26" s="36">
        <v>1148</v>
      </c>
      <c r="G26" s="38" t="e">
        <f>IF($C26=0,"",$F26/$C26)</f>
        <v>#VALUE!</v>
      </c>
      <c r="H26" s="36">
        <v>2076</v>
      </c>
      <c r="I26" s="38" t="e">
        <f>IF($C26=0,"",$H26/$C26)</f>
        <v>#VALUE!</v>
      </c>
      <c r="J26" s="36">
        <v>1554</v>
      </c>
      <c r="K26" s="38" t="e">
        <f>IF($C26=0,"",$J26/$C26)</f>
        <v>#VALUE!</v>
      </c>
      <c r="L26" s="36">
        <v>1413</v>
      </c>
      <c r="M26" s="38" t="e">
        <f>IF($C26=0,"",$L26/$C26)</f>
        <v>#VALUE!</v>
      </c>
      <c r="N26" s="36">
        <v>1401</v>
      </c>
      <c r="O26" s="261" t="e">
        <f>IF($C26=0,"",$N26/$C26)</f>
        <v>#VALUE!</v>
      </c>
      <c r="P26" s="437">
        <f>N26+L26+J26+H26+F26+D26</f>
        <v>9214</v>
      </c>
      <c r="Q26" s="153">
        <f>P9+P26</f>
        <v>18256</v>
      </c>
      <c r="R26" s="153">
        <f>AVERAGE(D9,F9,H9,J9,L9,N9,D26,F26,H26,J26,L26,N26)</f>
        <v>1521.3333333333333</v>
      </c>
    </row>
    <row r="27" spans="2:18" ht="15.75">
      <c r="B27" s="30" t="s">
        <v>56</v>
      </c>
      <c r="C27" s="514" t="s">
        <v>253</v>
      </c>
      <c r="D27" s="36">
        <v>1222</v>
      </c>
      <c r="E27" s="38" t="e">
        <f aca="true" t="shared" si="7" ref="E27:E37">IF($C27=0,"",$D27/$C27)</f>
        <v>#VALUE!</v>
      </c>
      <c r="F27" s="7">
        <v>1213</v>
      </c>
      <c r="G27" s="38" t="e">
        <f aca="true" t="shared" si="8" ref="G27:G38">IF($C27=0,"",$F27/$C27)</f>
        <v>#VALUE!</v>
      </c>
      <c r="H27" s="7">
        <v>1364</v>
      </c>
      <c r="I27" s="38" t="e">
        <f aca="true" t="shared" si="9" ref="I27:I38">IF($C27=0,"",$H27/$C27)</f>
        <v>#VALUE!</v>
      </c>
      <c r="J27" s="7">
        <v>1289</v>
      </c>
      <c r="K27" s="38" t="e">
        <f aca="true" t="shared" si="10" ref="K27:K38">IF($C27=0,"",$J27/$C27)</f>
        <v>#VALUE!</v>
      </c>
      <c r="L27" s="7">
        <v>979</v>
      </c>
      <c r="M27" s="38" t="e">
        <f aca="true" t="shared" si="11" ref="M27:M38">IF($C27=0,"",$L27/$C27)</f>
        <v>#VALUE!</v>
      </c>
      <c r="N27" s="7">
        <v>1014</v>
      </c>
      <c r="O27" s="261" t="e">
        <f aca="true" t="shared" si="12" ref="O27:O38">IF($C27=0,"",$N27/$C27)</f>
        <v>#VALUE!</v>
      </c>
      <c r="P27" s="437">
        <f aca="true" t="shared" si="13" ref="P27:P38">N27+L27+J27+H27+F27+D27</f>
        <v>7081</v>
      </c>
      <c r="Q27" s="153">
        <f aca="true" t="shared" si="14" ref="Q27:Q37">P10+P27</f>
        <v>13953</v>
      </c>
      <c r="R27" s="153">
        <f aca="true" t="shared" si="15" ref="R27:R37">AVERAGE(D10,F10,H10,J10,L10,N10,D27,F27,H27,J27,L27,N27)</f>
        <v>1162.75</v>
      </c>
    </row>
    <row r="28" spans="2:18" ht="15.75">
      <c r="B28" s="30" t="s">
        <v>121</v>
      </c>
      <c r="C28" s="514" t="s">
        <v>253</v>
      </c>
      <c r="D28" s="36">
        <v>2911</v>
      </c>
      <c r="E28" s="38" t="e">
        <f t="shared" si="7"/>
        <v>#VALUE!</v>
      </c>
      <c r="F28" s="7">
        <v>2691</v>
      </c>
      <c r="G28" s="38" t="e">
        <f t="shared" si="8"/>
        <v>#VALUE!</v>
      </c>
      <c r="H28" s="7">
        <v>3803</v>
      </c>
      <c r="I28" s="38" t="e">
        <f t="shared" si="9"/>
        <v>#VALUE!</v>
      </c>
      <c r="J28" s="7">
        <v>2841</v>
      </c>
      <c r="K28" s="38" t="e">
        <f t="shared" si="10"/>
        <v>#VALUE!</v>
      </c>
      <c r="L28" s="7">
        <v>2510</v>
      </c>
      <c r="M28" s="38" t="e">
        <f t="shared" si="11"/>
        <v>#VALUE!</v>
      </c>
      <c r="N28" s="7">
        <v>2419</v>
      </c>
      <c r="O28" s="261" t="e">
        <f t="shared" si="12"/>
        <v>#VALUE!</v>
      </c>
      <c r="P28" s="437">
        <f t="shared" si="13"/>
        <v>17175</v>
      </c>
      <c r="Q28" s="153">
        <f t="shared" si="14"/>
        <v>31895</v>
      </c>
      <c r="R28" s="153">
        <f t="shared" si="15"/>
        <v>2657.9166666666665</v>
      </c>
    </row>
    <row r="29" spans="2:18" ht="15.75">
      <c r="B29" s="30" t="s">
        <v>53</v>
      </c>
      <c r="C29" s="514" t="s">
        <v>253</v>
      </c>
      <c r="D29" s="36">
        <v>2369</v>
      </c>
      <c r="E29" s="38" t="e">
        <f t="shared" si="7"/>
        <v>#VALUE!</v>
      </c>
      <c r="F29" s="246">
        <v>3015</v>
      </c>
      <c r="G29" s="38" t="e">
        <f t="shared" si="8"/>
        <v>#VALUE!</v>
      </c>
      <c r="H29" s="7">
        <v>2613</v>
      </c>
      <c r="I29" s="38" t="e">
        <f t="shared" si="9"/>
        <v>#VALUE!</v>
      </c>
      <c r="J29" s="7">
        <v>2303</v>
      </c>
      <c r="K29" s="38" t="e">
        <f t="shared" si="10"/>
        <v>#VALUE!</v>
      </c>
      <c r="L29" s="7">
        <v>2426</v>
      </c>
      <c r="M29" s="38" t="e">
        <f t="shared" si="11"/>
        <v>#VALUE!</v>
      </c>
      <c r="N29" s="7">
        <v>2245</v>
      </c>
      <c r="O29" s="261" t="e">
        <f t="shared" si="12"/>
        <v>#VALUE!</v>
      </c>
      <c r="P29" s="437">
        <f t="shared" si="13"/>
        <v>14971</v>
      </c>
      <c r="Q29" s="153">
        <f t="shared" si="14"/>
        <v>29786</v>
      </c>
      <c r="R29" s="153">
        <f t="shared" si="15"/>
        <v>2482.1666666666665</v>
      </c>
    </row>
    <row r="30" spans="2:18" ht="15.75">
      <c r="B30" s="30" t="s">
        <v>50</v>
      </c>
      <c r="C30" s="514" t="s">
        <v>253</v>
      </c>
      <c r="D30" s="36">
        <v>1488</v>
      </c>
      <c r="E30" s="38" t="e">
        <f t="shared" si="7"/>
        <v>#VALUE!</v>
      </c>
      <c r="F30" s="7">
        <v>1528</v>
      </c>
      <c r="G30" s="38" t="e">
        <f t="shared" si="8"/>
        <v>#VALUE!</v>
      </c>
      <c r="H30" s="7">
        <v>2171</v>
      </c>
      <c r="I30" s="38" t="e">
        <f t="shared" si="9"/>
        <v>#VALUE!</v>
      </c>
      <c r="J30" s="7">
        <v>1741</v>
      </c>
      <c r="K30" s="38" t="e">
        <f t="shared" si="10"/>
        <v>#VALUE!</v>
      </c>
      <c r="L30" s="7">
        <v>1623</v>
      </c>
      <c r="M30" s="38" t="e">
        <f t="shared" si="11"/>
        <v>#VALUE!</v>
      </c>
      <c r="N30" s="7">
        <v>1278</v>
      </c>
      <c r="O30" s="261" t="e">
        <f t="shared" si="12"/>
        <v>#VALUE!</v>
      </c>
      <c r="P30" s="437">
        <f t="shared" si="13"/>
        <v>9829</v>
      </c>
      <c r="Q30" s="153">
        <f t="shared" si="14"/>
        <v>19235</v>
      </c>
      <c r="R30" s="153">
        <f t="shared" si="15"/>
        <v>1602.9166666666667</v>
      </c>
    </row>
    <row r="31" spans="2:18" ht="15.75">
      <c r="B31" s="30" t="s">
        <v>55</v>
      </c>
      <c r="C31" s="514" t="s">
        <v>253</v>
      </c>
      <c r="D31" s="36">
        <v>401</v>
      </c>
      <c r="E31" s="38" t="e">
        <f t="shared" si="7"/>
        <v>#VALUE!</v>
      </c>
      <c r="F31" s="7">
        <v>1188</v>
      </c>
      <c r="G31" s="38" t="e">
        <f t="shared" si="8"/>
        <v>#VALUE!</v>
      </c>
      <c r="H31" s="7">
        <v>1406</v>
      </c>
      <c r="I31" s="38" t="e">
        <f t="shared" si="9"/>
        <v>#VALUE!</v>
      </c>
      <c r="J31" s="7">
        <v>1233</v>
      </c>
      <c r="K31" s="38" t="e">
        <f t="shared" si="10"/>
        <v>#VALUE!</v>
      </c>
      <c r="L31" s="7">
        <v>1182</v>
      </c>
      <c r="M31" s="38" t="e">
        <f t="shared" si="11"/>
        <v>#VALUE!</v>
      </c>
      <c r="N31" s="7">
        <v>1190</v>
      </c>
      <c r="O31" s="261" t="e">
        <f t="shared" si="12"/>
        <v>#VALUE!</v>
      </c>
      <c r="P31" s="437">
        <f t="shared" si="13"/>
        <v>6600</v>
      </c>
      <c r="Q31" s="153">
        <f t="shared" si="14"/>
        <v>12796</v>
      </c>
      <c r="R31" s="153">
        <f t="shared" si="15"/>
        <v>1066.3333333333333</v>
      </c>
    </row>
    <row r="32" spans="2:18" ht="15.75">
      <c r="B32" s="30" t="s">
        <v>51</v>
      </c>
      <c r="C32" s="514" t="s">
        <v>253</v>
      </c>
      <c r="D32" s="36">
        <v>1823</v>
      </c>
      <c r="E32" s="38" t="e">
        <f t="shared" si="7"/>
        <v>#VALUE!</v>
      </c>
      <c r="F32" s="7">
        <v>2065</v>
      </c>
      <c r="G32" s="38" t="e">
        <f t="shared" si="8"/>
        <v>#VALUE!</v>
      </c>
      <c r="H32" s="7">
        <v>1727</v>
      </c>
      <c r="I32" s="38" t="e">
        <f t="shared" si="9"/>
        <v>#VALUE!</v>
      </c>
      <c r="J32" s="7">
        <v>2130</v>
      </c>
      <c r="K32" s="38" t="e">
        <f t="shared" si="10"/>
        <v>#VALUE!</v>
      </c>
      <c r="L32" s="7">
        <v>1975</v>
      </c>
      <c r="M32" s="38" t="e">
        <f t="shared" si="11"/>
        <v>#VALUE!</v>
      </c>
      <c r="N32" s="7">
        <v>1851</v>
      </c>
      <c r="O32" s="261" t="e">
        <f t="shared" si="12"/>
        <v>#VALUE!</v>
      </c>
      <c r="P32" s="437">
        <f t="shared" si="13"/>
        <v>11571</v>
      </c>
      <c r="Q32" s="153">
        <f t="shared" si="14"/>
        <v>21460</v>
      </c>
      <c r="R32" s="153">
        <f t="shared" si="15"/>
        <v>1788.3333333333333</v>
      </c>
    </row>
    <row r="33" spans="2:18" ht="15.75">
      <c r="B33" s="30" t="s">
        <v>47</v>
      </c>
      <c r="C33" s="514" t="s">
        <v>253</v>
      </c>
      <c r="D33" s="36">
        <v>847</v>
      </c>
      <c r="E33" s="38" t="e">
        <f t="shared" si="7"/>
        <v>#VALUE!</v>
      </c>
      <c r="F33" s="7">
        <v>971</v>
      </c>
      <c r="G33" s="38" t="e">
        <f t="shared" si="8"/>
        <v>#VALUE!</v>
      </c>
      <c r="H33" s="7">
        <v>819</v>
      </c>
      <c r="I33" s="38" t="e">
        <f t="shared" si="9"/>
        <v>#VALUE!</v>
      </c>
      <c r="J33" s="7">
        <v>823</v>
      </c>
      <c r="K33" s="38" t="e">
        <f t="shared" si="10"/>
        <v>#VALUE!</v>
      </c>
      <c r="L33" s="7">
        <v>1974</v>
      </c>
      <c r="M33" s="38" t="e">
        <f t="shared" si="11"/>
        <v>#VALUE!</v>
      </c>
      <c r="N33" s="7">
        <v>1882</v>
      </c>
      <c r="O33" s="261" t="e">
        <f t="shared" si="12"/>
        <v>#VALUE!</v>
      </c>
      <c r="P33" s="437">
        <f t="shared" si="13"/>
        <v>7316</v>
      </c>
      <c r="Q33" s="153">
        <f t="shared" si="14"/>
        <v>13528</v>
      </c>
      <c r="R33" s="153">
        <f t="shared" si="15"/>
        <v>1127.3333333333333</v>
      </c>
    </row>
    <row r="34" spans="2:18" ht="15.75">
      <c r="B34" s="30" t="s">
        <v>48</v>
      </c>
      <c r="C34" s="514" t="s">
        <v>253</v>
      </c>
      <c r="D34" s="36">
        <v>749</v>
      </c>
      <c r="E34" s="38" t="e">
        <f t="shared" si="7"/>
        <v>#VALUE!</v>
      </c>
      <c r="F34" s="7">
        <v>739</v>
      </c>
      <c r="G34" s="38" t="e">
        <f t="shared" si="8"/>
        <v>#VALUE!</v>
      </c>
      <c r="H34" s="7">
        <v>1012</v>
      </c>
      <c r="I34" s="38" t="e">
        <f t="shared" si="9"/>
        <v>#VALUE!</v>
      </c>
      <c r="J34" s="246">
        <v>654</v>
      </c>
      <c r="K34" s="38" t="e">
        <f t="shared" si="10"/>
        <v>#VALUE!</v>
      </c>
      <c r="L34" s="7">
        <v>1986</v>
      </c>
      <c r="M34" s="38" t="e">
        <f t="shared" si="11"/>
        <v>#VALUE!</v>
      </c>
      <c r="N34" s="7">
        <v>1778</v>
      </c>
      <c r="O34" s="261" t="e">
        <f t="shared" si="12"/>
        <v>#VALUE!</v>
      </c>
      <c r="P34" s="437">
        <f t="shared" si="13"/>
        <v>6918</v>
      </c>
      <c r="Q34" s="153">
        <f t="shared" si="14"/>
        <v>12739</v>
      </c>
      <c r="R34" s="153">
        <f t="shared" si="15"/>
        <v>1043.4166666666667</v>
      </c>
    </row>
    <row r="35" spans="2:18" ht="15.75">
      <c r="B35" s="29" t="s">
        <v>57</v>
      </c>
      <c r="C35" s="514" t="s">
        <v>253</v>
      </c>
      <c r="D35" s="36">
        <v>1568</v>
      </c>
      <c r="E35" s="38" t="e">
        <f t="shared" si="7"/>
        <v>#VALUE!</v>
      </c>
      <c r="F35" s="7">
        <v>1794</v>
      </c>
      <c r="G35" s="38" t="e">
        <f t="shared" si="8"/>
        <v>#VALUE!</v>
      </c>
      <c r="H35" s="7">
        <v>2168</v>
      </c>
      <c r="I35" s="38" t="e">
        <f t="shared" si="9"/>
        <v>#VALUE!</v>
      </c>
      <c r="J35" s="7">
        <v>1473</v>
      </c>
      <c r="K35" s="38" t="e">
        <f t="shared" si="10"/>
        <v>#VALUE!</v>
      </c>
      <c r="L35" s="7">
        <v>1313</v>
      </c>
      <c r="M35" s="38" t="e">
        <f t="shared" si="11"/>
        <v>#VALUE!</v>
      </c>
      <c r="N35" s="7">
        <v>1144</v>
      </c>
      <c r="O35" s="261" t="e">
        <f t="shared" si="12"/>
        <v>#VALUE!</v>
      </c>
      <c r="P35" s="437">
        <f t="shared" si="13"/>
        <v>9460</v>
      </c>
      <c r="Q35" s="153">
        <f t="shared" si="14"/>
        <v>17902</v>
      </c>
      <c r="R35" s="153">
        <f>AVERAGE(D18,F18,H18,J18,L18,N18,D35,F35,H35,J35,L35,N35)</f>
        <v>1469.25</v>
      </c>
    </row>
    <row r="36" spans="2:18" ht="15.75">
      <c r="B36" s="29" t="s">
        <v>198</v>
      </c>
      <c r="C36" s="514" t="s">
        <v>253</v>
      </c>
      <c r="D36" s="36">
        <v>1252</v>
      </c>
      <c r="E36" s="38" t="e">
        <f t="shared" si="7"/>
        <v>#VALUE!</v>
      </c>
      <c r="F36" s="246">
        <v>940</v>
      </c>
      <c r="G36" s="38" t="e">
        <f t="shared" si="8"/>
        <v>#VALUE!</v>
      </c>
      <c r="H36" s="7">
        <v>935</v>
      </c>
      <c r="I36" s="38" t="e">
        <f t="shared" si="9"/>
        <v>#VALUE!</v>
      </c>
      <c r="J36" s="7">
        <v>1237</v>
      </c>
      <c r="K36" s="38" t="e">
        <f t="shared" si="10"/>
        <v>#VALUE!</v>
      </c>
      <c r="L36" s="7">
        <v>1336</v>
      </c>
      <c r="M36" s="38" t="e">
        <f t="shared" si="11"/>
        <v>#VALUE!</v>
      </c>
      <c r="N36" s="7">
        <v>1068</v>
      </c>
      <c r="O36" s="261" t="e">
        <f t="shared" si="12"/>
        <v>#VALUE!</v>
      </c>
      <c r="P36" s="437">
        <f t="shared" si="13"/>
        <v>6768</v>
      </c>
      <c r="Q36" s="153">
        <f t="shared" si="14"/>
        <v>15972</v>
      </c>
      <c r="R36" s="153">
        <f t="shared" si="15"/>
        <v>1331</v>
      </c>
    </row>
    <row r="37" spans="2:18" ht="15.75">
      <c r="B37" s="5" t="s">
        <v>54</v>
      </c>
      <c r="C37" s="514" t="s">
        <v>253</v>
      </c>
      <c r="D37" s="36">
        <v>1543</v>
      </c>
      <c r="E37" s="38" t="e">
        <f t="shared" si="7"/>
        <v>#VALUE!</v>
      </c>
      <c r="F37" s="7">
        <v>1626</v>
      </c>
      <c r="G37" s="38" t="e">
        <f t="shared" si="8"/>
        <v>#VALUE!</v>
      </c>
      <c r="H37" s="7">
        <v>1439</v>
      </c>
      <c r="I37" s="38" t="e">
        <f t="shared" si="9"/>
        <v>#VALUE!</v>
      </c>
      <c r="J37" s="7">
        <v>1315</v>
      </c>
      <c r="K37" s="38" t="e">
        <f t="shared" si="10"/>
        <v>#VALUE!</v>
      </c>
      <c r="L37" s="7">
        <v>1480</v>
      </c>
      <c r="M37" s="38" t="e">
        <f t="shared" si="11"/>
        <v>#VALUE!</v>
      </c>
      <c r="N37" s="7">
        <v>1522</v>
      </c>
      <c r="O37" s="261" t="e">
        <f t="shared" si="12"/>
        <v>#VALUE!</v>
      </c>
      <c r="P37" s="437">
        <f t="shared" si="13"/>
        <v>8925</v>
      </c>
      <c r="Q37" s="153">
        <f t="shared" si="14"/>
        <v>17498</v>
      </c>
      <c r="R37" s="153">
        <f t="shared" si="15"/>
        <v>1458.1666666666667</v>
      </c>
    </row>
    <row r="38" spans="2:16" ht="15.75">
      <c r="B38" s="10" t="s">
        <v>20</v>
      </c>
      <c r="C38" s="6">
        <f>SUM(C26:C37)</f>
        <v>0</v>
      </c>
      <c r="D38" s="11">
        <f>SUM(D26:D37)</f>
        <v>17795</v>
      </c>
      <c r="E38" s="38">
        <f>IF($C38=0,"",$D38/$C38)</f>
      </c>
      <c r="F38" s="11">
        <f>SUM(F26:F37)</f>
        <v>18918</v>
      </c>
      <c r="G38" s="38">
        <f t="shared" si="8"/>
      </c>
      <c r="H38" s="11">
        <f>SUM(H26:H37)</f>
        <v>21533</v>
      </c>
      <c r="I38" s="38">
        <f t="shared" si="9"/>
      </c>
      <c r="J38" s="11">
        <f>SUM(J26:J37)</f>
        <v>18593</v>
      </c>
      <c r="K38" s="38">
        <f t="shared" si="10"/>
      </c>
      <c r="L38" s="9">
        <f>SUM(L26:L37)</f>
        <v>20197</v>
      </c>
      <c r="M38" s="38">
        <f t="shared" si="11"/>
      </c>
      <c r="N38" s="9">
        <f>SUM(N26:N37)</f>
        <v>18792</v>
      </c>
      <c r="O38" s="261">
        <f t="shared" si="12"/>
      </c>
      <c r="P38" s="36">
        <f t="shared" si="13"/>
        <v>115828</v>
      </c>
    </row>
    <row r="39" spans="2:15" ht="15.75">
      <c r="B39" s="70"/>
      <c r="C39" s="18"/>
      <c r="D39" s="15"/>
      <c r="E39" s="21"/>
      <c r="F39" s="15"/>
      <c r="G39" s="21"/>
      <c r="H39" s="15"/>
      <c r="I39" s="21"/>
      <c r="J39" s="15"/>
      <c r="K39" s="21"/>
      <c r="L39" s="15"/>
      <c r="M39" s="21"/>
      <c r="N39" s="15"/>
      <c r="O39" s="21"/>
    </row>
    <row r="40" spans="2:16" ht="15.75">
      <c r="B40" s="70"/>
      <c r="C40" s="18"/>
      <c r="D40" s="15"/>
      <c r="E40" s="21"/>
      <c r="F40" s="15"/>
      <c r="G40" s="21"/>
      <c r="H40" s="15"/>
      <c r="I40" s="21"/>
      <c r="J40" s="15"/>
      <c r="K40" s="21"/>
      <c r="L40" s="606" t="s">
        <v>190</v>
      </c>
      <c r="M40" s="606"/>
      <c r="N40" s="606"/>
      <c r="O40" s="607"/>
      <c r="P40" s="153">
        <f>P38+P21</f>
        <v>224531</v>
      </c>
    </row>
    <row r="41" spans="2:15" ht="15.75">
      <c r="B41" s="70"/>
      <c r="C41" s="18"/>
      <c r="D41" s="15"/>
      <c r="E41" s="21"/>
      <c r="F41" s="15"/>
      <c r="G41" s="21"/>
      <c r="H41" s="15"/>
      <c r="I41" s="21"/>
      <c r="J41" s="15"/>
      <c r="K41" s="21"/>
      <c r="L41" s="15"/>
      <c r="M41" s="21"/>
      <c r="N41" s="15"/>
      <c r="O41" s="21"/>
    </row>
    <row r="42" spans="2:15" ht="15.75">
      <c r="B42" s="70"/>
      <c r="C42" s="18"/>
      <c r="D42" s="15"/>
      <c r="E42" s="21"/>
      <c r="F42" s="15"/>
      <c r="G42" s="21"/>
      <c r="H42" s="15"/>
      <c r="I42" s="21"/>
      <c r="J42" s="15"/>
      <c r="K42" s="21"/>
      <c r="L42" s="15"/>
      <c r="M42" s="21"/>
      <c r="N42" s="15"/>
      <c r="O42" s="21"/>
    </row>
    <row r="43" spans="2:15" ht="15.75">
      <c r="B43" s="70"/>
      <c r="C43" s="18"/>
      <c r="D43" s="15"/>
      <c r="E43" s="21"/>
      <c r="F43" s="15"/>
      <c r="G43" s="21"/>
      <c r="H43" s="15"/>
      <c r="I43" s="21"/>
      <c r="J43" s="15"/>
      <c r="K43" s="21"/>
      <c r="L43" s="15"/>
      <c r="M43" s="21"/>
      <c r="N43" s="15"/>
      <c r="O43" s="21"/>
    </row>
    <row r="44" spans="2:15" ht="15.75" customHeight="1">
      <c r="B44" s="70"/>
      <c r="C44" s="18"/>
      <c r="D44" s="15"/>
      <c r="E44" s="21"/>
      <c r="F44" s="15"/>
      <c r="G44" s="21"/>
      <c r="H44" s="15"/>
      <c r="I44" s="21"/>
      <c r="J44" s="15"/>
      <c r="K44" s="21"/>
      <c r="L44" s="15"/>
      <c r="M44" s="21"/>
      <c r="N44" s="15"/>
      <c r="O44" s="21"/>
    </row>
    <row r="45" spans="2:15" ht="15.75">
      <c r="B45" s="70"/>
      <c r="C45" s="18"/>
      <c r="D45" s="15"/>
      <c r="E45" s="21"/>
      <c r="F45" s="15"/>
      <c r="G45" s="21"/>
      <c r="H45" s="15"/>
      <c r="I45" s="21"/>
      <c r="J45" s="15"/>
      <c r="K45" s="21"/>
      <c r="L45" s="15"/>
      <c r="M45" s="21"/>
      <c r="N45" s="15"/>
      <c r="O45" s="21"/>
    </row>
    <row r="46" spans="2:15" ht="15.75">
      <c r="B46" s="70"/>
      <c r="C46" s="18"/>
      <c r="D46" s="15"/>
      <c r="E46" s="21"/>
      <c r="F46" s="15"/>
      <c r="G46" s="21"/>
      <c r="H46" s="15"/>
      <c r="I46" s="21"/>
      <c r="J46" s="15"/>
      <c r="K46" s="21"/>
      <c r="L46" s="15"/>
      <c r="M46" s="21"/>
      <c r="N46" s="15"/>
      <c r="O46" s="21"/>
    </row>
    <row r="47" spans="2:15" ht="15.75">
      <c r="B47" s="70"/>
      <c r="C47" s="18"/>
      <c r="D47" s="15"/>
      <c r="E47" s="21"/>
      <c r="F47" s="15"/>
      <c r="G47" s="21"/>
      <c r="H47" s="15"/>
      <c r="I47" s="21"/>
      <c r="J47" s="15"/>
      <c r="K47" s="21"/>
      <c r="L47" s="15"/>
      <c r="M47" s="21"/>
      <c r="N47" s="15"/>
      <c r="O47" s="21"/>
    </row>
    <row r="48" spans="2:15" ht="15.75">
      <c r="B48" s="70"/>
      <c r="C48" s="18"/>
      <c r="D48" s="15"/>
      <c r="E48" s="21"/>
      <c r="F48" s="15"/>
      <c r="G48" s="21"/>
      <c r="H48" s="15"/>
      <c r="I48" s="21"/>
      <c r="J48" s="15"/>
      <c r="K48" s="21"/>
      <c r="L48" s="15"/>
      <c r="M48" s="21"/>
      <c r="N48" s="15"/>
      <c r="O48" s="21"/>
    </row>
    <row r="49" spans="2:15" ht="15.75">
      <c r="B49" s="70"/>
      <c r="C49" s="18"/>
      <c r="D49" s="15"/>
      <c r="E49" s="21"/>
      <c r="F49" s="15"/>
      <c r="G49" s="21"/>
      <c r="H49" s="15"/>
      <c r="I49" s="21"/>
      <c r="J49" s="15"/>
      <c r="K49" s="21"/>
      <c r="L49" s="15"/>
      <c r="M49" s="21"/>
      <c r="N49" s="15"/>
      <c r="O49" s="21"/>
    </row>
    <row r="50" spans="2:15" ht="15.75">
      <c r="B50" s="70"/>
      <c r="C50" s="18"/>
      <c r="D50" s="15"/>
      <c r="E50" s="21"/>
      <c r="F50" s="15"/>
      <c r="G50" s="21"/>
      <c r="H50" s="15"/>
      <c r="I50" s="21"/>
      <c r="J50" s="15"/>
      <c r="K50" s="21"/>
      <c r="L50" s="15"/>
      <c r="M50" s="21"/>
      <c r="N50" s="15"/>
      <c r="O50" s="21"/>
    </row>
    <row r="51" spans="2:15" ht="15.75">
      <c r="B51" s="70"/>
      <c r="C51" s="18"/>
      <c r="D51" s="15"/>
      <c r="E51" s="21"/>
      <c r="F51" s="15"/>
      <c r="G51" s="21"/>
      <c r="H51" s="15"/>
      <c r="I51" s="21"/>
      <c r="J51" s="15"/>
      <c r="K51" s="21"/>
      <c r="L51" s="15"/>
      <c r="M51" s="21"/>
      <c r="N51" s="15"/>
      <c r="O51" s="21"/>
    </row>
    <row r="52" spans="2:15" ht="15.75">
      <c r="B52" s="70"/>
      <c r="C52" s="18"/>
      <c r="D52" s="15"/>
      <c r="E52" s="21"/>
      <c r="F52" s="15"/>
      <c r="G52" s="21"/>
      <c r="H52" s="15"/>
      <c r="I52" s="21"/>
      <c r="J52" s="15"/>
      <c r="K52" s="21"/>
      <c r="L52" s="15"/>
      <c r="M52" s="21"/>
      <c r="N52" s="15"/>
      <c r="O52" s="21"/>
    </row>
    <row r="53" spans="2:15" ht="15.75">
      <c r="B53" s="70"/>
      <c r="C53" s="18"/>
      <c r="D53" s="15"/>
      <c r="E53" s="21"/>
      <c r="F53" s="15"/>
      <c r="G53" s="21"/>
      <c r="H53" s="15"/>
      <c r="I53" s="21"/>
      <c r="J53" s="15"/>
      <c r="K53" s="21"/>
      <c r="L53" s="15"/>
      <c r="M53" s="21"/>
      <c r="N53" s="15"/>
      <c r="O53" s="21"/>
    </row>
    <row r="54" spans="2:15" ht="15.75">
      <c r="B54" s="70"/>
      <c r="C54" s="18"/>
      <c r="D54" s="15"/>
      <c r="E54" s="21"/>
      <c r="F54" s="15"/>
      <c r="G54" s="21"/>
      <c r="H54" s="15"/>
      <c r="I54" s="21"/>
      <c r="J54" s="15"/>
      <c r="K54" s="21"/>
      <c r="L54" s="15"/>
      <c r="M54" s="21"/>
      <c r="N54" s="15"/>
      <c r="O54" s="21"/>
    </row>
    <row r="55" spans="2:15" ht="15.75">
      <c r="B55" s="70"/>
      <c r="C55" s="18"/>
      <c r="D55" s="15"/>
      <c r="E55" s="21"/>
      <c r="F55" s="15"/>
      <c r="G55" s="21"/>
      <c r="H55" s="15"/>
      <c r="I55" s="21"/>
      <c r="J55" s="15"/>
      <c r="K55" s="21"/>
      <c r="L55" s="15"/>
      <c r="M55" s="21"/>
      <c r="N55" s="15"/>
      <c r="O55" s="21"/>
    </row>
    <row r="56" spans="2:15" ht="15.75">
      <c r="B56" s="70"/>
      <c r="C56" s="18"/>
      <c r="D56" s="15"/>
      <c r="E56" s="21"/>
      <c r="F56" s="15"/>
      <c r="G56" s="21"/>
      <c r="H56" s="15"/>
      <c r="I56" s="21"/>
      <c r="J56" s="15"/>
      <c r="K56" s="21"/>
      <c r="L56" s="15"/>
      <c r="M56" s="21"/>
      <c r="N56" s="15"/>
      <c r="O56" s="21"/>
    </row>
    <row r="57" spans="2:15" ht="15.75">
      <c r="B57" s="70"/>
      <c r="C57" s="18"/>
      <c r="D57" s="15"/>
      <c r="E57" s="21"/>
      <c r="F57" s="15"/>
      <c r="G57" s="21"/>
      <c r="H57" s="15"/>
      <c r="I57" s="21"/>
      <c r="J57" s="15"/>
      <c r="K57" s="21"/>
      <c r="L57" s="15"/>
      <c r="M57" s="21"/>
      <c r="N57" s="15"/>
      <c r="O57" s="21"/>
    </row>
    <row r="58" spans="2:15" ht="15.75">
      <c r="B58" s="70"/>
      <c r="C58" s="18"/>
      <c r="D58" s="15"/>
      <c r="E58" s="21"/>
      <c r="F58" s="15"/>
      <c r="G58" s="21"/>
      <c r="H58" s="15"/>
      <c r="I58" s="21"/>
      <c r="J58" s="15"/>
      <c r="K58" s="21"/>
      <c r="L58" s="15"/>
      <c r="M58" s="21"/>
      <c r="N58" s="15"/>
      <c r="O58" s="21"/>
    </row>
    <row r="59" spans="2:15" ht="15.75">
      <c r="B59" s="70"/>
      <c r="C59" s="18"/>
      <c r="D59" s="15"/>
      <c r="E59" s="21"/>
      <c r="F59" s="15"/>
      <c r="G59" s="21"/>
      <c r="H59" s="15"/>
      <c r="I59" s="21"/>
      <c r="J59" s="15"/>
      <c r="K59" s="21"/>
      <c r="L59" s="15"/>
      <c r="M59" s="21"/>
      <c r="N59" s="15"/>
      <c r="O59" s="21"/>
    </row>
    <row r="60" spans="2:15" ht="15.75">
      <c r="B60" s="70"/>
      <c r="C60" s="18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</row>
    <row r="61" spans="2:15" ht="15.75">
      <c r="B61" s="70"/>
      <c r="C61" s="18"/>
      <c r="D61" s="15"/>
      <c r="E61" s="21"/>
      <c r="F61" s="15"/>
      <c r="G61" s="21"/>
      <c r="H61" s="15"/>
      <c r="I61" s="21"/>
      <c r="J61" s="15"/>
      <c r="K61" s="21"/>
      <c r="L61" s="15"/>
      <c r="M61" s="21"/>
      <c r="N61" s="15"/>
      <c r="O61" s="21"/>
    </row>
    <row r="62" spans="2:15" ht="15.75">
      <c r="B62" s="70"/>
      <c r="C62" s="18"/>
      <c r="D62" s="15"/>
      <c r="E62" s="21"/>
      <c r="F62" s="15"/>
      <c r="G62" s="21"/>
      <c r="H62" s="15"/>
      <c r="I62" s="21"/>
      <c r="J62" s="15"/>
      <c r="K62" s="21"/>
      <c r="L62" s="15"/>
      <c r="M62" s="21"/>
      <c r="N62" s="15"/>
      <c r="O62" s="21"/>
    </row>
    <row r="63" spans="2:15" ht="15.75">
      <c r="B63" s="70"/>
      <c r="C63" s="18"/>
      <c r="D63" s="15"/>
      <c r="E63" s="21"/>
      <c r="F63" s="15"/>
      <c r="G63" s="21"/>
      <c r="H63" s="15"/>
      <c r="I63" s="21"/>
      <c r="J63" s="15"/>
      <c r="K63" s="21"/>
      <c r="L63" s="15"/>
      <c r="M63" s="21"/>
      <c r="N63" s="15"/>
      <c r="O63" s="21"/>
    </row>
    <row r="64" spans="2:15" ht="15.75">
      <c r="B64" s="70"/>
      <c r="C64" s="18"/>
      <c r="D64" s="15"/>
      <c r="E64" s="21"/>
      <c r="F64" s="15"/>
      <c r="G64" s="21"/>
      <c r="H64" s="15"/>
      <c r="I64" s="21"/>
      <c r="J64" s="15"/>
      <c r="K64" s="21"/>
      <c r="L64" s="15"/>
      <c r="M64" s="21"/>
      <c r="N64" s="15"/>
      <c r="O64" s="21"/>
    </row>
    <row r="65" spans="2:15" ht="15.75">
      <c r="B65" s="70"/>
      <c r="C65" s="18"/>
      <c r="D65" s="15"/>
      <c r="E65" s="21"/>
      <c r="F65" s="15"/>
      <c r="G65" s="21"/>
      <c r="H65" s="15"/>
      <c r="I65" s="21"/>
      <c r="J65" s="15"/>
      <c r="K65" s="21"/>
      <c r="L65" s="15"/>
      <c r="M65" s="21"/>
      <c r="N65" s="15"/>
      <c r="O65" s="21"/>
    </row>
    <row r="66" spans="2:15" ht="15.75">
      <c r="B66" s="70"/>
      <c r="C66" s="18"/>
      <c r="D66" s="15"/>
      <c r="E66" s="21"/>
      <c r="F66" s="15"/>
      <c r="G66" s="21"/>
      <c r="H66" s="15"/>
      <c r="I66" s="21"/>
      <c r="J66" s="15"/>
      <c r="K66" s="21"/>
      <c r="L66" s="15"/>
      <c r="M66" s="21"/>
      <c r="N66" s="15"/>
      <c r="O66" s="21"/>
    </row>
    <row r="67" spans="2:15" ht="15.75">
      <c r="B67" s="70"/>
      <c r="C67" s="18"/>
      <c r="D67" s="15"/>
      <c r="E67" s="21"/>
      <c r="F67" s="15"/>
      <c r="G67" s="21"/>
      <c r="H67" s="15"/>
      <c r="I67" s="21"/>
      <c r="J67" s="15"/>
      <c r="K67" s="21"/>
      <c r="L67" s="15"/>
      <c r="M67" s="21"/>
      <c r="N67" s="15"/>
      <c r="O67" s="21"/>
    </row>
    <row r="68" spans="2:15" ht="15.75">
      <c r="B68" s="70"/>
      <c r="C68" s="18"/>
      <c r="D68" s="15"/>
      <c r="E68" s="21"/>
      <c r="F68" s="15"/>
      <c r="G68" s="21"/>
      <c r="H68" s="15"/>
      <c r="I68" s="21"/>
      <c r="J68" s="15"/>
      <c r="K68" s="21"/>
      <c r="L68" s="15"/>
      <c r="M68" s="21"/>
      <c r="N68" s="15"/>
      <c r="O68" s="21"/>
    </row>
    <row r="69" spans="2:15" ht="15.75">
      <c r="B69" s="70"/>
      <c r="C69" s="18"/>
      <c r="D69" s="15"/>
      <c r="E69" s="21"/>
      <c r="F69" s="15"/>
      <c r="G69" s="21"/>
      <c r="H69" s="15"/>
      <c r="I69" s="21"/>
      <c r="J69" s="15"/>
      <c r="K69" s="21"/>
      <c r="L69" s="15"/>
      <c r="M69" s="21"/>
      <c r="N69" s="15"/>
      <c r="O69" s="21"/>
    </row>
    <row r="70" spans="2:15" ht="15.75">
      <c r="B70" s="70"/>
      <c r="C70" s="18"/>
      <c r="D70" s="15"/>
      <c r="E70" s="21"/>
      <c r="F70" s="15"/>
      <c r="G70" s="21"/>
      <c r="H70" s="15"/>
      <c r="I70" s="21"/>
      <c r="J70" s="15"/>
      <c r="K70" s="21"/>
      <c r="L70" s="15"/>
      <c r="M70" s="21"/>
      <c r="N70" s="15"/>
      <c r="O70" s="21"/>
    </row>
    <row r="71" spans="2:15" ht="15.75">
      <c r="B71" s="70"/>
      <c r="C71" s="18"/>
      <c r="D71" s="15"/>
      <c r="E71" s="21"/>
      <c r="F71" s="15"/>
      <c r="G71" s="21"/>
      <c r="H71" s="15"/>
      <c r="I71" s="21"/>
      <c r="J71" s="15"/>
      <c r="K71" s="21"/>
      <c r="L71" s="15"/>
      <c r="M71" s="21"/>
      <c r="N71" s="15"/>
      <c r="O71" s="21"/>
    </row>
    <row r="72" spans="2:15" ht="15.75">
      <c r="B72" s="70"/>
      <c r="C72" s="18"/>
      <c r="D72" s="15"/>
      <c r="E72" s="21"/>
      <c r="F72" s="15"/>
      <c r="G72" s="21"/>
      <c r="H72" s="15"/>
      <c r="I72" s="21"/>
      <c r="J72" s="15"/>
      <c r="K72" s="21"/>
      <c r="L72" s="15"/>
      <c r="M72" s="21"/>
      <c r="N72" s="15"/>
      <c r="O72" s="21"/>
    </row>
    <row r="73" spans="2:15" ht="15.75">
      <c r="B73" s="70"/>
      <c r="C73" s="18"/>
      <c r="D73" s="15"/>
      <c r="E73" s="21"/>
      <c r="F73" s="15"/>
      <c r="G73" s="21"/>
      <c r="H73" s="15"/>
      <c r="I73" s="21"/>
      <c r="J73" s="15"/>
      <c r="K73" s="21"/>
      <c r="L73" s="15"/>
      <c r="M73" s="21"/>
      <c r="N73" s="15"/>
      <c r="O73" s="21"/>
    </row>
    <row r="74" spans="2:15" ht="15.75">
      <c r="B74" s="70"/>
      <c r="C74" s="18"/>
      <c r="D74" s="15"/>
      <c r="E74" s="21"/>
      <c r="F74" s="15"/>
      <c r="G74" s="21"/>
      <c r="H74" s="15"/>
      <c r="I74" s="21"/>
      <c r="J74" s="15"/>
      <c r="K74" s="21"/>
      <c r="L74" s="15"/>
      <c r="M74" s="21"/>
      <c r="N74" s="15"/>
      <c r="O74" s="21"/>
    </row>
    <row r="75" spans="2:15" ht="15.75">
      <c r="B75" s="70"/>
      <c r="C75" s="18"/>
      <c r="D75" s="15"/>
      <c r="E75" s="21"/>
      <c r="F75" s="15"/>
      <c r="G75" s="21"/>
      <c r="H75" s="15"/>
      <c r="I75" s="21"/>
      <c r="J75" s="15"/>
      <c r="K75" s="21"/>
      <c r="L75" s="15"/>
      <c r="M75" s="21"/>
      <c r="N75" s="15"/>
      <c r="O75" s="21"/>
    </row>
    <row r="76" spans="2:15" ht="15.75">
      <c r="B76" s="70"/>
      <c r="C76" s="18"/>
      <c r="D76" s="15"/>
      <c r="E76" s="21"/>
      <c r="F76" s="15"/>
      <c r="G76" s="21"/>
      <c r="H76" s="15"/>
      <c r="I76" s="21"/>
      <c r="J76" s="15"/>
      <c r="K76" s="21"/>
      <c r="L76" s="15"/>
      <c r="M76" s="21"/>
      <c r="N76" s="15"/>
      <c r="O76" s="21"/>
    </row>
    <row r="77" spans="2:15" ht="15.75">
      <c r="B77" s="70"/>
      <c r="C77" s="18"/>
      <c r="D77" s="15"/>
      <c r="E77" s="21"/>
      <c r="F77" s="15"/>
      <c r="G77" s="21"/>
      <c r="H77" s="15"/>
      <c r="I77" s="21"/>
      <c r="J77" s="15"/>
      <c r="K77" s="21"/>
      <c r="L77" s="15"/>
      <c r="M77" s="21"/>
      <c r="N77" s="15"/>
      <c r="O77" s="21"/>
    </row>
    <row r="78" spans="2:15" ht="15.75">
      <c r="B78" s="70"/>
      <c r="C78" s="18"/>
      <c r="D78" s="15"/>
      <c r="E78" s="21"/>
      <c r="F78" s="15"/>
      <c r="G78" s="21"/>
      <c r="H78" s="15"/>
      <c r="I78" s="21"/>
      <c r="J78" s="15"/>
      <c r="K78" s="21"/>
      <c r="L78" s="15"/>
      <c r="M78" s="21"/>
      <c r="N78" s="15"/>
      <c r="O78" s="21"/>
    </row>
    <row r="79" spans="2:15" ht="15.75">
      <c r="B79" s="70"/>
      <c r="C79" s="18"/>
      <c r="D79" s="15"/>
      <c r="E79" s="21"/>
      <c r="F79" s="15"/>
      <c r="G79" s="21"/>
      <c r="H79" s="15"/>
      <c r="I79" s="21"/>
      <c r="J79" s="15"/>
      <c r="K79" s="21"/>
      <c r="L79" s="15"/>
      <c r="M79" s="21"/>
      <c r="N79" s="15"/>
      <c r="O79" s="21"/>
    </row>
    <row r="80" spans="2:15" ht="15.75">
      <c r="B80" s="70"/>
      <c r="C80" s="18"/>
      <c r="D80" s="15"/>
      <c r="E80" s="21"/>
      <c r="F80" s="15"/>
      <c r="G80" s="21"/>
      <c r="H80" s="15"/>
      <c r="I80" s="21"/>
      <c r="J80" s="15"/>
      <c r="K80" s="21"/>
      <c r="L80" s="15"/>
      <c r="M80" s="21"/>
      <c r="N80" s="15"/>
      <c r="O80" s="21"/>
    </row>
    <row r="81" spans="2:15" ht="15.75">
      <c r="B81" s="70"/>
      <c r="C81" s="18"/>
      <c r="D81" s="15"/>
      <c r="E81" s="21"/>
      <c r="F81" s="15"/>
      <c r="G81" s="21"/>
      <c r="H81" s="15"/>
      <c r="I81" s="21"/>
      <c r="J81" s="15"/>
      <c r="K81" s="21"/>
      <c r="L81" s="15"/>
      <c r="M81" s="21"/>
      <c r="N81" s="15"/>
      <c r="O81" s="21"/>
    </row>
    <row r="82" spans="2:15" ht="15.75">
      <c r="B82" s="70"/>
      <c r="C82" s="18"/>
      <c r="D82" s="15"/>
      <c r="E82" s="21"/>
      <c r="F82" s="15"/>
      <c r="G82" s="21"/>
      <c r="H82" s="15"/>
      <c r="I82" s="21"/>
      <c r="J82" s="15"/>
      <c r="K82" s="21"/>
      <c r="L82" s="15"/>
      <c r="M82" s="21"/>
      <c r="N82" s="15"/>
      <c r="O82" s="21"/>
    </row>
    <row r="83" spans="2:15" ht="15.75">
      <c r="B83" s="70"/>
      <c r="C83" s="18"/>
      <c r="D83" s="15"/>
      <c r="E83" s="21"/>
      <c r="F83" s="15"/>
      <c r="G83" s="21"/>
      <c r="H83" s="15"/>
      <c r="I83" s="21"/>
      <c r="J83" s="15"/>
      <c r="K83" s="21"/>
      <c r="L83" s="15"/>
      <c r="M83" s="21"/>
      <c r="N83" s="15"/>
      <c r="O83" s="21"/>
    </row>
    <row r="85" ht="12.75" hidden="1"/>
    <row r="86" spans="2:26" ht="12.75" hidden="1">
      <c r="B86" s="552" t="s">
        <v>2</v>
      </c>
      <c r="C86" s="601" t="s">
        <v>62</v>
      </c>
      <c r="D86" s="602"/>
      <c r="E86" s="602"/>
      <c r="F86" s="603"/>
      <c r="G86" s="601" t="s">
        <v>64</v>
      </c>
      <c r="H86" s="602"/>
      <c r="I86" s="602"/>
      <c r="J86" s="603"/>
      <c r="K86" s="601" t="s">
        <v>65</v>
      </c>
      <c r="L86" s="602"/>
      <c r="M86" s="602"/>
      <c r="N86" s="603"/>
      <c r="O86" s="601" t="s">
        <v>66</v>
      </c>
      <c r="P86" s="602"/>
      <c r="Q86" s="602"/>
      <c r="R86" s="603"/>
      <c r="S86" s="601" t="s">
        <v>74</v>
      </c>
      <c r="T86" s="602"/>
      <c r="U86" s="602"/>
      <c r="V86" s="603"/>
      <c r="W86" s="604" t="s">
        <v>67</v>
      </c>
      <c r="X86" s="605"/>
      <c r="Y86" s="605"/>
      <c r="Z86" s="605"/>
    </row>
    <row r="87" spans="2:26" ht="14.25" hidden="1">
      <c r="B87" s="552"/>
      <c r="C87" s="32" t="s">
        <v>60</v>
      </c>
      <c r="D87" s="32" t="s">
        <v>61</v>
      </c>
      <c r="E87" s="457" t="s">
        <v>63</v>
      </c>
      <c r="F87" s="32" t="s">
        <v>77</v>
      </c>
      <c r="G87" s="32" t="s">
        <v>60</v>
      </c>
      <c r="H87" s="32" t="s">
        <v>61</v>
      </c>
      <c r="I87" s="32" t="s">
        <v>63</v>
      </c>
      <c r="J87" s="32" t="s">
        <v>77</v>
      </c>
      <c r="K87" s="32" t="s">
        <v>60</v>
      </c>
      <c r="L87" s="32" t="s">
        <v>61</v>
      </c>
      <c r="M87" s="32" t="s">
        <v>63</v>
      </c>
      <c r="N87" s="32" t="s">
        <v>77</v>
      </c>
      <c r="O87" s="32" t="s">
        <v>60</v>
      </c>
      <c r="P87" s="32" t="s">
        <v>61</v>
      </c>
      <c r="Q87" s="32" t="s">
        <v>63</v>
      </c>
      <c r="R87" s="32" t="s">
        <v>77</v>
      </c>
      <c r="S87" s="32" t="s">
        <v>60</v>
      </c>
      <c r="T87" s="32" t="s">
        <v>61</v>
      </c>
      <c r="U87" s="32" t="s">
        <v>63</v>
      </c>
      <c r="V87" s="32" t="s">
        <v>77</v>
      </c>
      <c r="W87" s="32" t="s">
        <v>60</v>
      </c>
      <c r="X87" s="32" t="s">
        <v>61</v>
      </c>
      <c r="Y87" s="32" t="s">
        <v>63</v>
      </c>
      <c r="Z87" s="32" t="s">
        <v>77</v>
      </c>
    </row>
    <row r="88" spans="2:26" ht="15" hidden="1">
      <c r="B88" s="33" t="s">
        <v>49</v>
      </c>
      <c r="C88" s="26"/>
      <c r="D88" s="41"/>
      <c r="E88" s="458"/>
      <c r="F88" s="41">
        <f>SUM(C88:E88)</f>
        <v>0</v>
      </c>
      <c r="G88" s="26"/>
      <c r="H88" s="41"/>
      <c r="I88" s="41"/>
      <c r="J88" s="41">
        <f>SUM(G88:I88)</f>
        <v>0</v>
      </c>
      <c r="K88" s="26"/>
      <c r="L88" s="41"/>
      <c r="M88" s="41"/>
      <c r="N88" s="41">
        <f>SUM(K88:M88)</f>
        <v>0</v>
      </c>
      <c r="O88" s="26"/>
      <c r="P88" s="41"/>
      <c r="Q88" s="41"/>
      <c r="R88" s="41">
        <f>SUM(O88:Q88)</f>
        <v>0</v>
      </c>
      <c r="S88" s="26"/>
      <c r="T88" s="41"/>
      <c r="U88" s="41"/>
      <c r="V88" s="41">
        <f>SUM(S88:U88)</f>
        <v>0</v>
      </c>
      <c r="W88" s="26"/>
      <c r="X88" s="41"/>
      <c r="Y88" s="41"/>
      <c r="Z88" s="41">
        <f>SUM(W88:Y88)</f>
        <v>0</v>
      </c>
    </row>
    <row r="89" spans="2:26" ht="15" hidden="1">
      <c r="B89" s="33" t="s">
        <v>56</v>
      </c>
      <c r="C89" s="26"/>
      <c r="D89" s="41"/>
      <c r="E89" s="458"/>
      <c r="F89" s="41">
        <f aca="true" t="shared" si="16" ref="F89:F99">SUM(C89:E89)</f>
        <v>0</v>
      </c>
      <c r="G89" s="26"/>
      <c r="H89" s="41"/>
      <c r="I89" s="41"/>
      <c r="J89" s="41">
        <f aca="true" t="shared" si="17" ref="J89:J99">SUM(G89:I89)</f>
        <v>0</v>
      </c>
      <c r="K89" s="26"/>
      <c r="L89" s="41"/>
      <c r="M89" s="41"/>
      <c r="N89" s="41">
        <f aca="true" t="shared" si="18" ref="N89:N99">SUM(K89:M89)</f>
        <v>0</v>
      </c>
      <c r="O89" s="26"/>
      <c r="P89" s="41"/>
      <c r="Q89" s="41"/>
      <c r="R89" s="41">
        <f aca="true" t="shared" si="19" ref="R89:R99">SUM(O89:Q89)</f>
        <v>0</v>
      </c>
      <c r="S89" s="26"/>
      <c r="T89" s="41"/>
      <c r="U89" s="41"/>
      <c r="V89" s="41">
        <f aca="true" t="shared" si="20" ref="V89:V99">SUM(S89:U89)</f>
        <v>0</v>
      </c>
      <c r="W89" s="26"/>
      <c r="X89" s="41"/>
      <c r="Y89" s="41"/>
      <c r="Z89" s="41">
        <f aca="true" t="shared" si="21" ref="Z89:Z99">SUM(W89:Y89)</f>
        <v>0</v>
      </c>
    </row>
    <row r="90" spans="2:26" ht="15" hidden="1">
      <c r="B90" s="33" t="s">
        <v>52</v>
      </c>
      <c r="C90" s="26"/>
      <c r="D90" s="41"/>
      <c r="E90" s="458"/>
      <c r="F90" s="41">
        <f t="shared" si="16"/>
        <v>0</v>
      </c>
      <c r="G90" s="26"/>
      <c r="H90" s="41"/>
      <c r="I90" s="41"/>
      <c r="J90" s="41">
        <f t="shared" si="17"/>
        <v>0</v>
      </c>
      <c r="K90" s="26"/>
      <c r="L90" s="41"/>
      <c r="M90" s="41"/>
      <c r="N90" s="41">
        <f t="shared" si="18"/>
        <v>0</v>
      </c>
      <c r="O90" s="26"/>
      <c r="P90" s="41"/>
      <c r="Q90" s="41"/>
      <c r="R90" s="41">
        <f t="shared" si="19"/>
        <v>0</v>
      </c>
      <c r="S90" s="26"/>
      <c r="T90" s="41"/>
      <c r="U90" s="41"/>
      <c r="V90" s="41">
        <f t="shared" si="20"/>
        <v>0</v>
      </c>
      <c r="W90" s="26"/>
      <c r="X90" s="41"/>
      <c r="Y90" s="41"/>
      <c r="Z90" s="41">
        <f t="shared" si="21"/>
        <v>0</v>
      </c>
    </row>
    <row r="91" spans="2:26" ht="15" hidden="1">
      <c r="B91" s="33" t="s">
        <v>53</v>
      </c>
      <c r="C91" s="26"/>
      <c r="D91" s="41"/>
      <c r="E91" s="458"/>
      <c r="F91" s="41">
        <f t="shared" si="16"/>
        <v>0</v>
      </c>
      <c r="G91" s="26"/>
      <c r="H91" s="41"/>
      <c r="I91" s="41"/>
      <c r="J91" s="41">
        <f t="shared" si="17"/>
        <v>0</v>
      </c>
      <c r="K91" s="26"/>
      <c r="L91" s="41"/>
      <c r="M91" s="41"/>
      <c r="N91" s="41">
        <f t="shared" si="18"/>
        <v>0</v>
      </c>
      <c r="O91" s="26"/>
      <c r="P91" s="41"/>
      <c r="Q91" s="41"/>
      <c r="R91" s="41">
        <f t="shared" si="19"/>
        <v>0</v>
      </c>
      <c r="S91" s="26"/>
      <c r="T91" s="41"/>
      <c r="U91" s="41"/>
      <c r="V91" s="41">
        <f t="shared" si="20"/>
        <v>0</v>
      </c>
      <c r="W91" s="26"/>
      <c r="X91" s="41"/>
      <c r="Y91" s="41"/>
      <c r="Z91" s="41">
        <f t="shared" si="21"/>
        <v>0</v>
      </c>
    </row>
    <row r="92" spans="2:26" ht="15" hidden="1">
      <c r="B92" s="33" t="s">
        <v>50</v>
      </c>
      <c r="C92" s="26"/>
      <c r="D92" s="41"/>
      <c r="E92" s="458"/>
      <c r="F92" s="41">
        <f t="shared" si="16"/>
        <v>0</v>
      </c>
      <c r="G92" s="26"/>
      <c r="H92" s="41"/>
      <c r="I92" s="41"/>
      <c r="J92" s="41">
        <f t="shared" si="17"/>
        <v>0</v>
      </c>
      <c r="K92" s="26"/>
      <c r="L92" s="41"/>
      <c r="M92" s="41"/>
      <c r="N92" s="41">
        <f t="shared" si="18"/>
        <v>0</v>
      </c>
      <c r="O92" s="26"/>
      <c r="P92" s="41"/>
      <c r="Q92" s="41"/>
      <c r="R92" s="41">
        <f t="shared" si="19"/>
        <v>0</v>
      </c>
      <c r="S92" s="26"/>
      <c r="T92" s="41"/>
      <c r="U92" s="41"/>
      <c r="V92" s="41">
        <f t="shared" si="20"/>
        <v>0</v>
      </c>
      <c r="W92" s="26"/>
      <c r="X92" s="41"/>
      <c r="Y92" s="41"/>
      <c r="Z92" s="41">
        <f t="shared" si="21"/>
        <v>0</v>
      </c>
    </row>
    <row r="93" spans="2:26" ht="15" hidden="1">
      <c r="B93" s="33" t="s">
        <v>55</v>
      </c>
      <c r="C93" s="26"/>
      <c r="D93" s="41"/>
      <c r="E93" s="458"/>
      <c r="F93" s="41">
        <f t="shared" si="16"/>
        <v>0</v>
      </c>
      <c r="G93" s="26"/>
      <c r="H93" s="41"/>
      <c r="I93" s="41"/>
      <c r="J93" s="41">
        <f t="shared" si="17"/>
        <v>0</v>
      </c>
      <c r="K93" s="26"/>
      <c r="L93" s="41"/>
      <c r="M93" s="41"/>
      <c r="N93" s="41">
        <f t="shared" si="18"/>
        <v>0</v>
      </c>
      <c r="O93" s="26"/>
      <c r="P93" s="41"/>
      <c r="Q93" s="41"/>
      <c r="R93" s="41">
        <f t="shared" si="19"/>
        <v>0</v>
      </c>
      <c r="S93" s="26"/>
      <c r="T93" s="41"/>
      <c r="U93" s="41"/>
      <c r="V93" s="41">
        <f t="shared" si="20"/>
        <v>0</v>
      </c>
      <c r="W93" s="26"/>
      <c r="X93" s="41"/>
      <c r="Y93" s="41"/>
      <c r="Z93" s="41">
        <f t="shared" si="21"/>
        <v>0</v>
      </c>
    </row>
    <row r="94" spans="2:26" ht="15" hidden="1">
      <c r="B94" s="33" t="s">
        <v>51</v>
      </c>
      <c r="C94" s="26"/>
      <c r="D94" s="41"/>
      <c r="E94" s="458"/>
      <c r="F94" s="41">
        <f t="shared" si="16"/>
        <v>0</v>
      </c>
      <c r="G94" s="26"/>
      <c r="H94" s="41"/>
      <c r="I94" s="41"/>
      <c r="J94" s="41">
        <f t="shared" si="17"/>
        <v>0</v>
      </c>
      <c r="K94" s="26"/>
      <c r="L94" s="41"/>
      <c r="M94" s="41"/>
      <c r="N94" s="41">
        <f t="shared" si="18"/>
        <v>0</v>
      </c>
      <c r="O94" s="26"/>
      <c r="P94" s="41"/>
      <c r="Q94" s="41"/>
      <c r="R94" s="41">
        <f t="shared" si="19"/>
        <v>0</v>
      </c>
      <c r="S94" s="26"/>
      <c r="T94" s="41"/>
      <c r="U94" s="41"/>
      <c r="V94" s="41">
        <f t="shared" si="20"/>
        <v>0</v>
      </c>
      <c r="W94" s="26"/>
      <c r="X94" s="41"/>
      <c r="Y94" s="41"/>
      <c r="Z94" s="41">
        <f t="shared" si="21"/>
        <v>0</v>
      </c>
    </row>
    <row r="95" spans="2:26" ht="15" hidden="1">
      <c r="B95" s="33" t="s">
        <v>47</v>
      </c>
      <c r="C95" s="26"/>
      <c r="D95" s="41"/>
      <c r="E95" s="458"/>
      <c r="F95" s="41">
        <f t="shared" si="16"/>
        <v>0</v>
      </c>
      <c r="G95" s="26"/>
      <c r="H95" s="41"/>
      <c r="I95" s="41"/>
      <c r="J95" s="41">
        <f t="shared" si="17"/>
        <v>0</v>
      </c>
      <c r="K95" s="26"/>
      <c r="L95" s="41"/>
      <c r="M95" s="41"/>
      <c r="N95" s="41">
        <f t="shared" si="18"/>
        <v>0</v>
      </c>
      <c r="O95" s="26"/>
      <c r="P95" s="41"/>
      <c r="Q95" s="41"/>
      <c r="R95" s="41">
        <f t="shared" si="19"/>
        <v>0</v>
      </c>
      <c r="S95" s="26"/>
      <c r="T95" s="41"/>
      <c r="U95" s="41"/>
      <c r="V95" s="41">
        <f t="shared" si="20"/>
        <v>0</v>
      </c>
      <c r="W95" s="26"/>
      <c r="X95" s="41"/>
      <c r="Y95" s="41"/>
      <c r="Z95" s="41">
        <f t="shared" si="21"/>
        <v>0</v>
      </c>
    </row>
    <row r="96" spans="2:26" ht="15" hidden="1">
      <c r="B96" s="33" t="s">
        <v>48</v>
      </c>
      <c r="C96" s="26"/>
      <c r="D96" s="41"/>
      <c r="E96" s="458"/>
      <c r="F96" s="41">
        <f t="shared" si="16"/>
        <v>0</v>
      </c>
      <c r="G96" s="26"/>
      <c r="H96" s="41"/>
      <c r="I96" s="41"/>
      <c r="J96" s="41">
        <f t="shared" si="17"/>
        <v>0</v>
      </c>
      <c r="K96" s="26"/>
      <c r="L96" s="41"/>
      <c r="M96" s="41"/>
      <c r="N96" s="41">
        <f t="shared" si="18"/>
        <v>0</v>
      </c>
      <c r="O96" s="26"/>
      <c r="P96" s="41"/>
      <c r="Q96" s="41"/>
      <c r="R96" s="41">
        <f t="shared" si="19"/>
        <v>0</v>
      </c>
      <c r="S96" s="26"/>
      <c r="T96" s="41"/>
      <c r="U96" s="41"/>
      <c r="V96" s="41">
        <f t="shared" si="20"/>
        <v>0</v>
      </c>
      <c r="W96" s="26"/>
      <c r="X96" s="41"/>
      <c r="Y96" s="41"/>
      <c r="Z96" s="41">
        <f t="shared" si="21"/>
        <v>0</v>
      </c>
    </row>
    <row r="97" spans="2:26" ht="15" hidden="1">
      <c r="B97" s="34" t="s">
        <v>57</v>
      </c>
      <c r="C97" s="26"/>
      <c r="D97" s="41"/>
      <c r="E97" s="458"/>
      <c r="F97" s="41">
        <f t="shared" si="16"/>
        <v>0</v>
      </c>
      <c r="G97" s="26"/>
      <c r="H97" s="41"/>
      <c r="I97" s="41"/>
      <c r="J97" s="41">
        <f t="shared" si="17"/>
        <v>0</v>
      </c>
      <c r="K97" s="26"/>
      <c r="L97" s="41"/>
      <c r="M97" s="41"/>
      <c r="N97" s="41">
        <f t="shared" si="18"/>
        <v>0</v>
      </c>
      <c r="O97" s="26"/>
      <c r="P97" s="41"/>
      <c r="Q97" s="41"/>
      <c r="R97" s="41">
        <f t="shared" si="19"/>
        <v>0</v>
      </c>
      <c r="S97" s="26"/>
      <c r="T97" s="41"/>
      <c r="U97" s="41"/>
      <c r="V97" s="41">
        <f t="shared" si="20"/>
        <v>0</v>
      </c>
      <c r="W97" s="26"/>
      <c r="X97" s="41"/>
      <c r="Y97" s="41"/>
      <c r="Z97" s="41">
        <f t="shared" si="21"/>
        <v>0</v>
      </c>
    </row>
    <row r="98" spans="2:26" ht="15" hidden="1">
      <c r="B98" s="34" t="s">
        <v>59</v>
      </c>
      <c r="C98" s="26"/>
      <c r="D98" s="41"/>
      <c r="E98" s="458"/>
      <c r="F98" s="41">
        <f t="shared" si="16"/>
        <v>0</v>
      </c>
      <c r="G98" s="26"/>
      <c r="H98" s="41"/>
      <c r="I98" s="41"/>
      <c r="J98" s="41">
        <f t="shared" si="17"/>
        <v>0</v>
      </c>
      <c r="K98" s="26"/>
      <c r="L98" s="41"/>
      <c r="M98" s="41"/>
      <c r="N98" s="41">
        <f t="shared" si="18"/>
        <v>0</v>
      </c>
      <c r="O98" s="26"/>
      <c r="P98" s="41"/>
      <c r="Q98" s="41"/>
      <c r="R98" s="41">
        <f t="shared" si="19"/>
        <v>0</v>
      </c>
      <c r="S98" s="26"/>
      <c r="T98" s="41"/>
      <c r="U98" s="41"/>
      <c r="V98" s="41">
        <f t="shared" si="20"/>
        <v>0</v>
      </c>
      <c r="W98" s="26"/>
      <c r="X98" s="41"/>
      <c r="Y98" s="41"/>
      <c r="Z98" s="41">
        <f t="shared" si="21"/>
        <v>0</v>
      </c>
    </row>
    <row r="99" spans="2:26" ht="15" hidden="1">
      <c r="B99" s="31" t="s">
        <v>54</v>
      </c>
      <c r="C99" s="26"/>
      <c r="D99" s="41"/>
      <c r="E99" s="458"/>
      <c r="F99" s="41">
        <f t="shared" si="16"/>
        <v>0</v>
      </c>
      <c r="G99" s="26"/>
      <c r="H99" s="41"/>
      <c r="I99" s="41"/>
      <c r="J99" s="41">
        <f t="shared" si="17"/>
        <v>0</v>
      </c>
      <c r="K99" s="26"/>
      <c r="L99" s="41"/>
      <c r="M99" s="41"/>
      <c r="N99" s="41">
        <f t="shared" si="18"/>
        <v>0</v>
      </c>
      <c r="O99" s="26"/>
      <c r="P99" s="41"/>
      <c r="Q99" s="41"/>
      <c r="R99" s="41">
        <f t="shared" si="19"/>
        <v>0</v>
      </c>
      <c r="S99" s="26"/>
      <c r="T99" s="41"/>
      <c r="U99" s="41"/>
      <c r="V99" s="41">
        <f t="shared" si="20"/>
        <v>0</v>
      </c>
      <c r="W99" s="26"/>
      <c r="X99" s="41"/>
      <c r="Y99" s="41"/>
      <c r="Z99" s="41">
        <f t="shared" si="21"/>
        <v>0</v>
      </c>
    </row>
    <row r="100" spans="4:25" ht="15" hidden="1">
      <c r="D100" s="2"/>
      <c r="E100" s="45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4"/>
      <c r="S100" s="2"/>
      <c r="T100" s="2"/>
      <c r="U100" s="2"/>
      <c r="V100" s="2"/>
      <c r="W100" s="2"/>
      <c r="X100" s="2"/>
      <c r="Y100" s="2"/>
    </row>
    <row r="101" spans="2:26" ht="12.75" hidden="1">
      <c r="B101" s="552" t="s">
        <v>2</v>
      </c>
      <c r="C101" s="601" t="s">
        <v>68</v>
      </c>
      <c r="D101" s="602"/>
      <c r="E101" s="602"/>
      <c r="F101" s="603"/>
      <c r="G101" s="601" t="s">
        <v>69</v>
      </c>
      <c r="H101" s="602"/>
      <c r="I101" s="602"/>
      <c r="J101" s="603"/>
      <c r="K101" s="601" t="s">
        <v>70</v>
      </c>
      <c r="L101" s="602"/>
      <c r="M101" s="602"/>
      <c r="N101" s="603"/>
      <c r="O101" s="601" t="s">
        <v>71</v>
      </c>
      <c r="P101" s="602"/>
      <c r="Q101" s="602"/>
      <c r="R101" s="603"/>
      <c r="S101" s="601" t="s">
        <v>72</v>
      </c>
      <c r="T101" s="602"/>
      <c r="U101" s="602"/>
      <c r="V101" s="603"/>
      <c r="W101" s="608" t="s">
        <v>73</v>
      </c>
      <c r="X101" s="609"/>
      <c r="Y101" s="609"/>
      <c r="Z101" s="609"/>
    </row>
    <row r="102" spans="2:26" ht="14.25" hidden="1">
      <c r="B102" s="552"/>
      <c r="C102" s="32" t="s">
        <v>60</v>
      </c>
      <c r="D102" s="32" t="s">
        <v>61</v>
      </c>
      <c r="E102" s="457" t="s">
        <v>63</v>
      </c>
      <c r="F102" s="32" t="s">
        <v>77</v>
      </c>
      <c r="G102" s="32" t="s">
        <v>60</v>
      </c>
      <c r="H102" s="32" t="s">
        <v>61</v>
      </c>
      <c r="I102" s="32" t="s">
        <v>63</v>
      </c>
      <c r="J102" s="32" t="s">
        <v>77</v>
      </c>
      <c r="K102" s="32" t="s">
        <v>60</v>
      </c>
      <c r="L102" s="32" t="s">
        <v>61</v>
      </c>
      <c r="M102" s="32" t="s">
        <v>63</v>
      </c>
      <c r="N102" s="32" t="s">
        <v>77</v>
      </c>
      <c r="O102" s="32" t="s">
        <v>60</v>
      </c>
      <c r="P102" s="32" t="s">
        <v>61</v>
      </c>
      <c r="Q102" s="32" t="s">
        <v>63</v>
      </c>
      <c r="R102" s="32" t="s">
        <v>77</v>
      </c>
      <c r="S102" s="32" t="s">
        <v>60</v>
      </c>
      <c r="T102" s="32" t="s">
        <v>61</v>
      </c>
      <c r="U102" s="32" t="s">
        <v>63</v>
      </c>
      <c r="V102" s="32" t="s">
        <v>77</v>
      </c>
      <c r="W102" s="32" t="s">
        <v>60</v>
      </c>
      <c r="X102" s="32" t="s">
        <v>61</v>
      </c>
      <c r="Y102" s="32" t="s">
        <v>63</v>
      </c>
      <c r="Z102" s="32" t="s">
        <v>77</v>
      </c>
    </row>
    <row r="103" spans="2:26" ht="15" hidden="1">
      <c r="B103" s="33" t="s">
        <v>49</v>
      </c>
      <c r="C103" s="26"/>
      <c r="D103" s="41"/>
      <c r="E103" s="458"/>
      <c r="F103" s="41">
        <f>SUM(C103:E103)</f>
        <v>0</v>
      </c>
      <c r="G103" s="26"/>
      <c r="H103" s="41"/>
      <c r="I103" s="41"/>
      <c r="J103" s="41">
        <f>SUM(G103:I103)</f>
        <v>0</v>
      </c>
      <c r="K103" s="26"/>
      <c r="L103" s="41"/>
      <c r="M103" s="41"/>
      <c r="N103" s="41">
        <f>SUM(K103:M103)</f>
        <v>0</v>
      </c>
      <c r="O103" s="26"/>
      <c r="P103" s="41"/>
      <c r="Q103" s="41"/>
      <c r="R103" s="41">
        <f>SUM(O103:Q103)</f>
        <v>0</v>
      </c>
      <c r="S103" s="26"/>
      <c r="T103" s="41"/>
      <c r="U103" s="41"/>
      <c r="V103" s="41">
        <f>SUM(S103:U103)</f>
        <v>0</v>
      </c>
      <c r="W103" s="42"/>
      <c r="X103" s="42"/>
      <c r="Y103" s="42"/>
      <c r="Z103" s="42">
        <f>SUM(W103:Y103)</f>
        <v>0</v>
      </c>
    </row>
    <row r="104" spans="2:26" ht="15" hidden="1">
      <c r="B104" s="33" t="s">
        <v>56</v>
      </c>
      <c r="C104" s="26"/>
      <c r="D104" s="41"/>
      <c r="E104" s="458"/>
      <c r="F104" s="41">
        <f aca="true" t="shared" si="22" ref="F104:F113">SUM(C104:E104)</f>
        <v>0</v>
      </c>
      <c r="G104" s="26"/>
      <c r="H104" s="41"/>
      <c r="I104" s="41"/>
      <c r="J104" s="41">
        <f aca="true" t="shared" si="23" ref="J104:J114">SUM(G104:I104)</f>
        <v>0</v>
      </c>
      <c r="K104" s="26"/>
      <c r="L104" s="41"/>
      <c r="M104" s="41"/>
      <c r="N104" s="41">
        <f aca="true" t="shared" si="24" ref="N104:N114">SUM(K104:M104)</f>
        <v>0</v>
      </c>
      <c r="O104" s="26"/>
      <c r="P104" s="41"/>
      <c r="Q104" s="41"/>
      <c r="R104" s="41">
        <f aca="true" t="shared" si="25" ref="R104:R114">SUM(O104:Q104)</f>
        <v>0</v>
      </c>
      <c r="S104" s="26"/>
      <c r="T104" s="41"/>
      <c r="U104" s="41"/>
      <c r="V104" s="41">
        <f aca="true" t="shared" si="26" ref="V104:V114">SUM(S104:U104)</f>
        <v>0</v>
      </c>
      <c r="W104" s="26"/>
      <c r="X104" s="41"/>
      <c r="Y104" s="41"/>
      <c r="Z104" s="26">
        <f aca="true" t="shared" si="27" ref="Z104:Z114">SUM(W104:Y104)</f>
        <v>0</v>
      </c>
    </row>
    <row r="105" spans="2:26" ht="15" hidden="1">
      <c r="B105" s="33" t="s">
        <v>52</v>
      </c>
      <c r="C105" s="26"/>
      <c r="D105" s="41"/>
      <c r="E105" s="458"/>
      <c r="F105" s="41">
        <f t="shared" si="22"/>
        <v>0</v>
      </c>
      <c r="G105" s="26"/>
      <c r="H105" s="41"/>
      <c r="I105" s="41"/>
      <c r="J105" s="41">
        <f t="shared" si="23"/>
        <v>0</v>
      </c>
      <c r="K105" s="26"/>
      <c r="L105" s="41"/>
      <c r="M105" s="41"/>
      <c r="N105" s="41">
        <f t="shared" si="24"/>
        <v>0</v>
      </c>
      <c r="O105" s="26"/>
      <c r="P105" s="41"/>
      <c r="Q105" s="41"/>
      <c r="R105" s="41">
        <f t="shared" si="25"/>
        <v>0</v>
      </c>
      <c r="S105" s="26"/>
      <c r="T105" s="41"/>
      <c r="U105" s="41"/>
      <c r="V105" s="41">
        <f t="shared" si="26"/>
        <v>0</v>
      </c>
      <c r="W105" s="26"/>
      <c r="X105" s="41"/>
      <c r="Y105" s="41"/>
      <c r="Z105" s="26">
        <f t="shared" si="27"/>
        <v>0</v>
      </c>
    </row>
    <row r="106" spans="2:26" ht="15" hidden="1">
      <c r="B106" s="33" t="s">
        <v>53</v>
      </c>
      <c r="C106" s="26"/>
      <c r="D106" s="41"/>
      <c r="E106" s="458"/>
      <c r="F106" s="41">
        <f t="shared" si="22"/>
        <v>0</v>
      </c>
      <c r="G106" s="26"/>
      <c r="H106" s="41"/>
      <c r="I106" s="41"/>
      <c r="J106" s="41">
        <f t="shared" si="23"/>
        <v>0</v>
      </c>
      <c r="K106" s="26"/>
      <c r="L106" s="41"/>
      <c r="M106" s="41"/>
      <c r="N106" s="41">
        <f t="shared" si="24"/>
        <v>0</v>
      </c>
      <c r="O106" s="26"/>
      <c r="P106" s="41"/>
      <c r="Q106" s="41"/>
      <c r="R106" s="41">
        <f t="shared" si="25"/>
        <v>0</v>
      </c>
      <c r="S106" s="26"/>
      <c r="T106" s="41"/>
      <c r="U106" s="41"/>
      <c r="V106" s="41">
        <f t="shared" si="26"/>
        <v>0</v>
      </c>
      <c r="W106" s="26"/>
      <c r="X106" s="41"/>
      <c r="Y106" s="41"/>
      <c r="Z106" s="26">
        <f t="shared" si="27"/>
        <v>0</v>
      </c>
    </row>
    <row r="107" spans="2:26" ht="15" hidden="1">
      <c r="B107" s="33" t="s">
        <v>50</v>
      </c>
      <c r="C107" s="26"/>
      <c r="D107" s="41"/>
      <c r="E107" s="458"/>
      <c r="F107" s="41">
        <f t="shared" si="22"/>
        <v>0</v>
      </c>
      <c r="G107" s="26"/>
      <c r="H107" s="41"/>
      <c r="I107" s="41"/>
      <c r="J107" s="41">
        <f t="shared" si="23"/>
        <v>0</v>
      </c>
      <c r="K107" s="26"/>
      <c r="L107" s="41"/>
      <c r="M107" s="41"/>
      <c r="N107" s="41">
        <f t="shared" si="24"/>
        <v>0</v>
      </c>
      <c r="O107" s="26"/>
      <c r="P107" s="41"/>
      <c r="Q107" s="41"/>
      <c r="R107" s="41">
        <f t="shared" si="25"/>
        <v>0</v>
      </c>
      <c r="S107" s="26"/>
      <c r="T107" s="41"/>
      <c r="U107" s="41"/>
      <c r="V107" s="41">
        <f t="shared" si="26"/>
        <v>0</v>
      </c>
      <c r="W107" s="26"/>
      <c r="X107" s="41"/>
      <c r="Y107" s="41"/>
      <c r="Z107" s="26">
        <f t="shared" si="27"/>
        <v>0</v>
      </c>
    </row>
    <row r="108" spans="2:26" ht="15" hidden="1">
      <c r="B108" s="33" t="s">
        <v>55</v>
      </c>
      <c r="C108" s="26"/>
      <c r="D108" s="41"/>
      <c r="E108" s="458"/>
      <c r="F108" s="41">
        <f t="shared" si="22"/>
        <v>0</v>
      </c>
      <c r="G108" s="26"/>
      <c r="H108" s="41"/>
      <c r="I108" s="41"/>
      <c r="J108" s="41">
        <f t="shared" si="23"/>
        <v>0</v>
      </c>
      <c r="K108" s="26"/>
      <c r="L108" s="41"/>
      <c r="M108" s="41"/>
      <c r="N108" s="41">
        <f t="shared" si="24"/>
        <v>0</v>
      </c>
      <c r="O108" s="26"/>
      <c r="P108" s="41"/>
      <c r="Q108" s="41"/>
      <c r="R108" s="41">
        <f t="shared" si="25"/>
        <v>0</v>
      </c>
      <c r="S108" s="26"/>
      <c r="T108" s="41"/>
      <c r="U108" s="41"/>
      <c r="V108" s="41">
        <f t="shared" si="26"/>
        <v>0</v>
      </c>
      <c r="W108" s="26"/>
      <c r="X108" s="41"/>
      <c r="Y108" s="41"/>
      <c r="Z108" s="26">
        <f t="shared" si="27"/>
        <v>0</v>
      </c>
    </row>
    <row r="109" spans="2:26" ht="15" hidden="1">
      <c r="B109" s="33" t="s">
        <v>51</v>
      </c>
      <c r="C109" s="26"/>
      <c r="D109" s="41"/>
      <c r="E109" s="458"/>
      <c r="F109" s="41">
        <f t="shared" si="22"/>
        <v>0</v>
      </c>
      <c r="G109" s="26"/>
      <c r="H109" s="41"/>
      <c r="I109" s="41"/>
      <c r="J109" s="41">
        <f t="shared" si="23"/>
        <v>0</v>
      </c>
      <c r="K109" s="26"/>
      <c r="L109" s="41"/>
      <c r="M109" s="41"/>
      <c r="N109" s="41">
        <f t="shared" si="24"/>
        <v>0</v>
      </c>
      <c r="O109" s="26"/>
      <c r="P109" s="41"/>
      <c r="Q109" s="41"/>
      <c r="R109" s="41">
        <f t="shared" si="25"/>
        <v>0</v>
      </c>
      <c r="S109" s="26"/>
      <c r="T109" s="41"/>
      <c r="U109" s="41"/>
      <c r="V109" s="41">
        <f t="shared" si="26"/>
        <v>0</v>
      </c>
      <c r="W109" s="26"/>
      <c r="X109" s="41"/>
      <c r="Y109" s="41"/>
      <c r="Z109" s="26">
        <f t="shared" si="27"/>
        <v>0</v>
      </c>
    </row>
    <row r="110" spans="2:26" ht="15" hidden="1">
      <c r="B110" s="33" t="s">
        <v>47</v>
      </c>
      <c r="C110" s="26"/>
      <c r="D110" s="26"/>
      <c r="E110" s="61"/>
      <c r="F110" s="41">
        <f t="shared" si="22"/>
        <v>0</v>
      </c>
      <c r="G110" s="26"/>
      <c r="H110" s="26"/>
      <c r="I110" s="26"/>
      <c r="J110" s="41">
        <f t="shared" si="23"/>
        <v>0</v>
      </c>
      <c r="K110" s="26"/>
      <c r="L110" s="26"/>
      <c r="M110" s="26"/>
      <c r="N110" s="41">
        <f t="shared" si="24"/>
        <v>0</v>
      </c>
      <c r="O110" s="26"/>
      <c r="P110" s="26"/>
      <c r="Q110" s="26"/>
      <c r="R110" s="41">
        <f t="shared" si="25"/>
        <v>0</v>
      </c>
      <c r="S110" s="26"/>
      <c r="T110" s="26"/>
      <c r="U110" s="26"/>
      <c r="V110" s="41">
        <f t="shared" si="26"/>
        <v>0</v>
      </c>
      <c r="W110" s="26"/>
      <c r="X110" s="26"/>
      <c r="Y110" s="26"/>
      <c r="Z110" s="26">
        <f t="shared" si="27"/>
        <v>0</v>
      </c>
    </row>
    <row r="111" spans="2:26" ht="15" hidden="1">
      <c r="B111" s="33" t="s">
        <v>48</v>
      </c>
      <c r="C111" s="26"/>
      <c r="D111" s="26"/>
      <c r="E111" s="61"/>
      <c r="F111" s="41">
        <f t="shared" si="22"/>
        <v>0</v>
      </c>
      <c r="G111" s="26"/>
      <c r="H111" s="26"/>
      <c r="I111" s="26"/>
      <c r="J111" s="41">
        <f t="shared" si="23"/>
        <v>0</v>
      </c>
      <c r="K111" s="26"/>
      <c r="L111" s="26"/>
      <c r="M111" s="26"/>
      <c r="N111" s="41">
        <f t="shared" si="24"/>
        <v>0</v>
      </c>
      <c r="O111" s="26"/>
      <c r="P111" s="26"/>
      <c r="Q111" s="26"/>
      <c r="R111" s="41">
        <f t="shared" si="25"/>
        <v>0</v>
      </c>
      <c r="S111" s="26"/>
      <c r="T111" s="26"/>
      <c r="U111" s="26"/>
      <c r="V111" s="41">
        <f t="shared" si="26"/>
        <v>0</v>
      </c>
      <c r="W111" s="26"/>
      <c r="X111" s="26"/>
      <c r="Y111" s="26"/>
      <c r="Z111" s="26">
        <f t="shared" si="27"/>
        <v>0</v>
      </c>
    </row>
    <row r="112" spans="2:26" ht="15" hidden="1">
      <c r="B112" s="34" t="s">
        <v>57</v>
      </c>
      <c r="C112" s="26"/>
      <c r="D112" s="26"/>
      <c r="E112" s="61"/>
      <c r="F112" s="41">
        <f t="shared" si="22"/>
        <v>0</v>
      </c>
      <c r="G112" s="26"/>
      <c r="H112" s="26"/>
      <c r="I112" s="26"/>
      <c r="J112" s="41">
        <f t="shared" si="23"/>
        <v>0</v>
      </c>
      <c r="K112" s="26"/>
      <c r="L112" s="26"/>
      <c r="M112" s="26"/>
      <c r="N112" s="41">
        <f t="shared" si="24"/>
        <v>0</v>
      </c>
      <c r="O112" s="26"/>
      <c r="P112" s="26"/>
      <c r="Q112" s="26"/>
      <c r="R112" s="41">
        <f t="shared" si="25"/>
        <v>0</v>
      </c>
      <c r="S112" s="26"/>
      <c r="T112" s="26"/>
      <c r="U112" s="26"/>
      <c r="V112" s="41">
        <f t="shared" si="26"/>
        <v>0</v>
      </c>
      <c r="W112" s="26"/>
      <c r="X112" s="26"/>
      <c r="Y112" s="26"/>
      <c r="Z112" s="26">
        <f t="shared" si="27"/>
        <v>0</v>
      </c>
    </row>
    <row r="113" spans="2:26" ht="15" hidden="1">
      <c r="B113" s="34" t="s">
        <v>59</v>
      </c>
      <c r="C113" s="26"/>
      <c r="D113" s="26"/>
      <c r="E113" s="61"/>
      <c r="F113" s="41">
        <f t="shared" si="22"/>
        <v>0</v>
      </c>
      <c r="G113" s="26"/>
      <c r="H113" s="26"/>
      <c r="I113" s="26"/>
      <c r="J113" s="41">
        <f t="shared" si="23"/>
        <v>0</v>
      </c>
      <c r="K113" s="26"/>
      <c r="L113" s="26"/>
      <c r="M113" s="26"/>
      <c r="N113" s="41">
        <f t="shared" si="24"/>
        <v>0</v>
      </c>
      <c r="O113" s="26"/>
      <c r="P113" s="26"/>
      <c r="Q113" s="26"/>
      <c r="R113" s="41">
        <f t="shared" si="25"/>
        <v>0</v>
      </c>
      <c r="S113" s="26"/>
      <c r="T113" s="26"/>
      <c r="U113" s="26"/>
      <c r="V113" s="41">
        <f t="shared" si="26"/>
        <v>0</v>
      </c>
      <c r="W113" s="26"/>
      <c r="X113" s="26"/>
      <c r="Y113" s="26"/>
      <c r="Z113" s="26">
        <f t="shared" si="27"/>
        <v>0</v>
      </c>
    </row>
    <row r="114" spans="2:26" ht="15" hidden="1">
      <c r="B114" s="31" t="s">
        <v>54</v>
      </c>
      <c r="C114" s="26"/>
      <c r="D114" s="26"/>
      <c r="E114" s="61"/>
      <c r="F114" s="41">
        <f>SUM(C114:E114)</f>
        <v>0</v>
      </c>
      <c r="G114" s="26"/>
      <c r="H114" s="26"/>
      <c r="I114" s="26"/>
      <c r="J114" s="41">
        <f t="shared" si="23"/>
        <v>0</v>
      </c>
      <c r="K114" s="26"/>
      <c r="L114" s="26"/>
      <c r="M114" s="26"/>
      <c r="N114" s="41">
        <f t="shared" si="24"/>
        <v>0</v>
      </c>
      <c r="O114" s="26"/>
      <c r="P114" s="26"/>
      <c r="Q114" s="26"/>
      <c r="R114" s="41">
        <f t="shared" si="25"/>
        <v>0</v>
      </c>
      <c r="S114" s="26"/>
      <c r="T114" s="26"/>
      <c r="U114" s="26"/>
      <c r="V114" s="41">
        <f t="shared" si="26"/>
        <v>0</v>
      </c>
      <c r="W114" s="26"/>
      <c r="X114" s="26"/>
      <c r="Y114" s="26"/>
      <c r="Z114" s="26">
        <f t="shared" si="27"/>
        <v>0</v>
      </c>
    </row>
  </sheetData>
  <sheetProtection/>
  <mergeCells count="22">
    <mergeCell ref="B3:P3"/>
    <mergeCell ref="B2:P2"/>
    <mergeCell ref="C101:F101"/>
    <mergeCell ref="G86:J86"/>
    <mergeCell ref="K86:N86"/>
    <mergeCell ref="B101:B102"/>
    <mergeCell ref="C86:F86"/>
    <mergeCell ref="B86:B87"/>
    <mergeCell ref="C7:P7"/>
    <mergeCell ref="B23:P23"/>
    <mergeCell ref="W101:Z101"/>
    <mergeCell ref="S101:V101"/>
    <mergeCell ref="O101:R101"/>
    <mergeCell ref="K101:N101"/>
    <mergeCell ref="G101:J101"/>
    <mergeCell ref="S86:V86"/>
    <mergeCell ref="B24:B25"/>
    <mergeCell ref="B6:P6"/>
    <mergeCell ref="O86:R86"/>
    <mergeCell ref="C24:P24"/>
    <mergeCell ref="W86:Z86"/>
    <mergeCell ref="L40:O40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rowBreaks count="1" manualBreakCount="1">
    <brk id="8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2:Z59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20.57421875" style="2" bestFit="1" customWidth="1"/>
    <col min="2" max="2" width="9.8515625" style="3" bestFit="1" customWidth="1"/>
    <col min="3" max="14" width="7.28125" style="282" customWidth="1"/>
    <col min="15" max="26" width="7.28125" style="283" customWidth="1"/>
    <col min="27" max="16384" width="11.57421875" style="2" customWidth="1"/>
  </cols>
  <sheetData>
    <row r="2" spans="1:26" ht="16.5">
      <c r="A2" s="520" t="s">
        <v>214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</row>
    <row r="3" spans="1:26" ht="16.5">
      <c r="A3" s="520" t="s">
        <v>120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</row>
    <row r="6" spans="1:26" ht="15">
      <c r="A6" s="521" t="s">
        <v>218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</row>
    <row r="7" spans="1:26" ht="15.75" customHeight="1">
      <c r="A7" s="522" t="s">
        <v>2</v>
      </c>
      <c r="B7" s="523" t="s">
        <v>3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</row>
    <row r="8" spans="1:26" ht="22.5">
      <c r="A8" s="522"/>
      <c r="B8" s="80" t="s">
        <v>4</v>
      </c>
      <c r="C8" s="269" t="s">
        <v>5</v>
      </c>
      <c r="D8" s="519" t="s">
        <v>6</v>
      </c>
      <c r="E8" s="519" t="s">
        <v>7</v>
      </c>
      <c r="F8" s="519" t="s">
        <v>6</v>
      </c>
      <c r="G8" s="519" t="s">
        <v>8</v>
      </c>
      <c r="H8" s="519" t="s">
        <v>6</v>
      </c>
      <c r="I8" s="519" t="s">
        <v>9</v>
      </c>
      <c r="J8" s="519" t="s">
        <v>6</v>
      </c>
      <c r="K8" s="519" t="s">
        <v>10</v>
      </c>
      <c r="L8" s="519" t="s">
        <v>6</v>
      </c>
      <c r="M8" s="519" t="s">
        <v>11</v>
      </c>
      <c r="N8" s="519" t="s">
        <v>6</v>
      </c>
      <c r="O8" s="519" t="s">
        <v>12</v>
      </c>
      <c r="P8" s="519" t="s">
        <v>6</v>
      </c>
      <c r="Q8" s="519" t="s">
        <v>13</v>
      </c>
      <c r="R8" s="519" t="s">
        <v>6</v>
      </c>
      <c r="S8" s="519" t="s">
        <v>14</v>
      </c>
      <c r="T8" s="519" t="s">
        <v>6</v>
      </c>
      <c r="U8" s="519" t="s">
        <v>15</v>
      </c>
      <c r="V8" s="519" t="s">
        <v>6</v>
      </c>
      <c r="W8" s="519" t="s">
        <v>16</v>
      </c>
      <c r="X8" s="519" t="s">
        <v>6</v>
      </c>
      <c r="Y8" s="519" t="s">
        <v>17</v>
      </c>
      <c r="Z8" s="252" t="s">
        <v>6</v>
      </c>
    </row>
    <row r="9" spans="1:26" ht="16.5" customHeight="1">
      <c r="A9" s="81" t="s">
        <v>18</v>
      </c>
      <c r="B9" s="268">
        <v>1600</v>
      </c>
      <c r="C9" s="229">
        <v>1152</v>
      </c>
      <c r="D9" s="273">
        <f>C9/B9</f>
        <v>0.72</v>
      </c>
      <c r="E9" s="102">
        <v>1535</v>
      </c>
      <c r="F9" s="103">
        <f>E9/B9</f>
        <v>0.959375</v>
      </c>
      <c r="G9" s="102">
        <v>1520</v>
      </c>
      <c r="H9" s="103">
        <f>G9/B9</f>
        <v>0.95</v>
      </c>
      <c r="I9" s="102">
        <v>1784</v>
      </c>
      <c r="J9" s="103">
        <f>I9/B9</f>
        <v>1.115</v>
      </c>
      <c r="K9" s="102">
        <v>1536</v>
      </c>
      <c r="L9" s="103">
        <f>K9/B9</f>
        <v>0.96</v>
      </c>
      <c r="M9" s="102">
        <v>1345</v>
      </c>
      <c r="N9" s="103">
        <f>M9/B9</f>
        <v>0.840625</v>
      </c>
      <c r="O9" s="102">
        <v>1264</v>
      </c>
      <c r="P9" s="104">
        <f>O9/B9</f>
        <v>0.79</v>
      </c>
      <c r="Q9" s="102">
        <v>1344</v>
      </c>
      <c r="R9" s="104">
        <f>Q9/B9</f>
        <v>0.84</v>
      </c>
      <c r="S9" s="102">
        <v>1697</v>
      </c>
      <c r="T9" s="104">
        <f>S9/B9</f>
        <v>1.060625</v>
      </c>
      <c r="U9" s="102">
        <v>1548</v>
      </c>
      <c r="V9" s="104">
        <f>U9/B9</f>
        <v>0.9675</v>
      </c>
      <c r="W9" s="102">
        <v>1304</v>
      </c>
      <c r="X9" s="104">
        <f>W9/B9</f>
        <v>0.815</v>
      </c>
      <c r="Y9" s="102">
        <v>1126</v>
      </c>
      <c r="Z9" s="265">
        <f>Y9/B9</f>
        <v>0.70375</v>
      </c>
    </row>
    <row r="10" spans="1:26" ht="16.5" customHeight="1">
      <c r="A10" s="81" t="s">
        <v>19</v>
      </c>
      <c r="B10" s="268">
        <v>1280</v>
      </c>
      <c r="C10" s="229">
        <v>615</v>
      </c>
      <c r="D10" s="273">
        <f>C10/B10</f>
        <v>0.48046875</v>
      </c>
      <c r="E10" s="102">
        <v>1056</v>
      </c>
      <c r="F10" s="103">
        <f>E10/B10</f>
        <v>0.825</v>
      </c>
      <c r="G10" s="274">
        <v>866</v>
      </c>
      <c r="H10" s="103">
        <f>G10/B10</f>
        <v>0.6765625</v>
      </c>
      <c r="I10" s="274">
        <v>1160</v>
      </c>
      <c r="J10" s="103">
        <f>I10/B10</f>
        <v>0.90625</v>
      </c>
      <c r="K10" s="274">
        <v>926</v>
      </c>
      <c r="L10" s="103">
        <f>K10/B10</f>
        <v>0.7234375</v>
      </c>
      <c r="M10" s="274">
        <v>945</v>
      </c>
      <c r="N10" s="103">
        <f>M10/B10</f>
        <v>0.73828125</v>
      </c>
      <c r="O10" s="108">
        <v>1002</v>
      </c>
      <c r="P10" s="104">
        <f>O10/B10</f>
        <v>0.7828125</v>
      </c>
      <c r="Q10" s="108">
        <v>878</v>
      </c>
      <c r="R10" s="104">
        <f>Q10/B10</f>
        <v>0.6859375</v>
      </c>
      <c r="S10" s="108">
        <v>955</v>
      </c>
      <c r="T10" s="104">
        <f>S10/B10</f>
        <v>0.74609375</v>
      </c>
      <c r="U10" s="108">
        <v>1203</v>
      </c>
      <c r="V10" s="104">
        <f>U10/B10</f>
        <v>0.93984375</v>
      </c>
      <c r="W10" s="108">
        <v>1174</v>
      </c>
      <c r="X10" s="104">
        <f>W10/B10</f>
        <v>0.9171875</v>
      </c>
      <c r="Y10" s="108">
        <v>980</v>
      </c>
      <c r="Z10" s="265">
        <f>Y10/B10</f>
        <v>0.765625</v>
      </c>
    </row>
    <row r="11" spans="1:26" ht="15">
      <c r="A11" s="86" t="s">
        <v>20</v>
      </c>
      <c r="B11" s="82">
        <f>SUM(B9:B10)</f>
        <v>2880</v>
      </c>
      <c r="C11" s="229">
        <f>SUM(C9:C10)</f>
        <v>1767</v>
      </c>
      <c r="D11" s="103">
        <f>C11/B11</f>
        <v>0.6135416666666667</v>
      </c>
      <c r="E11" s="102">
        <f>SUM(E9:E10)</f>
        <v>2591</v>
      </c>
      <c r="F11" s="103">
        <f>E11/B11</f>
        <v>0.8996527777777777</v>
      </c>
      <c r="G11" s="102">
        <f>SUM(G9:G10)</f>
        <v>2386</v>
      </c>
      <c r="H11" s="103">
        <f>G11/B11</f>
        <v>0.8284722222222223</v>
      </c>
      <c r="I11" s="102">
        <f>SUM(I9:I10)</f>
        <v>2944</v>
      </c>
      <c r="J11" s="103">
        <f>I11/B11</f>
        <v>1.0222222222222221</v>
      </c>
      <c r="K11" s="102">
        <f>SUM(K9:K10)</f>
        <v>2462</v>
      </c>
      <c r="L11" s="103">
        <f>K11/B11</f>
        <v>0.8548611111111111</v>
      </c>
      <c r="M11" s="102">
        <f>SUM(M9:M10)</f>
        <v>2290</v>
      </c>
      <c r="N11" s="103">
        <f>M11/B11</f>
        <v>0.7951388888888888</v>
      </c>
      <c r="O11" s="275">
        <f>SUM(O9:O10)</f>
        <v>2266</v>
      </c>
      <c r="P11" s="104">
        <f>O11/B11</f>
        <v>0.7868055555555555</v>
      </c>
      <c r="Q11" s="275">
        <f>SUM(Q9:Q10)</f>
        <v>2222</v>
      </c>
      <c r="R11" s="104">
        <f>Q11/B11</f>
        <v>0.7715277777777778</v>
      </c>
      <c r="S11" s="275">
        <f>SUM(S9:S10)</f>
        <v>2652</v>
      </c>
      <c r="T11" s="104">
        <f>S11/B11</f>
        <v>0.9208333333333333</v>
      </c>
      <c r="U11" s="275">
        <f>SUM(U9:U10)</f>
        <v>2751</v>
      </c>
      <c r="V11" s="104">
        <f>U11/B11</f>
        <v>0.9552083333333333</v>
      </c>
      <c r="W11" s="275">
        <f>SUM(W9:W10)</f>
        <v>2478</v>
      </c>
      <c r="X11" s="104">
        <f>W11/B11</f>
        <v>0.8604166666666667</v>
      </c>
      <c r="Y11" s="275">
        <f>SUM(Y9:Y10)</f>
        <v>2106</v>
      </c>
      <c r="Z11" s="265">
        <f>Y11/B11</f>
        <v>0.73125</v>
      </c>
    </row>
    <row r="12" spans="1:26" ht="15">
      <c r="A12" s="88"/>
      <c r="B12" s="289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/>
      <c r="P12" s="277"/>
      <c r="Q12" s="277"/>
      <c r="R12" s="277"/>
      <c r="S12" s="277"/>
      <c r="T12" s="278"/>
      <c r="U12" s="277"/>
      <c r="V12" s="277"/>
      <c r="W12" s="277"/>
      <c r="X12" s="277"/>
      <c r="Y12" s="277"/>
      <c r="Z12" s="277"/>
    </row>
    <row r="13" spans="1:26" ht="15">
      <c r="A13" s="88"/>
      <c r="B13" s="89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1:26" ht="15">
      <c r="A14" s="521" t="s">
        <v>219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</row>
    <row r="15" spans="1:26" ht="15.75" customHeight="1">
      <c r="A15" s="522" t="s">
        <v>2</v>
      </c>
      <c r="B15" s="523" t="s">
        <v>3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</row>
    <row r="16" spans="1:26" ht="22.5">
      <c r="A16" s="522"/>
      <c r="B16" s="80" t="s">
        <v>21</v>
      </c>
      <c r="C16" s="269" t="s">
        <v>5</v>
      </c>
      <c r="D16" s="519" t="s">
        <v>6</v>
      </c>
      <c r="E16" s="519" t="s">
        <v>7</v>
      </c>
      <c r="F16" s="519" t="s">
        <v>6</v>
      </c>
      <c r="G16" s="519" t="s">
        <v>8</v>
      </c>
      <c r="H16" s="519" t="s">
        <v>6</v>
      </c>
      <c r="I16" s="519" t="s">
        <v>9</v>
      </c>
      <c r="J16" s="519" t="s">
        <v>6</v>
      </c>
      <c r="K16" s="519" t="s">
        <v>10</v>
      </c>
      <c r="L16" s="519" t="s">
        <v>6</v>
      </c>
      <c r="M16" s="519" t="s">
        <v>11</v>
      </c>
      <c r="N16" s="519" t="s">
        <v>6</v>
      </c>
      <c r="O16" s="519" t="s">
        <v>12</v>
      </c>
      <c r="P16" s="519" t="s">
        <v>6</v>
      </c>
      <c r="Q16" s="519" t="s">
        <v>13</v>
      </c>
      <c r="R16" s="519" t="s">
        <v>6</v>
      </c>
      <c r="S16" s="519" t="s">
        <v>14</v>
      </c>
      <c r="T16" s="519" t="s">
        <v>6</v>
      </c>
      <c r="U16" s="519" t="s">
        <v>15</v>
      </c>
      <c r="V16" s="519" t="s">
        <v>6</v>
      </c>
      <c r="W16" s="519" t="s">
        <v>16</v>
      </c>
      <c r="X16" s="519" t="s">
        <v>6</v>
      </c>
      <c r="Y16" s="519" t="s">
        <v>17</v>
      </c>
      <c r="Z16" s="252" t="s">
        <v>6</v>
      </c>
    </row>
    <row r="17" spans="1:26" ht="15">
      <c r="A17" s="81" t="s">
        <v>18</v>
      </c>
      <c r="B17" s="268">
        <v>768</v>
      </c>
      <c r="C17" s="279">
        <v>592</v>
      </c>
      <c r="D17" s="273">
        <f>C17/B17</f>
        <v>0.7708333333333334</v>
      </c>
      <c r="E17" s="102">
        <v>821</v>
      </c>
      <c r="F17" s="103">
        <f>E17/B17</f>
        <v>1.0690104166666667</v>
      </c>
      <c r="G17" s="102">
        <v>477</v>
      </c>
      <c r="H17" s="103">
        <f>G17/B17</f>
        <v>0.62109375</v>
      </c>
      <c r="I17" s="102">
        <v>673</v>
      </c>
      <c r="J17" s="103">
        <f>I17/B17</f>
        <v>0.8763020833333334</v>
      </c>
      <c r="K17" s="102">
        <v>727</v>
      </c>
      <c r="L17" s="103">
        <f>K17/B17</f>
        <v>0.9466145833333334</v>
      </c>
      <c r="M17" s="102">
        <v>983</v>
      </c>
      <c r="N17" s="103">
        <f>M17/B17</f>
        <v>1.2799479166666667</v>
      </c>
      <c r="O17" s="102">
        <v>851</v>
      </c>
      <c r="P17" s="104">
        <f>O17/B17</f>
        <v>1.1080729166666667</v>
      </c>
      <c r="Q17" s="102">
        <v>698</v>
      </c>
      <c r="R17" s="104">
        <f>Q17/B17</f>
        <v>0.9088541666666666</v>
      </c>
      <c r="S17" s="102">
        <v>778</v>
      </c>
      <c r="T17" s="104">
        <f>S17/B17</f>
        <v>1.0130208333333333</v>
      </c>
      <c r="U17" s="102">
        <v>820</v>
      </c>
      <c r="V17" s="104">
        <f>U17/B17</f>
        <v>1.0677083333333333</v>
      </c>
      <c r="W17" s="102">
        <v>785</v>
      </c>
      <c r="X17" s="104">
        <f>W17/B17</f>
        <v>1.0221354166666667</v>
      </c>
      <c r="Y17" s="102">
        <v>582</v>
      </c>
      <c r="Z17" s="265">
        <f>Y17/B17</f>
        <v>0.7578125</v>
      </c>
    </row>
    <row r="18" spans="1:26" ht="15">
      <c r="A18" s="81" t="s">
        <v>19</v>
      </c>
      <c r="B18" s="268">
        <v>614</v>
      </c>
      <c r="C18" s="229">
        <v>314</v>
      </c>
      <c r="D18" s="273">
        <f>C18/B18</f>
        <v>0.511400651465798</v>
      </c>
      <c r="E18" s="102">
        <v>568</v>
      </c>
      <c r="F18" s="103">
        <f>E18/B18</f>
        <v>0.9250814332247557</v>
      </c>
      <c r="G18" s="274">
        <v>599</v>
      </c>
      <c r="H18" s="103">
        <f>G18/B18</f>
        <v>0.9755700325732899</v>
      </c>
      <c r="I18" s="274">
        <v>417</v>
      </c>
      <c r="J18" s="103">
        <f>I18/B18</f>
        <v>0.6791530944625407</v>
      </c>
      <c r="K18" s="274">
        <v>513</v>
      </c>
      <c r="L18" s="103">
        <f>K18/B18</f>
        <v>0.8355048859934854</v>
      </c>
      <c r="M18" s="274">
        <v>516</v>
      </c>
      <c r="N18" s="103">
        <f>M18/B18</f>
        <v>0.8403908794788274</v>
      </c>
      <c r="O18" s="108">
        <v>595</v>
      </c>
      <c r="P18" s="104">
        <f>O18/B18</f>
        <v>0.9690553745928339</v>
      </c>
      <c r="Q18" s="108">
        <v>567</v>
      </c>
      <c r="R18" s="104">
        <f>Q18/B18</f>
        <v>0.9234527687296417</v>
      </c>
      <c r="S18" s="108">
        <v>584</v>
      </c>
      <c r="T18" s="104">
        <f>S18/B18</f>
        <v>0.9511400651465798</v>
      </c>
      <c r="U18" s="108">
        <v>543</v>
      </c>
      <c r="V18" s="104">
        <f>U18/B18</f>
        <v>0.8843648208469055</v>
      </c>
      <c r="W18" s="108">
        <v>363</v>
      </c>
      <c r="X18" s="104">
        <f>W18/B18</f>
        <v>0.5912052117263844</v>
      </c>
      <c r="Y18" s="108">
        <v>301</v>
      </c>
      <c r="Z18" s="265">
        <f>Y18/B18</f>
        <v>0.49022801302931596</v>
      </c>
    </row>
    <row r="19" spans="1:26" ht="15">
      <c r="A19" s="86" t="s">
        <v>20</v>
      </c>
      <c r="B19" s="82">
        <f>SUM(B17:B18)</f>
        <v>1382</v>
      </c>
      <c r="C19" s="229">
        <f>SUM(C17:C18)</f>
        <v>906</v>
      </c>
      <c r="D19" s="103">
        <f>C19/B19</f>
        <v>0.6555716353111433</v>
      </c>
      <c r="E19" s="102">
        <f>SUM(E17:E18)</f>
        <v>1389</v>
      </c>
      <c r="F19" s="103">
        <f>E19/B19</f>
        <v>1.0050651230101302</v>
      </c>
      <c r="G19" s="274">
        <f>SUM(G17:G18)</f>
        <v>1076</v>
      </c>
      <c r="H19" s="103">
        <f>G19/B19</f>
        <v>0.7785817655571635</v>
      </c>
      <c r="I19" s="274">
        <f>SUM(I17:I18)</f>
        <v>1090</v>
      </c>
      <c r="J19" s="103">
        <f>I19/B19</f>
        <v>0.788712011577424</v>
      </c>
      <c r="K19" s="274">
        <f>SUM(K17:K18)</f>
        <v>1240</v>
      </c>
      <c r="L19" s="103">
        <f>K19/B19</f>
        <v>0.8972503617945007</v>
      </c>
      <c r="M19" s="274">
        <f>SUM(M17:M18)</f>
        <v>1499</v>
      </c>
      <c r="N19" s="103">
        <f>M19/B19</f>
        <v>1.0846599131693198</v>
      </c>
      <c r="O19" s="108">
        <f>SUM(O17:O18)</f>
        <v>1446</v>
      </c>
      <c r="P19" s="104">
        <f>O19/B19</f>
        <v>1.0463096960926195</v>
      </c>
      <c r="Q19" s="108">
        <f>SUM(Q17:Q18)</f>
        <v>1265</v>
      </c>
      <c r="R19" s="104">
        <f>Q19/B19</f>
        <v>0.9153400868306801</v>
      </c>
      <c r="S19" s="108">
        <f>SUM(S17:S18)</f>
        <v>1362</v>
      </c>
      <c r="T19" s="104">
        <f>S19/B19</f>
        <v>0.9855282199710564</v>
      </c>
      <c r="U19" s="108">
        <f>SUM(U17:U18)</f>
        <v>1363</v>
      </c>
      <c r="V19" s="104">
        <f>U19/B19</f>
        <v>0.9862518089725036</v>
      </c>
      <c r="W19" s="108">
        <f>SUM(W17:W18)</f>
        <v>1148</v>
      </c>
      <c r="X19" s="104">
        <f>W19/B19</f>
        <v>0.8306801736613604</v>
      </c>
      <c r="Y19" s="108">
        <f>SUM(Y17:Y18)</f>
        <v>883</v>
      </c>
      <c r="Z19" s="265">
        <f>Y19/B19</f>
        <v>0.6389290882778582</v>
      </c>
    </row>
    <row r="20" spans="1:26" ht="15">
      <c r="A20" s="88"/>
      <c r="B20" s="289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0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26" ht="15">
      <c r="A21" s="88"/>
      <c r="B21" s="89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26" ht="15">
      <c r="A22" s="521" t="s">
        <v>220</v>
      </c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</row>
    <row r="23" spans="1:26" ht="15.75" customHeight="1">
      <c r="A23" s="522" t="s">
        <v>2</v>
      </c>
      <c r="B23" s="523" t="s">
        <v>3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</row>
    <row r="24" spans="1:26" ht="28.5" customHeight="1">
      <c r="A24" s="522"/>
      <c r="B24" s="80" t="s">
        <v>22</v>
      </c>
      <c r="C24" s="269" t="s">
        <v>5</v>
      </c>
      <c r="D24" s="519" t="s">
        <v>6</v>
      </c>
      <c r="E24" s="519" t="s">
        <v>7</v>
      </c>
      <c r="F24" s="519" t="s">
        <v>6</v>
      </c>
      <c r="G24" s="519" t="s">
        <v>8</v>
      </c>
      <c r="H24" s="519" t="s">
        <v>6</v>
      </c>
      <c r="I24" s="519" t="s">
        <v>9</v>
      </c>
      <c r="J24" s="519" t="s">
        <v>6</v>
      </c>
      <c r="K24" s="519" t="s">
        <v>10</v>
      </c>
      <c r="L24" s="519" t="s">
        <v>6</v>
      </c>
      <c r="M24" s="519" t="s">
        <v>11</v>
      </c>
      <c r="N24" s="519" t="s">
        <v>6</v>
      </c>
      <c r="O24" s="519" t="s">
        <v>12</v>
      </c>
      <c r="P24" s="519" t="s">
        <v>6</v>
      </c>
      <c r="Q24" s="519" t="s">
        <v>13</v>
      </c>
      <c r="R24" s="519" t="s">
        <v>6</v>
      </c>
      <c r="S24" s="519" t="s">
        <v>14</v>
      </c>
      <c r="T24" s="519" t="s">
        <v>6</v>
      </c>
      <c r="U24" s="519" t="s">
        <v>15</v>
      </c>
      <c r="V24" s="519" t="s">
        <v>6</v>
      </c>
      <c r="W24" s="519" t="s">
        <v>16</v>
      </c>
      <c r="X24" s="519" t="s">
        <v>6</v>
      </c>
      <c r="Y24" s="519" t="s">
        <v>17</v>
      </c>
      <c r="Z24" s="252" t="s">
        <v>6</v>
      </c>
    </row>
    <row r="25" spans="1:26" ht="15">
      <c r="A25" s="81" t="s">
        <v>18</v>
      </c>
      <c r="B25" s="268">
        <v>4800</v>
      </c>
      <c r="C25" s="229">
        <v>4973</v>
      </c>
      <c r="D25" s="273">
        <f>C25/B25</f>
        <v>1.0360416666666667</v>
      </c>
      <c r="E25" s="102">
        <v>5426</v>
      </c>
      <c r="F25" s="103">
        <f>E25/B25</f>
        <v>1.1304166666666666</v>
      </c>
      <c r="G25" s="102">
        <v>5404</v>
      </c>
      <c r="H25" s="103">
        <f>G25/B25</f>
        <v>1.1258333333333332</v>
      </c>
      <c r="I25" s="102">
        <v>5248</v>
      </c>
      <c r="J25" s="103">
        <f>I25/B25</f>
        <v>1.0933333333333333</v>
      </c>
      <c r="K25" s="102">
        <v>5586</v>
      </c>
      <c r="L25" s="103">
        <f>K25/B25</f>
        <v>1.16375</v>
      </c>
      <c r="M25" s="102">
        <v>5577</v>
      </c>
      <c r="N25" s="103">
        <f>M25/B25</f>
        <v>1.161875</v>
      </c>
      <c r="O25" s="102">
        <v>5135</v>
      </c>
      <c r="P25" s="104">
        <f>O25/B25</f>
        <v>1.0697916666666667</v>
      </c>
      <c r="Q25" s="102">
        <v>5367</v>
      </c>
      <c r="R25" s="104">
        <f>Q25/B25</f>
        <v>1.118125</v>
      </c>
      <c r="S25" s="102">
        <v>5036</v>
      </c>
      <c r="T25" s="104">
        <f>S25/B25</f>
        <v>1.0491666666666666</v>
      </c>
      <c r="U25" s="102">
        <v>5206</v>
      </c>
      <c r="V25" s="104">
        <f>U25/B25</f>
        <v>1.0845833333333332</v>
      </c>
      <c r="W25" s="102">
        <v>5107</v>
      </c>
      <c r="X25" s="104">
        <f>W25/B25</f>
        <v>1.0639583333333333</v>
      </c>
      <c r="Y25" s="102">
        <v>4747</v>
      </c>
      <c r="Z25" s="265">
        <f>Y25/B25</f>
        <v>0.9889583333333334</v>
      </c>
    </row>
    <row r="26" spans="1:26" ht="15">
      <c r="A26" s="81" t="s">
        <v>19</v>
      </c>
      <c r="B26" s="268">
        <v>3840</v>
      </c>
      <c r="C26" s="229">
        <v>3617</v>
      </c>
      <c r="D26" s="273">
        <f>C26/B26</f>
        <v>0.9419270833333333</v>
      </c>
      <c r="E26" s="102">
        <v>4155</v>
      </c>
      <c r="F26" s="103">
        <f>E26/B26</f>
        <v>1.08203125</v>
      </c>
      <c r="G26" s="102">
        <v>3674</v>
      </c>
      <c r="H26" s="103">
        <f>G26/B26</f>
        <v>0.9567708333333333</v>
      </c>
      <c r="I26" s="274">
        <v>4094</v>
      </c>
      <c r="J26" s="103">
        <f>I26/B26</f>
        <v>1.0661458333333333</v>
      </c>
      <c r="K26" s="102">
        <v>4543</v>
      </c>
      <c r="L26" s="103">
        <f>K26/B26</f>
        <v>1.1830729166666667</v>
      </c>
      <c r="M26" s="102">
        <v>4717</v>
      </c>
      <c r="N26" s="103">
        <f>M26/B26</f>
        <v>1.2283854166666666</v>
      </c>
      <c r="O26" s="102">
        <v>4084</v>
      </c>
      <c r="P26" s="104">
        <f>O26/B26</f>
        <v>1.0635416666666666</v>
      </c>
      <c r="Q26" s="108">
        <v>3832</v>
      </c>
      <c r="R26" s="104">
        <f>Q26/B26</f>
        <v>0.9979166666666667</v>
      </c>
      <c r="S26" s="102">
        <v>3561</v>
      </c>
      <c r="T26" s="104">
        <f>S26/B26</f>
        <v>0.92734375</v>
      </c>
      <c r="U26" s="275">
        <v>3799</v>
      </c>
      <c r="V26" s="104">
        <f>U26/B26</f>
        <v>0.9893229166666667</v>
      </c>
      <c r="W26" s="108">
        <v>3600</v>
      </c>
      <c r="X26" s="104">
        <f>W26/B26</f>
        <v>0.9375</v>
      </c>
      <c r="Y26" s="108">
        <v>3237</v>
      </c>
      <c r="Z26" s="265">
        <f>Y26/B26</f>
        <v>0.84296875</v>
      </c>
    </row>
    <row r="27" spans="1:26" ht="15">
      <c r="A27" s="86" t="s">
        <v>20</v>
      </c>
      <c r="B27" s="82">
        <f>SUM(B25:B26)</f>
        <v>8640</v>
      </c>
      <c r="C27" s="229">
        <f>SUM(C25:C26)</f>
        <v>8590</v>
      </c>
      <c r="D27" s="103">
        <f>C27/B27</f>
        <v>0.9942129629629629</v>
      </c>
      <c r="E27" s="102">
        <f>SUM(E25:E26)</f>
        <v>9581</v>
      </c>
      <c r="F27" s="103">
        <f>E27/B27</f>
        <v>1.1089120370370371</v>
      </c>
      <c r="G27" s="102">
        <f>SUM(G25:G26)</f>
        <v>9078</v>
      </c>
      <c r="H27" s="103">
        <f>G27/B27</f>
        <v>1.0506944444444444</v>
      </c>
      <c r="I27" s="102">
        <f>SUM(I25:I26)</f>
        <v>9342</v>
      </c>
      <c r="J27" s="103">
        <f>I27/B27</f>
        <v>1.08125</v>
      </c>
      <c r="K27" s="102">
        <f>SUM(K25:K26)</f>
        <v>10129</v>
      </c>
      <c r="L27" s="103">
        <f>K27/B27</f>
        <v>1.1723379629629629</v>
      </c>
      <c r="M27" s="102">
        <f>SUM(M25:M26)</f>
        <v>10294</v>
      </c>
      <c r="N27" s="103">
        <f>M27/B27</f>
        <v>1.1914351851851852</v>
      </c>
      <c r="O27" s="102">
        <f>SUM(O25:O26)</f>
        <v>9219</v>
      </c>
      <c r="P27" s="104">
        <f>O27/B27</f>
        <v>1.067013888888889</v>
      </c>
      <c r="Q27" s="102">
        <f>SUM(Q25:Q26)</f>
        <v>9199</v>
      </c>
      <c r="R27" s="104">
        <f>Q27/B27</f>
        <v>1.064699074074074</v>
      </c>
      <c r="S27" s="102">
        <f>SUM(S25:S26)</f>
        <v>8597</v>
      </c>
      <c r="T27" s="104">
        <f>S27/B27</f>
        <v>0.9950231481481482</v>
      </c>
      <c r="U27" s="275">
        <f>SUM(U25:U26)</f>
        <v>9005</v>
      </c>
      <c r="V27" s="104">
        <f>U27/B27</f>
        <v>1.0422453703703705</v>
      </c>
      <c r="W27" s="108">
        <f>SUM(W25:W26)</f>
        <v>8707</v>
      </c>
      <c r="X27" s="104">
        <f>W27/B27</f>
        <v>1.0077546296296296</v>
      </c>
      <c r="Y27" s="108">
        <f>SUM(Y25:Y26)</f>
        <v>7984</v>
      </c>
      <c r="Z27" s="265">
        <f>Y27/B27</f>
        <v>0.924074074074074</v>
      </c>
    </row>
    <row r="28" ht="15">
      <c r="B28" s="166"/>
    </row>
    <row r="29" spans="1:8" ht="15.75">
      <c r="A29" s="192"/>
      <c r="B29" s="193"/>
      <c r="C29" s="281"/>
      <c r="D29" s="281"/>
      <c r="E29" s="281"/>
      <c r="F29" s="281"/>
      <c r="G29" s="281"/>
      <c r="H29" s="281"/>
    </row>
    <row r="30" spans="1:26" s="16" customFormat="1" ht="15.75">
      <c r="A30" s="540" t="s">
        <v>222</v>
      </c>
      <c r="B30" s="541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  <c r="X30" s="541"/>
      <c r="Y30" s="541"/>
      <c r="Z30" s="541"/>
    </row>
    <row r="31" spans="1:26" s="16" customFormat="1" ht="22.5">
      <c r="A31" s="100" t="s">
        <v>23</v>
      </c>
      <c r="B31" s="80" t="s">
        <v>24</v>
      </c>
      <c r="C31" s="100" t="s">
        <v>5</v>
      </c>
      <c r="D31" s="100" t="s">
        <v>6</v>
      </c>
      <c r="E31" s="100" t="s">
        <v>7</v>
      </c>
      <c r="F31" s="100" t="s">
        <v>6</v>
      </c>
      <c r="G31" s="100" t="s">
        <v>8</v>
      </c>
      <c r="H31" s="100" t="s">
        <v>6</v>
      </c>
      <c r="I31" s="100" t="s">
        <v>9</v>
      </c>
      <c r="J31" s="100" t="s">
        <v>6</v>
      </c>
      <c r="K31" s="100" t="s">
        <v>10</v>
      </c>
      <c r="L31" s="100" t="s">
        <v>6</v>
      </c>
      <c r="M31" s="100" t="s">
        <v>11</v>
      </c>
      <c r="N31" s="100" t="s">
        <v>6</v>
      </c>
      <c r="O31" s="100" t="s">
        <v>12</v>
      </c>
      <c r="P31" s="100" t="s">
        <v>6</v>
      </c>
      <c r="Q31" s="100" t="s">
        <v>13</v>
      </c>
      <c r="R31" s="100" t="s">
        <v>6</v>
      </c>
      <c r="S31" s="100" t="s">
        <v>14</v>
      </c>
      <c r="T31" s="100" t="s">
        <v>6</v>
      </c>
      <c r="U31" s="100" t="s">
        <v>15</v>
      </c>
      <c r="V31" s="100" t="s">
        <v>6</v>
      </c>
      <c r="W31" s="100" t="s">
        <v>16</v>
      </c>
      <c r="X31" s="100" t="s">
        <v>6</v>
      </c>
      <c r="Y31" s="100" t="s">
        <v>17</v>
      </c>
      <c r="Z31" s="264" t="s">
        <v>6</v>
      </c>
    </row>
    <row r="32" spans="1:26" s="16" customFormat="1" ht="15">
      <c r="A32" s="108" t="s">
        <v>25</v>
      </c>
      <c r="B32" s="101">
        <v>6656</v>
      </c>
      <c r="C32" s="102">
        <v>5764</v>
      </c>
      <c r="D32" s="103">
        <f>C32/B32</f>
        <v>0.8659855769230769</v>
      </c>
      <c r="E32" s="102">
        <v>5931</v>
      </c>
      <c r="F32" s="103">
        <f>E32/B32</f>
        <v>0.8910757211538461</v>
      </c>
      <c r="G32" s="102">
        <v>7277</v>
      </c>
      <c r="H32" s="103">
        <f>G32/B32</f>
        <v>1.0932992788461537</v>
      </c>
      <c r="I32" s="102">
        <v>8621</v>
      </c>
      <c r="J32" s="104">
        <f>I32/B32</f>
        <v>1.2952223557692308</v>
      </c>
      <c r="K32" s="102">
        <v>8279</v>
      </c>
      <c r="L32" s="104">
        <f>K32/B32</f>
        <v>1.2438401442307692</v>
      </c>
      <c r="M32" s="102">
        <v>7411</v>
      </c>
      <c r="N32" s="104">
        <f>M32/B32</f>
        <v>1.1134314903846154</v>
      </c>
      <c r="O32" s="102">
        <v>6437</v>
      </c>
      <c r="P32" s="104">
        <f>O32/B32</f>
        <v>0.9670973557692307</v>
      </c>
      <c r="Q32" s="102">
        <v>7520</v>
      </c>
      <c r="R32" s="104">
        <f>Q32/B32</f>
        <v>1.1298076923076923</v>
      </c>
      <c r="S32" s="102">
        <v>7046</v>
      </c>
      <c r="T32" s="104">
        <f>S32/B32</f>
        <v>1.05859375</v>
      </c>
      <c r="U32" s="102">
        <v>6990</v>
      </c>
      <c r="V32" s="104">
        <f>U32/B32</f>
        <v>1.0501802884615385</v>
      </c>
      <c r="W32" s="102">
        <v>6263</v>
      </c>
      <c r="X32" s="104">
        <f>W32/B32</f>
        <v>0.9409555288461539</v>
      </c>
      <c r="Y32" s="102">
        <v>5408</v>
      </c>
      <c r="Z32" s="265">
        <f>Y32/B32</f>
        <v>0.8125</v>
      </c>
    </row>
    <row r="33" spans="1:26" s="16" customFormat="1" ht="15">
      <c r="A33" s="108" t="s">
        <v>1</v>
      </c>
      <c r="B33" s="101">
        <v>6656</v>
      </c>
      <c r="C33" s="102">
        <v>5317</v>
      </c>
      <c r="D33" s="103">
        <f>C33/B33</f>
        <v>0.798828125</v>
      </c>
      <c r="E33" s="102">
        <v>5135</v>
      </c>
      <c r="F33" s="103">
        <f>E33/B33</f>
        <v>0.771484375</v>
      </c>
      <c r="G33" s="102">
        <v>6163</v>
      </c>
      <c r="H33" s="103">
        <f>G33/B33</f>
        <v>0.9259314903846154</v>
      </c>
      <c r="I33" s="102">
        <v>7870</v>
      </c>
      <c r="J33" s="104">
        <f>I33/B33</f>
        <v>1.1823918269230769</v>
      </c>
      <c r="K33" s="102">
        <v>6663</v>
      </c>
      <c r="L33" s="104">
        <f>K33/B33</f>
        <v>1.0010516826923077</v>
      </c>
      <c r="M33" s="102">
        <v>5964</v>
      </c>
      <c r="N33" s="104">
        <f>M33/B33</f>
        <v>0.8960336538461539</v>
      </c>
      <c r="O33" s="102">
        <v>5469</v>
      </c>
      <c r="P33" s="104">
        <f>O33/B33</f>
        <v>0.8216646634615384</v>
      </c>
      <c r="Q33" s="102">
        <v>6292</v>
      </c>
      <c r="R33" s="104">
        <f>Q33/B33</f>
        <v>0.9453125</v>
      </c>
      <c r="S33" s="102">
        <v>5556</v>
      </c>
      <c r="T33" s="104">
        <f>S33/B33</f>
        <v>0.8347355769230769</v>
      </c>
      <c r="U33" s="102">
        <v>5668</v>
      </c>
      <c r="V33" s="104">
        <f>U33/B33</f>
        <v>0.8515625</v>
      </c>
      <c r="W33" s="102">
        <v>4693</v>
      </c>
      <c r="X33" s="104">
        <f>W33/B33</f>
        <v>0.705078125</v>
      </c>
      <c r="Y33" s="102">
        <v>4261</v>
      </c>
      <c r="Z33" s="265">
        <f>Y33/B33</f>
        <v>0.6401742788461539</v>
      </c>
    </row>
    <row r="34" spans="1:26" ht="15">
      <c r="A34" s="108" t="s">
        <v>26</v>
      </c>
      <c r="B34" s="101">
        <v>6656</v>
      </c>
      <c r="C34" s="102">
        <v>6979</v>
      </c>
      <c r="D34" s="103">
        <f>C34/B34</f>
        <v>1.0485276442307692</v>
      </c>
      <c r="E34" s="102">
        <v>6937</v>
      </c>
      <c r="F34" s="103">
        <f>E34/B34</f>
        <v>1.0422175480769231</v>
      </c>
      <c r="G34" s="102">
        <v>8229</v>
      </c>
      <c r="H34" s="103">
        <f>G34/B34</f>
        <v>1.236328125</v>
      </c>
      <c r="I34" s="102">
        <v>9359</v>
      </c>
      <c r="J34" s="104">
        <f>I34/B34</f>
        <v>1.4060997596153846</v>
      </c>
      <c r="K34" s="102">
        <v>8600</v>
      </c>
      <c r="L34" s="104">
        <f>K34/B34</f>
        <v>1.2920673076923077</v>
      </c>
      <c r="M34" s="102">
        <v>7927</v>
      </c>
      <c r="N34" s="104">
        <f>M34/B34</f>
        <v>1.1909555288461537</v>
      </c>
      <c r="O34" s="102">
        <v>7771</v>
      </c>
      <c r="P34" s="104">
        <f>O34/B34</f>
        <v>1.1675180288461537</v>
      </c>
      <c r="Q34" s="102">
        <v>9011</v>
      </c>
      <c r="R34" s="104">
        <f>Q34/B34</f>
        <v>1.3538161057692308</v>
      </c>
      <c r="S34" s="102">
        <v>8472</v>
      </c>
      <c r="T34" s="104">
        <f>S34/B34</f>
        <v>1.2728365384615385</v>
      </c>
      <c r="U34" s="102">
        <v>8482</v>
      </c>
      <c r="V34" s="104">
        <f>U34/B34</f>
        <v>1.2743389423076923</v>
      </c>
      <c r="W34" s="102">
        <v>7570</v>
      </c>
      <c r="X34" s="104">
        <f>W34/B34</f>
        <v>1.1373197115384615</v>
      </c>
      <c r="Y34" s="102">
        <v>6512</v>
      </c>
      <c r="Z34" s="265">
        <f>Y34/B34</f>
        <v>0.9783653846153846</v>
      </c>
    </row>
    <row r="35" spans="1:26" ht="15">
      <c r="A35" s="105" t="s">
        <v>27</v>
      </c>
      <c r="B35" s="106">
        <f>SUM(B32:B34)</f>
        <v>19968</v>
      </c>
      <c r="C35" s="107">
        <f>SUM(C32:C34)</f>
        <v>18060</v>
      </c>
      <c r="D35" s="103">
        <f>C35/B35</f>
        <v>0.9044471153846154</v>
      </c>
      <c r="E35" s="107">
        <f>SUM(E32:E34)</f>
        <v>18003</v>
      </c>
      <c r="F35" s="103">
        <f>E35/B35</f>
        <v>0.9015925480769231</v>
      </c>
      <c r="G35" s="107">
        <f>SUM(G32:G34)</f>
        <v>21669</v>
      </c>
      <c r="H35" s="103">
        <f>G35/B35</f>
        <v>1.0851862980769231</v>
      </c>
      <c r="I35" s="107">
        <f>SUM(I32:I34)</f>
        <v>25850</v>
      </c>
      <c r="J35" s="104">
        <f>I35/B35</f>
        <v>1.294571314102564</v>
      </c>
      <c r="K35" s="107">
        <f>SUM(K32:K34)</f>
        <v>23542</v>
      </c>
      <c r="L35" s="104">
        <f>K35/B35</f>
        <v>1.1789863782051282</v>
      </c>
      <c r="M35" s="107">
        <f>SUM(M32:M34)</f>
        <v>21302</v>
      </c>
      <c r="N35" s="104">
        <f>M35/B35</f>
        <v>1.066806891025641</v>
      </c>
      <c r="O35" s="107">
        <f>SUM(O32:O34)</f>
        <v>19677</v>
      </c>
      <c r="P35" s="104">
        <f>O35/B35</f>
        <v>0.9854266826923077</v>
      </c>
      <c r="Q35" s="107">
        <f>SUM(Q32:Q34)</f>
        <v>22823</v>
      </c>
      <c r="R35" s="104">
        <f>Q35/B35</f>
        <v>1.142978766025641</v>
      </c>
      <c r="S35" s="107">
        <f>SUM(S32:S34)</f>
        <v>21074</v>
      </c>
      <c r="T35" s="104">
        <f>S35/B35</f>
        <v>1.0553886217948718</v>
      </c>
      <c r="U35" s="107">
        <f>SUM(U32:U34)</f>
        <v>21140</v>
      </c>
      <c r="V35" s="104">
        <f>U35/B35</f>
        <v>1.0586939102564104</v>
      </c>
      <c r="W35" s="107">
        <f>SUM(W32:W34)</f>
        <v>18526</v>
      </c>
      <c r="X35" s="104">
        <f>W35/B35</f>
        <v>0.9277844551282052</v>
      </c>
      <c r="Y35" s="107">
        <f>SUM(Y32:Y34)</f>
        <v>16181</v>
      </c>
      <c r="Z35" s="265">
        <f>Y35/B35</f>
        <v>0.8103465544871795</v>
      </c>
    </row>
    <row r="38" spans="1:26" ht="15.75">
      <c r="A38" s="542" t="s">
        <v>224</v>
      </c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</row>
    <row r="39" spans="1:26" ht="24">
      <c r="A39" s="109" t="s">
        <v>75</v>
      </c>
      <c r="B39" s="110" t="s">
        <v>24</v>
      </c>
      <c r="C39" s="109" t="s">
        <v>5</v>
      </c>
      <c r="D39" s="109" t="s">
        <v>6</v>
      </c>
      <c r="E39" s="109" t="s">
        <v>7</v>
      </c>
      <c r="F39" s="109" t="s">
        <v>6</v>
      </c>
      <c r="G39" s="109" t="s">
        <v>8</v>
      </c>
      <c r="H39" s="109" t="s">
        <v>6</v>
      </c>
      <c r="I39" s="109" t="s">
        <v>9</v>
      </c>
      <c r="J39" s="109" t="s">
        <v>6</v>
      </c>
      <c r="K39" s="109" t="s">
        <v>10</v>
      </c>
      <c r="L39" s="109" t="s">
        <v>6</v>
      </c>
      <c r="M39" s="109" t="s">
        <v>11</v>
      </c>
      <c r="N39" s="109" t="s">
        <v>6</v>
      </c>
      <c r="O39" s="109" t="s">
        <v>12</v>
      </c>
      <c r="P39" s="109" t="s">
        <v>6</v>
      </c>
      <c r="Q39" s="109" t="s">
        <v>13</v>
      </c>
      <c r="R39" s="109" t="s">
        <v>6</v>
      </c>
      <c r="S39" s="109" t="s">
        <v>14</v>
      </c>
      <c r="T39" s="109" t="s">
        <v>6</v>
      </c>
      <c r="U39" s="109" t="s">
        <v>15</v>
      </c>
      <c r="V39" s="109" t="s">
        <v>6</v>
      </c>
      <c r="W39" s="109" t="s">
        <v>16</v>
      </c>
      <c r="X39" s="109" t="s">
        <v>6</v>
      </c>
      <c r="Y39" s="109" t="s">
        <v>17</v>
      </c>
      <c r="Z39" s="109" t="s">
        <v>6</v>
      </c>
    </row>
    <row r="40" spans="1:26" ht="15">
      <c r="A40" s="111" t="s">
        <v>28</v>
      </c>
      <c r="B40" s="112">
        <v>930</v>
      </c>
      <c r="C40" s="113">
        <v>832</v>
      </c>
      <c r="D40" s="114">
        <f aca="true" t="shared" si="0" ref="D40:D47">C40/B40</f>
        <v>0.8946236559139785</v>
      </c>
      <c r="E40" s="113">
        <v>689</v>
      </c>
      <c r="F40" s="114">
        <f aca="true" t="shared" si="1" ref="F40:F46">E40/B40</f>
        <v>0.7408602150537634</v>
      </c>
      <c r="G40" s="113">
        <v>894</v>
      </c>
      <c r="H40" s="115">
        <f aca="true" t="shared" si="2" ref="H40:H47">G40/B40</f>
        <v>0.9612903225806452</v>
      </c>
      <c r="I40" s="113">
        <v>841</v>
      </c>
      <c r="J40" s="115">
        <f>I40/B40</f>
        <v>0.9043010752688172</v>
      </c>
      <c r="K40" s="113">
        <v>756</v>
      </c>
      <c r="L40" s="115">
        <f>K40/B40</f>
        <v>0.8129032258064516</v>
      </c>
      <c r="M40" s="118">
        <v>740</v>
      </c>
      <c r="N40" s="115">
        <f>M40/B40</f>
        <v>0.7956989247311828</v>
      </c>
      <c r="O40" s="113">
        <v>682</v>
      </c>
      <c r="P40" s="116">
        <f>O40/B40</f>
        <v>0.7333333333333333</v>
      </c>
      <c r="Q40" s="113">
        <v>635</v>
      </c>
      <c r="R40" s="116">
        <f>Q40/B40</f>
        <v>0.6827956989247311</v>
      </c>
      <c r="S40" s="113">
        <v>797</v>
      </c>
      <c r="T40" s="116">
        <f>S40/B40</f>
        <v>0.8569892473118279</v>
      </c>
      <c r="U40" s="113">
        <v>680</v>
      </c>
      <c r="V40" s="116">
        <f>U40/B40</f>
        <v>0.7311827956989247</v>
      </c>
      <c r="W40" s="113">
        <v>607</v>
      </c>
      <c r="X40" s="116">
        <f>W40/B40</f>
        <v>0.6526881720430108</v>
      </c>
      <c r="Y40" s="113">
        <v>419</v>
      </c>
      <c r="Z40" s="116">
        <f>Y40/B40</f>
        <v>0.4505376344086022</v>
      </c>
    </row>
    <row r="41" spans="1:26" ht="15">
      <c r="A41" s="117" t="s">
        <v>29</v>
      </c>
      <c r="B41" s="112">
        <v>930</v>
      </c>
      <c r="C41" s="113">
        <v>641</v>
      </c>
      <c r="D41" s="114">
        <f t="shared" si="0"/>
        <v>0.689247311827957</v>
      </c>
      <c r="E41" s="113">
        <v>616</v>
      </c>
      <c r="F41" s="114">
        <f t="shared" si="1"/>
        <v>0.6623655913978495</v>
      </c>
      <c r="G41" s="118">
        <v>770</v>
      </c>
      <c r="H41" s="115">
        <f t="shared" si="2"/>
        <v>0.8279569892473119</v>
      </c>
      <c r="I41" s="118">
        <v>798</v>
      </c>
      <c r="J41" s="115">
        <f aca="true" t="shared" si="3" ref="J41:J47">I41/B41</f>
        <v>0.8580645161290322</v>
      </c>
      <c r="K41" s="118">
        <v>778</v>
      </c>
      <c r="L41" s="115">
        <f aca="true" t="shared" si="4" ref="L41:L47">K41/B41</f>
        <v>0.8365591397849462</v>
      </c>
      <c r="M41" s="118">
        <v>721</v>
      </c>
      <c r="N41" s="115">
        <f aca="true" t="shared" si="5" ref="N41:N46">M41/B41</f>
        <v>0.7752688172043011</v>
      </c>
      <c r="O41" s="119">
        <v>811</v>
      </c>
      <c r="P41" s="116">
        <f aca="true" t="shared" si="6" ref="P41:P47">O41/B41</f>
        <v>0.8720430107526882</v>
      </c>
      <c r="Q41" s="119">
        <v>829</v>
      </c>
      <c r="R41" s="116">
        <f aca="true" t="shared" si="7" ref="R41:R47">Q41/B41</f>
        <v>0.8913978494623656</v>
      </c>
      <c r="S41" s="119">
        <v>507</v>
      </c>
      <c r="T41" s="116">
        <f aca="true" t="shared" si="8" ref="T41:T47">S41/B41</f>
        <v>0.5451612903225806</v>
      </c>
      <c r="U41" s="119">
        <v>490</v>
      </c>
      <c r="V41" s="116">
        <f aca="true" t="shared" si="9" ref="V41:V47">U41/B41</f>
        <v>0.5268817204301075</v>
      </c>
      <c r="W41" s="119">
        <v>317</v>
      </c>
      <c r="X41" s="116">
        <f aca="true" t="shared" si="10" ref="X41:X47">W41/B41</f>
        <v>0.34086021505376346</v>
      </c>
      <c r="Y41" s="119">
        <v>411</v>
      </c>
      <c r="Z41" s="116">
        <f aca="true" t="shared" si="11" ref="Z41:Z47">Y41/B41</f>
        <v>0.44193548387096776</v>
      </c>
    </row>
    <row r="42" spans="1:26" ht="15">
      <c r="A42" s="111" t="s">
        <v>30</v>
      </c>
      <c r="B42" s="112">
        <v>930</v>
      </c>
      <c r="C42" s="113">
        <v>634</v>
      </c>
      <c r="D42" s="114">
        <f t="shared" si="0"/>
        <v>0.6817204301075269</v>
      </c>
      <c r="E42" s="113">
        <v>530</v>
      </c>
      <c r="F42" s="114">
        <f t="shared" si="1"/>
        <v>0.5698924731182796</v>
      </c>
      <c r="G42" s="118">
        <v>649</v>
      </c>
      <c r="H42" s="115">
        <f t="shared" si="2"/>
        <v>0.6978494623655914</v>
      </c>
      <c r="I42" s="118">
        <v>726</v>
      </c>
      <c r="J42" s="115">
        <f t="shared" si="3"/>
        <v>0.7806451612903226</v>
      </c>
      <c r="K42" s="118">
        <v>522</v>
      </c>
      <c r="L42" s="115">
        <f t="shared" si="4"/>
        <v>0.5612903225806452</v>
      </c>
      <c r="M42" s="118">
        <v>649</v>
      </c>
      <c r="N42" s="115">
        <f t="shared" si="5"/>
        <v>0.6978494623655914</v>
      </c>
      <c r="O42" s="119">
        <v>442</v>
      </c>
      <c r="P42" s="116">
        <f t="shared" si="6"/>
        <v>0.4752688172043011</v>
      </c>
      <c r="Q42" s="119">
        <v>804</v>
      </c>
      <c r="R42" s="116">
        <f t="shared" si="7"/>
        <v>0.864516129032258</v>
      </c>
      <c r="S42" s="119">
        <v>594</v>
      </c>
      <c r="T42" s="116">
        <f t="shared" si="8"/>
        <v>0.6387096774193548</v>
      </c>
      <c r="U42" s="119">
        <v>804</v>
      </c>
      <c r="V42" s="116">
        <f t="shared" si="9"/>
        <v>0.864516129032258</v>
      </c>
      <c r="W42" s="119">
        <v>710</v>
      </c>
      <c r="X42" s="116">
        <f t="shared" si="10"/>
        <v>0.7634408602150538</v>
      </c>
      <c r="Y42" s="119">
        <v>370</v>
      </c>
      <c r="Z42" s="116">
        <f t="shared" si="11"/>
        <v>0.3978494623655914</v>
      </c>
    </row>
    <row r="43" spans="1:26" ht="15">
      <c r="A43" s="111" t="s">
        <v>31</v>
      </c>
      <c r="B43" s="112">
        <v>930</v>
      </c>
      <c r="C43" s="113">
        <v>470</v>
      </c>
      <c r="D43" s="114">
        <f t="shared" si="0"/>
        <v>0.5053763440860215</v>
      </c>
      <c r="E43" s="113">
        <v>474</v>
      </c>
      <c r="F43" s="114">
        <f t="shared" si="1"/>
        <v>0.5096774193548387</v>
      </c>
      <c r="G43" s="118">
        <v>700</v>
      </c>
      <c r="H43" s="115">
        <f>G43/B43</f>
        <v>0.7526881720430108</v>
      </c>
      <c r="I43" s="118">
        <v>785</v>
      </c>
      <c r="J43" s="115">
        <f t="shared" si="3"/>
        <v>0.8440860215053764</v>
      </c>
      <c r="K43" s="118">
        <v>627</v>
      </c>
      <c r="L43" s="115">
        <f t="shared" si="4"/>
        <v>0.6741935483870968</v>
      </c>
      <c r="M43" s="118">
        <v>825</v>
      </c>
      <c r="N43" s="115">
        <f t="shared" si="5"/>
        <v>0.8870967741935484</v>
      </c>
      <c r="O43" s="119">
        <v>889</v>
      </c>
      <c r="P43" s="116">
        <f t="shared" si="6"/>
        <v>0.9559139784946237</v>
      </c>
      <c r="Q43" s="119">
        <v>884</v>
      </c>
      <c r="R43" s="116">
        <f t="shared" si="7"/>
        <v>0.9505376344086022</v>
      </c>
      <c r="S43" s="119">
        <v>686</v>
      </c>
      <c r="T43" s="116">
        <f t="shared" si="8"/>
        <v>0.7376344086021506</v>
      </c>
      <c r="U43" s="119">
        <v>597</v>
      </c>
      <c r="V43" s="116">
        <f t="shared" si="9"/>
        <v>0.6419354838709678</v>
      </c>
      <c r="W43" s="119">
        <v>675</v>
      </c>
      <c r="X43" s="116">
        <f t="shared" si="10"/>
        <v>0.7258064516129032</v>
      </c>
      <c r="Y43" s="119">
        <v>683</v>
      </c>
      <c r="Z43" s="116">
        <f t="shared" si="11"/>
        <v>0.7344086021505376</v>
      </c>
    </row>
    <row r="44" spans="1:26" ht="15">
      <c r="A44" s="111" t="s">
        <v>32</v>
      </c>
      <c r="B44" s="112">
        <v>930</v>
      </c>
      <c r="C44" s="113">
        <v>368</v>
      </c>
      <c r="D44" s="114">
        <f t="shared" si="0"/>
        <v>0.3956989247311828</v>
      </c>
      <c r="E44" s="113">
        <v>474</v>
      </c>
      <c r="F44" s="114">
        <f t="shared" si="1"/>
        <v>0.5096774193548387</v>
      </c>
      <c r="G44" s="118">
        <v>664</v>
      </c>
      <c r="H44" s="115">
        <f t="shared" si="2"/>
        <v>0.7139784946236559</v>
      </c>
      <c r="I44" s="118">
        <v>713</v>
      </c>
      <c r="J44" s="115">
        <f t="shared" si="3"/>
        <v>0.7666666666666667</v>
      </c>
      <c r="K44" s="118">
        <v>658</v>
      </c>
      <c r="L44" s="115">
        <f t="shared" si="4"/>
        <v>0.7075268817204301</v>
      </c>
      <c r="M44" s="118">
        <v>582</v>
      </c>
      <c r="N44" s="115">
        <f t="shared" si="5"/>
        <v>0.6258064516129033</v>
      </c>
      <c r="O44" s="119">
        <v>669</v>
      </c>
      <c r="P44" s="116">
        <f t="shared" si="6"/>
        <v>0.7193548387096774</v>
      </c>
      <c r="Q44" s="119">
        <v>637</v>
      </c>
      <c r="R44" s="116">
        <f t="shared" si="7"/>
        <v>0.6849462365591398</v>
      </c>
      <c r="S44" s="119">
        <v>571</v>
      </c>
      <c r="T44" s="116">
        <f t="shared" si="8"/>
        <v>0.613978494623656</v>
      </c>
      <c r="U44" s="119">
        <v>597</v>
      </c>
      <c r="V44" s="116">
        <f t="shared" si="9"/>
        <v>0.6419354838709678</v>
      </c>
      <c r="W44" s="119">
        <v>522</v>
      </c>
      <c r="X44" s="116">
        <f t="shared" si="10"/>
        <v>0.5612903225806452</v>
      </c>
      <c r="Y44" s="119">
        <v>518</v>
      </c>
      <c r="Z44" s="116">
        <f t="shared" si="11"/>
        <v>0.556989247311828</v>
      </c>
    </row>
    <row r="45" spans="1:26" ht="15">
      <c r="A45" s="111" t="s">
        <v>33</v>
      </c>
      <c r="B45" s="112">
        <v>930</v>
      </c>
      <c r="C45" s="113">
        <v>630</v>
      </c>
      <c r="D45" s="114">
        <f t="shared" si="0"/>
        <v>0.6774193548387096</v>
      </c>
      <c r="E45" s="113">
        <v>571</v>
      </c>
      <c r="F45" s="114">
        <f t="shared" si="1"/>
        <v>0.613978494623656</v>
      </c>
      <c r="G45" s="118">
        <v>484</v>
      </c>
      <c r="H45" s="115">
        <f t="shared" si="2"/>
        <v>0.5204301075268817</v>
      </c>
      <c r="I45" s="118">
        <v>771</v>
      </c>
      <c r="J45" s="115">
        <f t="shared" si="3"/>
        <v>0.8290322580645161</v>
      </c>
      <c r="K45" s="118">
        <v>741</v>
      </c>
      <c r="L45" s="115">
        <f t="shared" si="4"/>
        <v>0.7967741935483871</v>
      </c>
      <c r="M45" s="118">
        <v>669</v>
      </c>
      <c r="N45" s="115">
        <f t="shared" si="5"/>
        <v>0.7193548387096774</v>
      </c>
      <c r="O45" s="119">
        <v>549</v>
      </c>
      <c r="P45" s="116">
        <f t="shared" si="6"/>
        <v>0.5903225806451613</v>
      </c>
      <c r="Q45" s="119">
        <v>760</v>
      </c>
      <c r="R45" s="116">
        <f t="shared" si="7"/>
        <v>0.8172043010752689</v>
      </c>
      <c r="S45" s="119">
        <v>560</v>
      </c>
      <c r="T45" s="116">
        <f t="shared" si="8"/>
        <v>0.6021505376344086</v>
      </c>
      <c r="U45" s="119">
        <v>750</v>
      </c>
      <c r="V45" s="116">
        <f t="shared" si="9"/>
        <v>0.8064516129032258</v>
      </c>
      <c r="W45" s="119">
        <v>688</v>
      </c>
      <c r="X45" s="116">
        <f t="shared" si="10"/>
        <v>0.7397849462365591</v>
      </c>
      <c r="Y45" s="119">
        <v>381</v>
      </c>
      <c r="Z45" s="116">
        <f t="shared" si="11"/>
        <v>0.4096774193548387</v>
      </c>
    </row>
    <row r="46" spans="1:26" ht="15">
      <c r="A46" s="111" t="s">
        <v>34</v>
      </c>
      <c r="B46" s="112">
        <v>930</v>
      </c>
      <c r="C46" s="113">
        <v>248</v>
      </c>
      <c r="D46" s="114">
        <f t="shared" si="0"/>
        <v>0.26666666666666666</v>
      </c>
      <c r="E46" s="113">
        <v>291</v>
      </c>
      <c r="F46" s="114">
        <f t="shared" si="1"/>
        <v>0.31290322580645163</v>
      </c>
      <c r="G46" s="118">
        <v>268</v>
      </c>
      <c r="H46" s="115">
        <f t="shared" si="2"/>
        <v>0.28817204301075267</v>
      </c>
      <c r="I46" s="118">
        <v>314</v>
      </c>
      <c r="J46" s="115">
        <f t="shared" si="3"/>
        <v>0.33763440860215055</v>
      </c>
      <c r="K46" s="118">
        <v>249</v>
      </c>
      <c r="L46" s="115">
        <f t="shared" si="4"/>
        <v>0.267741935483871</v>
      </c>
      <c r="M46" s="118">
        <v>355</v>
      </c>
      <c r="N46" s="115">
        <f t="shared" si="5"/>
        <v>0.3817204301075269</v>
      </c>
      <c r="O46" s="119">
        <v>324</v>
      </c>
      <c r="P46" s="116">
        <f t="shared" si="6"/>
        <v>0.34838709677419355</v>
      </c>
      <c r="Q46" s="119">
        <v>333</v>
      </c>
      <c r="R46" s="116">
        <f t="shared" si="7"/>
        <v>0.3580645161290323</v>
      </c>
      <c r="S46" s="119">
        <v>363</v>
      </c>
      <c r="T46" s="116">
        <f t="shared" si="8"/>
        <v>0.3903225806451613</v>
      </c>
      <c r="U46" s="119">
        <v>314</v>
      </c>
      <c r="V46" s="116">
        <f t="shared" si="9"/>
        <v>0.33763440860215055</v>
      </c>
      <c r="W46" s="119">
        <v>379</v>
      </c>
      <c r="X46" s="116">
        <f t="shared" si="10"/>
        <v>0.4075268817204301</v>
      </c>
      <c r="Y46" s="119">
        <v>414</v>
      </c>
      <c r="Z46" s="116">
        <f t="shared" si="11"/>
        <v>0.44516129032258067</v>
      </c>
    </row>
    <row r="47" spans="1:26" ht="15">
      <c r="A47" s="120" t="s">
        <v>27</v>
      </c>
      <c r="B47" s="121">
        <f>SUM(B40:B46)</f>
        <v>6510</v>
      </c>
      <c r="C47" s="122">
        <f>SUM(C40:C46)</f>
        <v>3823</v>
      </c>
      <c r="D47" s="114">
        <f t="shared" si="0"/>
        <v>0.5872503840245775</v>
      </c>
      <c r="E47" s="122">
        <f>SUM(E40:E46)</f>
        <v>3645</v>
      </c>
      <c r="F47" s="114">
        <f>E47/B47</f>
        <v>0.5599078341013825</v>
      </c>
      <c r="G47" s="119">
        <f>SUM(G40:G46)</f>
        <v>4429</v>
      </c>
      <c r="H47" s="115">
        <f t="shared" si="2"/>
        <v>0.6803379416282642</v>
      </c>
      <c r="I47" s="119">
        <f>SUM(I40:I46)</f>
        <v>4948</v>
      </c>
      <c r="J47" s="115">
        <f t="shared" si="3"/>
        <v>0.7600614439324117</v>
      </c>
      <c r="K47" s="119">
        <f>SUM(K40:K46)</f>
        <v>4331</v>
      </c>
      <c r="L47" s="115">
        <f t="shared" si="4"/>
        <v>0.665284178187404</v>
      </c>
      <c r="M47" s="119">
        <f>SUM(M40:M46)</f>
        <v>4541</v>
      </c>
      <c r="N47" s="115">
        <v>897</v>
      </c>
      <c r="O47" s="119">
        <f>SUM(O40:O46)</f>
        <v>4366</v>
      </c>
      <c r="P47" s="116">
        <f t="shared" si="6"/>
        <v>0.6706605222734255</v>
      </c>
      <c r="Q47" s="119">
        <f>SUM(Q40:Q46)</f>
        <v>4882</v>
      </c>
      <c r="R47" s="116">
        <f t="shared" si="7"/>
        <v>0.7499231950844855</v>
      </c>
      <c r="S47" s="119">
        <f>SUM(S40:S46)</f>
        <v>4078</v>
      </c>
      <c r="T47" s="116">
        <f t="shared" si="8"/>
        <v>0.6264208909370199</v>
      </c>
      <c r="U47" s="119">
        <f>SUM(U40:U46)</f>
        <v>4232</v>
      </c>
      <c r="V47" s="116">
        <f t="shared" si="9"/>
        <v>0.6500768049155146</v>
      </c>
      <c r="W47" s="119">
        <f>SUM(W40:W46)</f>
        <v>3898</v>
      </c>
      <c r="X47" s="116">
        <f t="shared" si="10"/>
        <v>0.5987711213517665</v>
      </c>
      <c r="Y47" s="119">
        <f>SUM(Y40:Y46)</f>
        <v>3196</v>
      </c>
      <c r="Z47" s="116">
        <f t="shared" si="11"/>
        <v>0.490937019969278</v>
      </c>
    </row>
    <row r="48" spans="1:26" ht="15">
      <c r="A48"/>
      <c r="B4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/>
      <c r="B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544" t="s">
        <v>225</v>
      </c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</row>
    <row r="51" spans="1:26" ht="24">
      <c r="A51" s="400" t="s">
        <v>75</v>
      </c>
      <c r="B51" s="110" t="s">
        <v>24</v>
      </c>
      <c r="C51" s="109" t="s">
        <v>5</v>
      </c>
      <c r="D51" s="109" t="s">
        <v>6</v>
      </c>
      <c r="E51" s="109" t="s">
        <v>7</v>
      </c>
      <c r="F51" s="109" t="s">
        <v>6</v>
      </c>
      <c r="G51" s="109" t="s">
        <v>8</v>
      </c>
      <c r="H51" s="109" t="s">
        <v>6</v>
      </c>
      <c r="I51" s="109" t="s">
        <v>9</v>
      </c>
      <c r="J51" s="109" t="s">
        <v>6</v>
      </c>
      <c r="K51" s="109" t="s">
        <v>10</v>
      </c>
      <c r="L51" s="109" t="s">
        <v>6</v>
      </c>
      <c r="M51" s="109" t="s">
        <v>11</v>
      </c>
      <c r="N51" s="109" t="s">
        <v>6</v>
      </c>
      <c r="O51" s="109" t="s">
        <v>12</v>
      </c>
      <c r="P51" s="109" t="s">
        <v>6</v>
      </c>
      <c r="Q51" s="109" t="s">
        <v>13</v>
      </c>
      <c r="R51" s="109" t="s">
        <v>6</v>
      </c>
      <c r="S51" s="109" t="s">
        <v>14</v>
      </c>
      <c r="T51" s="109" t="s">
        <v>6</v>
      </c>
      <c r="U51" s="109" t="s">
        <v>15</v>
      </c>
      <c r="V51" s="109" t="s">
        <v>6</v>
      </c>
      <c r="W51" s="109" t="s">
        <v>16</v>
      </c>
      <c r="X51" s="109" t="s">
        <v>6</v>
      </c>
      <c r="Y51" s="109" t="s">
        <v>17</v>
      </c>
      <c r="Z51" s="411" t="s">
        <v>6</v>
      </c>
    </row>
    <row r="52" spans="1:26" ht="15">
      <c r="A52" s="401" t="s">
        <v>199</v>
      </c>
      <c r="B52" s="112">
        <v>53</v>
      </c>
      <c r="C52" s="113">
        <v>23</v>
      </c>
      <c r="D52" s="114">
        <f aca="true" t="shared" si="12" ref="D52:D59">C52/B52</f>
        <v>0.4339622641509434</v>
      </c>
      <c r="E52" s="113">
        <v>130</v>
      </c>
      <c r="F52" s="114">
        <f aca="true" t="shared" si="13" ref="F52:F58">E52/B52</f>
        <v>2.452830188679245</v>
      </c>
      <c r="G52" s="113">
        <v>256</v>
      </c>
      <c r="H52" s="115">
        <f aca="true" t="shared" si="14" ref="H52:H59">G52/B52</f>
        <v>4.830188679245283</v>
      </c>
      <c r="I52" s="113">
        <v>260</v>
      </c>
      <c r="J52" s="115">
        <f>I52/B52</f>
        <v>4.90566037735849</v>
      </c>
      <c r="K52" s="113">
        <v>246</v>
      </c>
      <c r="L52" s="115">
        <f>K52/B52</f>
        <v>4.6415094339622645</v>
      </c>
      <c r="M52" s="311">
        <v>237</v>
      </c>
      <c r="N52" s="115">
        <f>M52/B52</f>
        <v>4.471698113207547</v>
      </c>
      <c r="O52" s="113">
        <v>282</v>
      </c>
      <c r="P52" s="116">
        <f>O52/B52</f>
        <v>5.320754716981132</v>
      </c>
      <c r="Q52" s="113">
        <v>267</v>
      </c>
      <c r="R52" s="116">
        <f>Q52/B52</f>
        <v>5.037735849056604</v>
      </c>
      <c r="S52" s="113">
        <v>285</v>
      </c>
      <c r="T52" s="116">
        <f>S52/B52</f>
        <v>5.377358490566038</v>
      </c>
      <c r="U52" s="113">
        <v>264</v>
      </c>
      <c r="V52" s="116">
        <f>U52/B52</f>
        <v>4.981132075471698</v>
      </c>
      <c r="W52" s="113">
        <v>206</v>
      </c>
      <c r="X52" s="116">
        <f>W52/B52</f>
        <v>3.8867924528301887</v>
      </c>
      <c r="Y52" s="113">
        <v>269</v>
      </c>
      <c r="Z52" s="116">
        <f>Y52/B52</f>
        <v>5.0754716981132075</v>
      </c>
    </row>
    <row r="53" spans="1:26" ht="15">
      <c r="A53" s="403" t="s">
        <v>200</v>
      </c>
      <c r="B53" s="112">
        <v>192</v>
      </c>
      <c r="C53" s="113">
        <v>234</v>
      </c>
      <c r="D53" s="114">
        <f t="shared" si="12"/>
        <v>1.21875</v>
      </c>
      <c r="E53" s="113">
        <v>263</v>
      </c>
      <c r="F53" s="114">
        <f t="shared" si="13"/>
        <v>1.3697916666666667</v>
      </c>
      <c r="G53" s="118">
        <v>254</v>
      </c>
      <c r="H53" s="115">
        <f t="shared" si="14"/>
        <v>1.3229166666666667</v>
      </c>
      <c r="I53" s="118">
        <v>159</v>
      </c>
      <c r="J53" s="115">
        <f aca="true" t="shared" si="15" ref="J53:J59">I53/B53</f>
        <v>0.828125</v>
      </c>
      <c r="K53" s="118">
        <v>314</v>
      </c>
      <c r="L53" s="115">
        <f aca="true" t="shared" si="16" ref="L53:L59">K53/B53</f>
        <v>1.6354166666666667</v>
      </c>
      <c r="M53" s="311">
        <v>258</v>
      </c>
      <c r="N53" s="115">
        <f aca="true" t="shared" si="17" ref="N53:N59">M53/B53</f>
        <v>1.34375</v>
      </c>
      <c r="O53" s="119">
        <v>283</v>
      </c>
      <c r="P53" s="116">
        <f aca="true" t="shared" si="18" ref="P53:P59">O53/B53</f>
        <v>1.4739583333333333</v>
      </c>
      <c r="Q53" s="119">
        <v>334</v>
      </c>
      <c r="R53" s="116">
        <f aca="true" t="shared" si="19" ref="R53:R59">Q53/B53</f>
        <v>1.7395833333333333</v>
      </c>
      <c r="S53" s="119">
        <v>180</v>
      </c>
      <c r="T53" s="116">
        <f aca="true" t="shared" si="20" ref="T53:T59">S53/B53</f>
        <v>0.9375</v>
      </c>
      <c r="U53" s="119">
        <v>247</v>
      </c>
      <c r="V53" s="116">
        <f aca="true" t="shared" si="21" ref="V53:V59">U53/B53</f>
        <v>1.2864583333333333</v>
      </c>
      <c r="W53" s="119">
        <v>214</v>
      </c>
      <c r="X53" s="116">
        <f aca="true" t="shared" si="22" ref="X53:X59">W53/B53</f>
        <v>1.1145833333333333</v>
      </c>
      <c r="Y53" s="119">
        <v>261</v>
      </c>
      <c r="Z53" s="116">
        <f aca="true" t="shared" si="23" ref="Z53:Z59">Y53/B53</f>
        <v>1.359375</v>
      </c>
    </row>
    <row r="54" spans="1:26" ht="15">
      <c r="A54" s="401" t="s">
        <v>201</v>
      </c>
      <c r="B54" s="112">
        <v>55</v>
      </c>
      <c r="C54" s="113">
        <v>0</v>
      </c>
      <c r="D54" s="114">
        <f t="shared" si="12"/>
        <v>0</v>
      </c>
      <c r="E54" s="113">
        <v>84</v>
      </c>
      <c r="F54" s="114">
        <f t="shared" si="13"/>
        <v>1.5272727272727273</v>
      </c>
      <c r="G54" s="118">
        <v>122</v>
      </c>
      <c r="H54" s="115">
        <f t="shared" si="14"/>
        <v>2.2181818181818183</v>
      </c>
      <c r="I54" s="118">
        <v>93</v>
      </c>
      <c r="J54" s="115">
        <f t="shared" si="15"/>
        <v>1.690909090909091</v>
      </c>
      <c r="K54" s="118">
        <v>105</v>
      </c>
      <c r="L54" s="115">
        <f t="shared" si="16"/>
        <v>1.9090909090909092</v>
      </c>
      <c r="M54" s="118">
        <v>128</v>
      </c>
      <c r="N54" s="115">
        <f t="shared" si="17"/>
        <v>2.327272727272727</v>
      </c>
      <c r="O54" s="119">
        <v>115</v>
      </c>
      <c r="P54" s="116">
        <f t="shared" si="18"/>
        <v>2.090909090909091</v>
      </c>
      <c r="Q54" s="119">
        <v>151</v>
      </c>
      <c r="R54" s="116">
        <f t="shared" si="19"/>
        <v>2.7454545454545456</v>
      </c>
      <c r="S54" s="119">
        <v>106</v>
      </c>
      <c r="T54" s="116">
        <f t="shared" si="20"/>
        <v>1.9272727272727272</v>
      </c>
      <c r="U54" s="119">
        <v>118</v>
      </c>
      <c r="V54" s="116">
        <f t="shared" si="21"/>
        <v>2.1454545454545455</v>
      </c>
      <c r="W54" s="119">
        <v>102</v>
      </c>
      <c r="X54" s="116">
        <f t="shared" si="22"/>
        <v>1.8545454545454545</v>
      </c>
      <c r="Y54" s="119">
        <v>127</v>
      </c>
      <c r="Z54" s="116">
        <f t="shared" si="23"/>
        <v>2.309090909090909</v>
      </c>
    </row>
    <row r="55" spans="1:26" ht="15">
      <c r="A55" s="401" t="s">
        <v>202</v>
      </c>
      <c r="B55" s="112">
        <v>74</v>
      </c>
      <c r="C55" s="113">
        <v>65</v>
      </c>
      <c r="D55" s="114">
        <f t="shared" si="12"/>
        <v>0.8783783783783784</v>
      </c>
      <c r="E55" s="113">
        <v>94</v>
      </c>
      <c r="F55" s="114">
        <f t="shared" si="13"/>
        <v>1.2702702702702702</v>
      </c>
      <c r="G55" s="118">
        <v>103</v>
      </c>
      <c r="H55" s="115">
        <f t="shared" si="14"/>
        <v>1.3918918918918919</v>
      </c>
      <c r="I55" s="118">
        <v>139</v>
      </c>
      <c r="J55" s="115">
        <f t="shared" si="15"/>
        <v>1.8783783783783783</v>
      </c>
      <c r="K55" s="118">
        <v>157</v>
      </c>
      <c r="L55" s="115">
        <f t="shared" si="16"/>
        <v>2.1216216216216215</v>
      </c>
      <c r="M55" s="118">
        <v>155</v>
      </c>
      <c r="N55" s="115">
        <f t="shared" si="17"/>
        <v>2.0945945945945947</v>
      </c>
      <c r="O55" s="119">
        <v>160</v>
      </c>
      <c r="P55" s="116">
        <f t="shared" si="18"/>
        <v>2.1621621621621623</v>
      </c>
      <c r="Q55" s="119">
        <v>146</v>
      </c>
      <c r="R55" s="116">
        <f t="shared" si="19"/>
        <v>1.972972972972973</v>
      </c>
      <c r="S55" s="119">
        <v>131</v>
      </c>
      <c r="T55" s="116">
        <f t="shared" si="20"/>
        <v>1.7702702702702702</v>
      </c>
      <c r="U55" s="119">
        <v>137</v>
      </c>
      <c r="V55" s="116">
        <f t="shared" si="21"/>
        <v>1.8513513513513513</v>
      </c>
      <c r="W55" s="119">
        <v>106</v>
      </c>
      <c r="X55" s="116">
        <f t="shared" si="22"/>
        <v>1.4324324324324325</v>
      </c>
      <c r="Y55" s="119">
        <v>73</v>
      </c>
      <c r="Z55" s="116">
        <f t="shared" si="23"/>
        <v>0.9864864864864865</v>
      </c>
    </row>
    <row r="56" spans="1:26" ht="15">
      <c r="A56" s="401" t="s">
        <v>203</v>
      </c>
      <c r="B56" s="112">
        <v>81</v>
      </c>
      <c r="C56" s="113">
        <v>47</v>
      </c>
      <c r="D56" s="114">
        <f>C56/B56</f>
        <v>0.5802469135802469</v>
      </c>
      <c r="E56" s="113">
        <v>68</v>
      </c>
      <c r="F56" s="114">
        <f>E56/B56</f>
        <v>0.8395061728395061</v>
      </c>
      <c r="G56" s="118">
        <v>82</v>
      </c>
      <c r="H56" s="115">
        <f t="shared" si="14"/>
        <v>1.0123456790123457</v>
      </c>
      <c r="I56" s="118">
        <v>79</v>
      </c>
      <c r="J56" s="115">
        <f t="shared" si="15"/>
        <v>0.9753086419753086</v>
      </c>
      <c r="K56" s="118">
        <v>133</v>
      </c>
      <c r="L56" s="115">
        <f t="shared" si="16"/>
        <v>1.6419753086419753</v>
      </c>
      <c r="M56" s="118">
        <v>125</v>
      </c>
      <c r="N56" s="115">
        <f t="shared" si="17"/>
        <v>1.5432098765432098</v>
      </c>
      <c r="O56" s="119">
        <v>100</v>
      </c>
      <c r="P56" s="116">
        <f t="shared" si="18"/>
        <v>1.2345679012345678</v>
      </c>
      <c r="Q56" s="119">
        <v>126</v>
      </c>
      <c r="R56" s="116">
        <f t="shared" si="19"/>
        <v>1.5555555555555556</v>
      </c>
      <c r="S56" s="119">
        <v>115</v>
      </c>
      <c r="T56" s="116">
        <f t="shared" si="20"/>
        <v>1.4197530864197532</v>
      </c>
      <c r="U56" s="119">
        <v>113</v>
      </c>
      <c r="V56" s="116">
        <f t="shared" si="21"/>
        <v>1.3950617283950617</v>
      </c>
      <c r="W56" s="119">
        <v>100</v>
      </c>
      <c r="X56" s="116">
        <f t="shared" si="22"/>
        <v>1.2345679012345678</v>
      </c>
      <c r="Y56" s="119">
        <v>89</v>
      </c>
      <c r="Z56" s="116">
        <f t="shared" si="23"/>
        <v>1.0987654320987654</v>
      </c>
    </row>
    <row r="57" spans="1:26" ht="15">
      <c r="A57" s="401" t="s">
        <v>204</v>
      </c>
      <c r="B57" s="112">
        <v>138</v>
      </c>
      <c r="C57" s="113">
        <v>108</v>
      </c>
      <c r="D57" s="114">
        <f>C57/B57</f>
        <v>0.782608695652174</v>
      </c>
      <c r="E57" s="113">
        <v>0</v>
      </c>
      <c r="F57" s="114">
        <f>E57/B57</f>
        <v>0</v>
      </c>
      <c r="G57" s="118">
        <v>157</v>
      </c>
      <c r="H57" s="115">
        <f t="shared" si="14"/>
        <v>1.1376811594202898</v>
      </c>
      <c r="I57" s="118">
        <v>183</v>
      </c>
      <c r="J57" s="115">
        <f t="shared" si="15"/>
        <v>1.326086956521739</v>
      </c>
      <c r="K57" s="118">
        <v>150</v>
      </c>
      <c r="L57" s="115">
        <f t="shared" si="16"/>
        <v>1.0869565217391304</v>
      </c>
      <c r="M57" s="118">
        <v>155</v>
      </c>
      <c r="N57" s="115">
        <f t="shared" si="17"/>
        <v>1.1231884057971016</v>
      </c>
      <c r="O57" s="119">
        <v>142</v>
      </c>
      <c r="P57" s="116">
        <f t="shared" si="18"/>
        <v>1.0289855072463767</v>
      </c>
      <c r="Q57" s="119">
        <v>174</v>
      </c>
      <c r="R57" s="116">
        <f t="shared" si="19"/>
        <v>1.2608695652173914</v>
      </c>
      <c r="S57" s="119">
        <v>182</v>
      </c>
      <c r="T57" s="116">
        <f t="shared" si="20"/>
        <v>1.318840579710145</v>
      </c>
      <c r="U57" s="119">
        <v>184</v>
      </c>
      <c r="V57" s="116">
        <f t="shared" si="21"/>
        <v>1.3333333333333333</v>
      </c>
      <c r="W57" s="119">
        <v>166</v>
      </c>
      <c r="X57" s="116">
        <f t="shared" si="22"/>
        <v>1.2028985507246377</v>
      </c>
      <c r="Y57" s="119">
        <v>154</v>
      </c>
      <c r="Z57" s="116">
        <f t="shared" si="23"/>
        <v>1.1159420289855073</v>
      </c>
    </row>
    <row r="58" spans="1:26" ht="15">
      <c r="A58" s="401" t="s">
        <v>205</v>
      </c>
      <c r="B58" s="112">
        <v>340</v>
      </c>
      <c r="C58" s="113">
        <v>462</v>
      </c>
      <c r="D58" s="114">
        <f t="shared" si="12"/>
        <v>1.3588235294117648</v>
      </c>
      <c r="E58" s="113">
        <v>499</v>
      </c>
      <c r="F58" s="114">
        <f t="shared" si="13"/>
        <v>1.4676470588235293</v>
      </c>
      <c r="G58" s="118">
        <v>271</v>
      </c>
      <c r="H58" s="115">
        <f t="shared" si="14"/>
        <v>0.7970588235294118</v>
      </c>
      <c r="I58" s="118">
        <v>210</v>
      </c>
      <c r="J58" s="115">
        <f t="shared" si="15"/>
        <v>0.6176470588235294</v>
      </c>
      <c r="K58" s="118">
        <v>369</v>
      </c>
      <c r="L58" s="115">
        <f t="shared" si="16"/>
        <v>1.0852941176470587</v>
      </c>
      <c r="M58" s="118">
        <v>436</v>
      </c>
      <c r="N58" s="115">
        <f t="shared" si="17"/>
        <v>1.2823529411764707</v>
      </c>
      <c r="O58" s="119">
        <v>412</v>
      </c>
      <c r="P58" s="116">
        <f t="shared" si="18"/>
        <v>1.2117647058823529</v>
      </c>
      <c r="Q58" s="119">
        <v>578</v>
      </c>
      <c r="R58" s="116">
        <f t="shared" si="19"/>
        <v>1.7</v>
      </c>
      <c r="S58" s="119">
        <v>584</v>
      </c>
      <c r="T58" s="116">
        <f t="shared" si="20"/>
        <v>1.7176470588235293</v>
      </c>
      <c r="U58" s="119">
        <v>507</v>
      </c>
      <c r="V58" s="116">
        <f t="shared" si="21"/>
        <v>1.4911764705882353</v>
      </c>
      <c r="W58" s="119">
        <v>813</v>
      </c>
      <c r="X58" s="116">
        <f t="shared" si="22"/>
        <v>2.3911764705882352</v>
      </c>
      <c r="Y58" s="119">
        <v>676</v>
      </c>
      <c r="Z58" s="116">
        <f t="shared" si="23"/>
        <v>1.988235294117647</v>
      </c>
    </row>
    <row r="59" spans="1:26" ht="15">
      <c r="A59" s="404" t="s">
        <v>27</v>
      </c>
      <c r="B59" s="405">
        <f>SUM(B52:B58)</f>
        <v>933</v>
      </c>
      <c r="C59" s="406">
        <f>SUM(C52:C58)</f>
        <v>939</v>
      </c>
      <c r="D59" s="407">
        <f t="shared" si="12"/>
        <v>1.0064308681672025</v>
      </c>
      <c r="E59" s="406">
        <f>SUM(E52:E58)</f>
        <v>1138</v>
      </c>
      <c r="F59" s="407">
        <f>E59/B59</f>
        <v>1.219721329046088</v>
      </c>
      <c r="G59" s="408">
        <f>SUM(G52:G58)</f>
        <v>1245</v>
      </c>
      <c r="H59" s="409">
        <f t="shared" si="14"/>
        <v>1.3344051446945338</v>
      </c>
      <c r="I59" s="408">
        <f>SUM(I52:I58)</f>
        <v>1123</v>
      </c>
      <c r="J59" s="115">
        <f t="shared" si="15"/>
        <v>1.2036441586280815</v>
      </c>
      <c r="K59" s="408">
        <f>SUM(K52:K58)</f>
        <v>1474</v>
      </c>
      <c r="L59" s="115">
        <f t="shared" si="16"/>
        <v>1.579849946409432</v>
      </c>
      <c r="M59" s="408">
        <f>SUM(M52:M58)</f>
        <v>1494</v>
      </c>
      <c r="N59" s="115">
        <f t="shared" si="17"/>
        <v>1.6012861736334405</v>
      </c>
      <c r="O59" s="408">
        <f>SUM(O52:O58)</f>
        <v>1494</v>
      </c>
      <c r="P59" s="116">
        <f t="shared" si="18"/>
        <v>1.6012861736334405</v>
      </c>
      <c r="Q59" s="408">
        <f>SUM(Q52:Q58)</f>
        <v>1776</v>
      </c>
      <c r="R59" s="116">
        <f t="shared" si="19"/>
        <v>1.9035369774919615</v>
      </c>
      <c r="S59" s="408">
        <f>SUM(S52:S58)</f>
        <v>1583</v>
      </c>
      <c r="T59" s="116">
        <f t="shared" si="20"/>
        <v>1.6966773847802787</v>
      </c>
      <c r="U59" s="408">
        <f>SUM(U52:U58)</f>
        <v>1570</v>
      </c>
      <c r="V59" s="116">
        <f t="shared" si="21"/>
        <v>1.682743837084673</v>
      </c>
      <c r="W59" s="408">
        <f>SUM(W52:W58)</f>
        <v>1707</v>
      </c>
      <c r="X59" s="116">
        <f t="shared" si="22"/>
        <v>1.8295819935691318</v>
      </c>
      <c r="Y59" s="408">
        <f>SUM(Y52:Y58)</f>
        <v>1649</v>
      </c>
      <c r="Z59" s="116">
        <f t="shared" si="23"/>
        <v>1.767416934619507</v>
      </c>
    </row>
  </sheetData>
  <sheetProtection/>
  <mergeCells count="14">
    <mergeCell ref="A30:Z30"/>
    <mergeCell ref="A38:Z38"/>
    <mergeCell ref="A50:Z50"/>
    <mergeCell ref="A15:A16"/>
    <mergeCell ref="B15:Z15"/>
    <mergeCell ref="A22:Z22"/>
    <mergeCell ref="A23:A24"/>
    <mergeCell ref="B23:Z23"/>
    <mergeCell ref="A2:Z2"/>
    <mergeCell ref="A3:Z3"/>
    <mergeCell ref="A6:Z6"/>
    <mergeCell ref="A7:A8"/>
    <mergeCell ref="B7:Z7"/>
    <mergeCell ref="A14:Z1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50"/>
  <sheetViews>
    <sheetView zoomScalePageLayoutView="0" workbookViewId="0" topLeftCell="A28">
      <selection activeCell="D24" sqref="D24"/>
    </sheetView>
  </sheetViews>
  <sheetFormatPr defaultColWidth="9.140625" defaultRowHeight="12.75"/>
  <cols>
    <col min="1" max="1" width="15.28125" style="13" customWidth="1"/>
    <col min="2" max="2" width="14.8515625" style="0" bestFit="1" customWidth="1"/>
    <col min="3" max="4" width="9.140625" style="1" customWidth="1"/>
    <col min="5" max="5" width="9.140625" style="66" customWidth="1"/>
    <col min="6" max="6" width="9.140625" style="1" customWidth="1"/>
    <col min="7" max="7" width="9.140625" style="66" customWidth="1"/>
    <col min="8" max="8" width="9.140625" style="1" customWidth="1"/>
    <col min="9" max="9" width="9.140625" style="66" customWidth="1"/>
    <col min="10" max="10" width="9.140625" style="1" customWidth="1"/>
    <col min="11" max="11" width="9.140625" style="66" customWidth="1"/>
    <col min="12" max="12" width="9.140625" style="1" customWidth="1"/>
    <col min="13" max="13" width="9.140625" style="66" customWidth="1"/>
    <col min="14" max="14" width="9.140625" style="1" customWidth="1"/>
    <col min="15" max="15" width="9.140625" style="66" customWidth="1"/>
    <col min="16" max="16" width="9.140625" style="1" customWidth="1"/>
    <col min="17" max="17" width="9.140625" style="66" customWidth="1"/>
    <col min="18" max="18" width="9.140625" style="1" customWidth="1"/>
    <col min="19" max="19" width="9.140625" style="66" customWidth="1"/>
    <col min="20" max="20" width="9.140625" style="1" customWidth="1"/>
    <col min="21" max="21" width="9.140625" style="66" customWidth="1"/>
    <col min="22" max="22" width="9.140625" style="1" customWidth="1"/>
    <col min="23" max="23" width="9.140625" style="66" customWidth="1"/>
    <col min="24" max="24" width="9.140625" style="1" customWidth="1"/>
    <col min="25" max="25" width="9.140625" style="66" customWidth="1"/>
    <col min="26" max="26" width="9.140625" style="1" customWidth="1"/>
    <col min="27" max="27" width="9.140625" style="66" customWidth="1"/>
  </cols>
  <sheetData>
    <row r="1" spans="1:27" ht="12.75">
      <c r="A1" s="615"/>
      <c r="B1" s="615"/>
      <c r="C1" s="616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</row>
    <row r="2" spans="1:27" ht="12.75">
      <c r="A2" s="615"/>
      <c r="B2" s="615"/>
      <c r="C2" s="53" t="s">
        <v>102</v>
      </c>
      <c r="D2" s="45" t="s">
        <v>5</v>
      </c>
      <c r="E2" s="64" t="s">
        <v>6</v>
      </c>
      <c r="F2" s="44" t="s">
        <v>7</v>
      </c>
      <c r="G2" s="64" t="s">
        <v>6</v>
      </c>
      <c r="H2" s="44" t="s">
        <v>8</v>
      </c>
      <c r="I2" s="64" t="s">
        <v>6</v>
      </c>
      <c r="J2" s="44" t="s">
        <v>9</v>
      </c>
      <c r="K2" s="64" t="s">
        <v>6</v>
      </c>
      <c r="L2" s="44" t="s">
        <v>10</v>
      </c>
      <c r="M2" s="64" t="s">
        <v>6</v>
      </c>
      <c r="N2" s="44" t="s">
        <v>11</v>
      </c>
      <c r="O2" s="64" t="s">
        <v>6</v>
      </c>
      <c r="P2" s="44" t="s">
        <v>12</v>
      </c>
      <c r="Q2" s="64" t="s">
        <v>6</v>
      </c>
      <c r="R2" s="44" t="s">
        <v>13</v>
      </c>
      <c r="S2" s="64" t="s">
        <v>6</v>
      </c>
      <c r="T2" s="44" t="s">
        <v>14</v>
      </c>
      <c r="U2" s="64" t="s">
        <v>6</v>
      </c>
      <c r="V2" s="44" t="s">
        <v>15</v>
      </c>
      <c r="W2" s="64" t="s">
        <v>6</v>
      </c>
      <c r="X2" s="44" t="s">
        <v>16</v>
      </c>
      <c r="Y2" s="64" t="s">
        <v>6</v>
      </c>
      <c r="Z2" s="44" t="s">
        <v>17</v>
      </c>
      <c r="AA2" s="64" t="s">
        <v>6</v>
      </c>
    </row>
    <row r="3" spans="1:27" ht="7.5" customHeight="1">
      <c r="A3" s="48"/>
      <c r="B3" s="49"/>
      <c r="C3" s="68"/>
      <c r="D3" s="50"/>
      <c r="E3" s="65"/>
      <c r="F3" s="50"/>
      <c r="G3" s="65"/>
      <c r="H3" s="50"/>
      <c r="I3" s="65"/>
      <c r="J3" s="50"/>
      <c r="K3" s="65"/>
      <c r="L3" s="50"/>
      <c r="M3" s="65"/>
      <c r="N3" s="50"/>
      <c r="O3" s="65"/>
      <c r="P3" s="50"/>
      <c r="Q3" s="65"/>
      <c r="R3" s="50"/>
      <c r="S3" s="65"/>
      <c r="T3" s="50"/>
      <c r="U3" s="65"/>
      <c r="V3" s="50"/>
      <c r="W3" s="65"/>
      <c r="X3" s="50"/>
      <c r="Y3" s="65"/>
      <c r="Z3" s="50"/>
      <c r="AA3" s="65"/>
    </row>
    <row r="4" spans="1:27" ht="12.75">
      <c r="A4" s="613" t="s">
        <v>90</v>
      </c>
      <c r="B4" s="47" t="s">
        <v>79</v>
      </c>
      <c r="C4" s="69"/>
      <c r="E4" s="66" t="e">
        <f>D4/C4</f>
        <v>#DIV/0!</v>
      </c>
      <c r="G4" s="66" t="e">
        <f>F4/C4</f>
        <v>#DIV/0!</v>
      </c>
      <c r="I4" s="66" t="e">
        <f>H4/C4</f>
        <v>#DIV/0!</v>
      </c>
      <c r="K4" s="66" t="e">
        <f>J4/C4</f>
        <v>#DIV/0!</v>
      </c>
      <c r="M4" s="66" t="e">
        <f>L4/C4</f>
        <v>#DIV/0!</v>
      </c>
      <c r="O4" s="66" t="e">
        <f>N4/C4</f>
        <v>#DIV/0!</v>
      </c>
      <c r="Q4" s="66" t="e">
        <f>P4/C4</f>
        <v>#DIV/0!</v>
      </c>
      <c r="S4" s="66" t="e">
        <f>R4/C4</f>
        <v>#DIV/0!</v>
      </c>
      <c r="U4" s="66" t="e">
        <f>T4/C4</f>
        <v>#DIV/0!</v>
      </c>
      <c r="W4" s="66" t="e">
        <f>V4/C4</f>
        <v>#DIV/0!</v>
      </c>
      <c r="Y4" s="66" t="e">
        <f>X4/C4</f>
        <v>#DIV/0!</v>
      </c>
      <c r="AA4" s="66" t="e">
        <f>Z4/C4</f>
        <v>#DIV/0!</v>
      </c>
    </row>
    <row r="5" spans="1:27" ht="12.75">
      <c r="A5" s="562"/>
      <c r="B5" s="43" t="s">
        <v>80</v>
      </c>
      <c r="C5" s="60"/>
      <c r="E5" s="66" t="e">
        <f aca="true" t="shared" si="0" ref="E5:E68">D5/C5</f>
        <v>#DIV/0!</v>
      </c>
      <c r="G5" s="66" t="e">
        <f aca="true" t="shared" si="1" ref="G5:G68">F5/C5</f>
        <v>#DIV/0!</v>
      </c>
      <c r="I5" s="66" t="e">
        <f aca="true" t="shared" si="2" ref="I5:I68">H5/C5</f>
        <v>#DIV/0!</v>
      </c>
      <c r="K5" s="66" t="e">
        <f aca="true" t="shared" si="3" ref="K5:K68">J5/C5</f>
        <v>#DIV/0!</v>
      </c>
      <c r="M5" s="66" t="e">
        <f aca="true" t="shared" si="4" ref="M5:M68">L5/C5</f>
        <v>#DIV/0!</v>
      </c>
      <c r="O5" s="66" t="e">
        <f aca="true" t="shared" si="5" ref="O5:O68">N5/C5</f>
        <v>#DIV/0!</v>
      </c>
      <c r="Q5" s="66" t="e">
        <f aca="true" t="shared" si="6" ref="Q5:Q68">P5/C5</f>
        <v>#DIV/0!</v>
      </c>
      <c r="S5" s="66" t="e">
        <f aca="true" t="shared" si="7" ref="S5:S68">R5/C5</f>
        <v>#DIV/0!</v>
      </c>
      <c r="U5" s="66" t="e">
        <f aca="true" t="shared" si="8" ref="U5:U68">T5/C5</f>
        <v>#DIV/0!</v>
      </c>
      <c r="W5" s="66" t="e">
        <f aca="true" t="shared" si="9" ref="W5:W68">V5/C5</f>
        <v>#DIV/0!</v>
      </c>
      <c r="Y5" s="66" t="e">
        <f aca="true" t="shared" si="10" ref="Y5:Y68">X5/C5</f>
        <v>#DIV/0!</v>
      </c>
      <c r="AA5" s="66" t="e">
        <f aca="true" t="shared" si="11" ref="AA5:AA68">Z5/C5</f>
        <v>#DIV/0!</v>
      </c>
    </row>
    <row r="6" spans="1:27" ht="12.75">
      <c r="A6" s="562"/>
      <c r="B6" s="43" t="s">
        <v>81</v>
      </c>
      <c r="C6" s="60"/>
      <c r="E6" s="66" t="e">
        <f t="shared" si="0"/>
        <v>#DIV/0!</v>
      </c>
      <c r="G6" s="66" t="e">
        <f t="shared" si="1"/>
        <v>#DIV/0!</v>
      </c>
      <c r="I6" s="66" t="e">
        <f t="shared" si="2"/>
        <v>#DIV/0!</v>
      </c>
      <c r="K6" s="66" t="e">
        <f t="shared" si="3"/>
        <v>#DIV/0!</v>
      </c>
      <c r="M6" s="66" t="e">
        <f t="shared" si="4"/>
        <v>#DIV/0!</v>
      </c>
      <c r="O6" s="66" t="e">
        <f t="shared" si="5"/>
        <v>#DIV/0!</v>
      </c>
      <c r="Q6" s="66" t="e">
        <f t="shared" si="6"/>
        <v>#DIV/0!</v>
      </c>
      <c r="S6" s="66" t="e">
        <f t="shared" si="7"/>
        <v>#DIV/0!</v>
      </c>
      <c r="U6" s="66" t="e">
        <f t="shared" si="8"/>
        <v>#DIV/0!</v>
      </c>
      <c r="W6" s="66" t="e">
        <f t="shared" si="9"/>
        <v>#DIV/0!</v>
      </c>
      <c r="Y6" s="66" t="e">
        <f t="shared" si="10"/>
        <v>#DIV/0!</v>
      </c>
      <c r="AA6" s="66" t="e">
        <f t="shared" si="11"/>
        <v>#DIV/0!</v>
      </c>
    </row>
    <row r="7" spans="1:27" ht="12.75">
      <c r="A7" s="562"/>
      <c r="B7" s="43" t="s">
        <v>82</v>
      </c>
      <c r="C7" s="60"/>
      <c r="E7" s="66" t="e">
        <f t="shared" si="0"/>
        <v>#DIV/0!</v>
      </c>
      <c r="G7" s="66" t="e">
        <f t="shared" si="1"/>
        <v>#DIV/0!</v>
      </c>
      <c r="I7" s="66" t="e">
        <f t="shared" si="2"/>
        <v>#DIV/0!</v>
      </c>
      <c r="K7" s="66" t="e">
        <f t="shared" si="3"/>
        <v>#DIV/0!</v>
      </c>
      <c r="M7" s="66" t="e">
        <f t="shared" si="4"/>
        <v>#DIV/0!</v>
      </c>
      <c r="O7" s="66" t="e">
        <f t="shared" si="5"/>
        <v>#DIV/0!</v>
      </c>
      <c r="Q7" s="66" t="e">
        <f t="shared" si="6"/>
        <v>#DIV/0!</v>
      </c>
      <c r="S7" s="66" t="e">
        <f t="shared" si="7"/>
        <v>#DIV/0!</v>
      </c>
      <c r="U7" s="66" t="e">
        <f t="shared" si="8"/>
        <v>#DIV/0!</v>
      </c>
      <c r="W7" s="66" t="e">
        <f t="shared" si="9"/>
        <v>#DIV/0!</v>
      </c>
      <c r="Y7" s="66" t="e">
        <f t="shared" si="10"/>
        <v>#DIV/0!</v>
      </c>
      <c r="AA7" s="66" t="e">
        <f t="shared" si="11"/>
        <v>#DIV/0!</v>
      </c>
    </row>
    <row r="8" spans="1:27" ht="12.75">
      <c r="A8" s="562"/>
      <c r="B8" s="43" t="s">
        <v>83</v>
      </c>
      <c r="C8" s="60"/>
      <c r="E8" s="66" t="e">
        <f t="shared" si="0"/>
        <v>#DIV/0!</v>
      </c>
      <c r="G8" s="66" t="e">
        <f t="shared" si="1"/>
        <v>#DIV/0!</v>
      </c>
      <c r="I8" s="66" t="e">
        <f t="shared" si="2"/>
        <v>#DIV/0!</v>
      </c>
      <c r="K8" s="66" t="e">
        <f t="shared" si="3"/>
        <v>#DIV/0!</v>
      </c>
      <c r="M8" s="66" t="e">
        <f t="shared" si="4"/>
        <v>#DIV/0!</v>
      </c>
      <c r="O8" s="66" t="e">
        <f t="shared" si="5"/>
        <v>#DIV/0!</v>
      </c>
      <c r="Q8" s="66" t="e">
        <f t="shared" si="6"/>
        <v>#DIV/0!</v>
      </c>
      <c r="S8" s="66" t="e">
        <f t="shared" si="7"/>
        <v>#DIV/0!</v>
      </c>
      <c r="U8" s="66" t="e">
        <f t="shared" si="8"/>
        <v>#DIV/0!</v>
      </c>
      <c r="W8" s="66" t="e">
        <f t="shared" si="9"/>
        <v>#DIV/0!</v>
      </c>
      <c r="Y8" s="66" t="e">
        <f t="shared" si="10"/>
        <v>#DIV/0!</v>
      </c>
      <c r="AA8" s="66" t="e">
        <f t="shared" si="11"/>
        <v>#DIV/0!</v>
      </c>
    </row>
    <row r="9" spans="1:27" ht="12.75">
      <c r="A9" s="562"/>
      <c r="B9" s="43" t="s">
        <v>84</v>
      </c>
      <c r="C9" s="60"/>
      <c r="E9" s="66" t="e">
        <f t="shared" si="0"/>
        <v>#DIV/0!</v>
      </c>
      <c r="G9" s="66" t="e">
        <f t="shared" si="1"/>
        <v>#DIV/0!</v>
      </c>
      <c r="I9" s="66" t="e">
        <f t="shared" si="2"/>
        <v>#DIV/0!</v>
      </c>
      <c r="K9" s="66" t="e">
        <f t="shared" si="3"/>
        <v>#DIV/0!</v>
      </c>
      <c r="M9" s="66" t="e">
        <f t="shared" si="4"/>
        <v>#DIV/0!</v>
      </c>
      <c r="O9" s="66" t="e">
        <f t="shared" si="5"/>
        <v>#DIV/0!</v>
      </c>
      <c r="Q9" s="66" t="e">
        <f t="shared" si="6"/>
        <v>#DIV/0!</v>
      </c>
      <c r="S9" s="66" t="e">
        <f t="shared" si="7"/>
        <v>#DIV/0!</v>
      </c>
      <c r="U9" s="66" t="e">
        <f t="shared" si="8"/>
        <v>#DIV/0!</v>
      </c>
      <c r="W9" s="66" t="e">
        <f t="shared" si="9"/>
        <v>#DIV/0!</v>
      </c>
      <c r="Y9" s="66" t="e">
        <f t="shared" si="10"/>
        <v>#DIV/0!</v>
      </c>
      <c r="AA9" s="66" t="e">
        <f t="shared" si="11"/>
        <v>#DIV/0!</v>
      </c>
    </row>
    <row r="10" spans="1:27" ht="12.75">
      <c r="A10" s="562"/>
      <c r="B10" s="43" t="s">
        <v>85</v>
      </c>
      <c r="C10" s="60"/>
      <c r="E10" s="66" t="e">
        <f t="shared" si="0"/>
        <v>#DIV/0!</v>
      </c>
      <c r="G10" s="66" t="e">
        <f t="shared" si="1"/>
        <v>#DIV/0!</v>
      </c>
      <c r="I10" s="66" t="e">
        <f t="shared" si="2"/>
        <v>#DIV/0!</v>
      </c>
      <c r="K10" s="66" t="e">
        <f t="shared" si="3"/>
        <v>#DIV/0!</v>
      </c>
      <c r="M10" s="66" t="e">
        <f t="shared" si="4"/>
        <v>#DIV/0!</v>
      </c>
      <c r="O10" s="66" t="e">
        <f t="shared" si="5"/>
        <v>#DIV/0!</v>
      </c>
      <c r="Q10" s="66" t="e">
        <f t="shared" si="6"/>
        <v>#DIV/0!</v>
      </c>
      <c r="S10" s="66" t="e">
        <f t="shared" si="7"/>
        <v>#DIV/0!</v>
      </c>
      <c r="U10" s="66" t="e">
        <f t="shared" si="8"/>
        <v>#DIV/0!</v>
      </c>
      <c r="W10" s="66" t="e">
        <f t="shared" si="9"/>
        <v>#DIV/0!</v>
      </c>
      <c r="Y10" s="66" t="e">
        <f t="shared" si="10"/>
        <v>#DIV/0!</v>
      </c>
      <c r="AA10" s="66" t="e">
        <f t="shared" si="11"/>
        <v>#DIV/0!</v>
      </c>
    </row>
    <row r="11" spans="1:27" ht="12.75">
      <c r="A11" s="562"/>
      <c r="B11" s="43" t="s">
        <v>86</v>
      </c>
      <c r="C11" s="60"/>
      <c r="E11" s="66" t="e">
        <f t="shared" si="0"/>
        <v>#DIV/0!</v>
      </c>
      <c r="G11" s="66" t="e">
        <f t="shared" si="1"/>
        <v>#DIV/0!</v>
      </c>
      <c r="I11" s="66" t="e">
        <f t="shared" si="2"/>
        <v>#DIV/0!</v>
      </c>
      <c r="K11" s="66" t="e">
        <f t="shared" si="3"/>
        <v>#DIV/0!</v>
      </c>
      <c r="M11" s="66" t="e">
        <f t="shared" si="4"/>
        <v>#DIV/0!</v>
      </c>
      <c r="O11" s="66" t="e">
        <f t="shared" si="5"/>
        <v>#DIV/0!</v>
      </c>
      <c r="Q11" s="66" t="e">
        <f t="shared" si="6"/>
        <v>#DIV/0!</v>
      </c>
      <c r="S11" s="66" t="e">
        <f t="shared" si="7"/>
        <v>#DIV/0!</v>
      </c>
      <c r="U11" s="66" t="e">
        <f t="shared" si="8"/>
        <v>#DIV/0!</v>
      </c>
      <c r="W11" s="66" t="e">
        <f t="shared" si="9"/>
        <v>#DIV/0!</v>
      </c>
      <c r="Y11" s="66" t="e">
        <f t="shared" si="10"/>
        <v>#DIV/0!</v>
      </c>
      <c r="AA11" s="66" t="e">
        <f t="shared" si="11"/>
        <v>#DIV/0!</v>
      </c>
    </row>
    <row r="12" spans="1:27" ht="12.75">
      <c r="A12" s="614"/>
      <c r="B12" s="46" t="s">
        <v>87</v>
      </c>
      <c r="C12" s="54"/>
      <c r="E12" s="66" t="e">
        <f t="shared" si="0"/>
        <v>#DIV/0!</v>
      </c>
      <c r="G12" s="66" t="e">
        <f t="shared" si="1"/>
        <v>#DIV/0!</v>
      </c>
      <c r="I12" s="66" t="e">
        <f t="shared" si="2"/>
        <v>#DIV/0!</v>
      </c>
      <c r="K12" s="66" t="e">
        <f t="shared" si="3"/>
        <v>#DIV/0!</v>
      </c>
      <c r="M12" s="66" t="e">
        <f t="shared" si="4"/>
        <v>#DIV/0!</v>
      </c>
      <c r="O12" s="66" t="e">
        <f t="shared" si="5"/>
        <v>#DIV/0!</v>
      </c>
      <c r="Q12" s="66" t="e">
        <f t="shared" si="6"/>
        <v>#DIV/0!</v>
      </c>
      <c r="S12" s="66" t="e">
        <f t="shared" si="7"/>
        <v>#DIV/0!</v>
      </c>
      <c r="U12" s="66" t="e">
        <f t="shared" si="8"/>
        <v>#DIV/0!</v>
      </c>
      <c r="W12" s="66" t="e">
        <f t="shared" si="9"/>
        <v>#DIV/0!</v>
      </c>
      <c r="Y12" s="66" t="e">
        <f t="shared" si="10"/>
        <v>#DIV/0!</v>
      </c>
      <c r="AA12" s="66" t="e">
        <f t="shared" si="11"/>
        <v>#DIV/0!</v>
      </c>
    </row>
    <row r="13" spans="1:27" ht="7.5" customHeight="1">
      <c r="A13" s="48"/>
      <c r="B13" s="49"/>
      <c r="C13" s="68"/>
      <c r="D13" s="50"/>
      <c r="E13" s="65"/>
      <c r="F13" s="50"/>
      <c r="G13" s="65"/>
      <c r="H13" s="50"/>
      <c r="I13" s="65"/>
      <c r="J13" s="50"/>
      <c r="K13" s="65"/>
      <c r="L13" s="50"/>
      <c r="M13" s="65"/>
      <c r="N13" s="50"/>
      <c r="O13" s="65"/>
      <c r="P13" s="50"/>
      <c r="Q13" s="65"/>
      <c r="R13" s="50"/>
      <c r="S13" s="65"/>
      <c r="T13" s="50"/>
      <c r="U13" s="65"/>
      <c r="V13" s="50"/>
      <c r="W13" s="65"/>
      <c r="X13" s="50"/>
      <c r="Y13" s="65"/>
      <c r="Z13" s="50"/>
      <c r="AA13" s="65"/>
    </row>
    <row r="14" spans="1:27" ht="12.75">
      <c r="A14" s="613" t="s">
        <v>91</v>
      </c>
      <c r="B14" s="47" t="s">
        <v>79</v>
      </c>
      <c r="C14" s="69"/>
      <c r="E14" s="66" t="e">
        <f t="shared" si="0"/>
        <v>#DIV/0!</v>
      </c>
      <c r="G14" s="66" t="e">
        <f t="shared" si="1"/>
        <v>#DIV/0!</v>
      </c>
      <c r="I14" s="66" t="e">
        <f t="shared" si="2"/>
        <v>#DIV/0!</v>
      </c>
      <c r="K14" s="66" t="e">
        <f t="shared" si="3"/>
        <v>#DIV/0!</v>
      </c>
      <c r="M14" s="66" t="e">
        <f t="shared" si="4"/>
        <v>#DIV/0!</v>
      </c>
      <c r="O14" s="66" t="e">
        <f t="shared" si="5"/>
        <v>#DIV/0!</v>
      </c>
      <c r="Q14" s="66" t="e">
        <f t="shared" si="6"/>
        <v>#DIV/0!</v>
      </c>
      <c r="S14" s="66" t="e">
        <f t="shared" si="7"/>
        <v>#DIV/0!</v>
      </c>
      <c r="U14" s="66" t="e">
        <f t="shared" si="8"/>
        <v>#DIV/0!</v>
      </c>
      <c r="W14" s="66" t="e">
        <f t="shared" si="9"/>
        <v>#DIV/0!</v>
      </c>
      <c r="Y14" s="66" t="e">
        <f t="shared" si="10"/>
        <v>#DIV/0!</v>
      </c>
      <c r="AA14" s="66" t="e">
        <f t="shared" si="11"/>
        <v>#DIV/0!</v>
      </c>
    </row>
    <row r="15" spans="1:27" ht="12.75">
      <c r="A15" s="562"/>
      <c r="B15" s="43" t="s">
        <v>80</v>
      </c>
      <c r="C15" s="60"/>
      <c r="E15" s="66" t="e">
        <f t="shared" si="0"/>
        <v>#DIV/0!</v>
      </c>
      <c r="G15" s="66" t="e">
        <f t="shared" si="1"/>
        <v>#DIV/0!</v>
      </c>
      <c r="I15" s="66" t="e">
        <f t="shared" si="2"/>
        <v>#DIV/0!</v>
      </c>
      <c r="K15" s="66" t="e">
        <f t="shared" si="3"/>
        <v>#DIV/0!</v>
      </c>
      <c r="M15" s="66" t="e">
        <f t="shared" si="4"/>
        <v>#DIV/0!</v>
      </c>
      <c r="O15" s="66" t="e">
        <f t="shared" si="5"/>
        <v>#DIV/0!</v>
      </c>
      <c r="Q15" s="66" t="e">
        <f t="shared" si="6"/>
        <v>#DIV/0!</v>
      </c>
      <c r="S15" s="66" t="e">
        <f t="shared" si="7"/>
        <v>#DIV/0!</v>
      </c>
      <c r="U15" s="66" t="e">
        <f t="shared" si="8"/>
        <v>#DIV/0!</v>
      </c>
      <c r="W15" s="66" t="e">
        <f t="shared" si="9"/>
        <v>#DIV/0!</v>
      </c>
      <c r="Y15" s="66" t="e">
        <f t="shared" si="10"/>
        <v>#DIV/0!</v>
      </c>
      <c r="AA15" s="66" t="e">
        <f t="shared" si="11"/>
        <v>#DIV/0!</v>
      </c>
    </row>
    <row r="16" spans="1:27" ht="12.75">
      <c r="A16" s="562"/>
      <c r="B16" s="43" t="s">
        <v>81</v>
      </c>
      <c r="C16" s="60"/>
      <c r="E16" s="66" t="e">
        <f t="shared" si="0"/>
        <v>#DIV/0!</v>
      </c>
      <c r="G16" s="66" t="e">
        <f t="shared" si="1"/>
        <v>#DIV/0!</v>
      </c>
      <c r="I16" s="66" t="e">
        <f t="shared" si="2"/>
        <v>#DIV/0!</v>
      </c>
      <c r="K16" s="66" t="e">
        <f t="shared" si="3"/>
        <v>#DIV/0!</v>
      </c>
      <c r="M16" s="66" t="e">
        <f t="shared" si="4"/>
        <v>#DIV/0!</v>
      </c>
      <c r="O16" s="66" t="e">
        <f t="shared" si="5"/>
        <v>#DIV/0!</v>
      </c>
      <c r="Q16" s="66" t="e">
        <f t="shared" si="6"/>
        <v>#DIV/0!</v>
      </c>
      <c r="S16" s="66" t="e">
        <f t="shared" si="7"/>
        <v>#DIV/0!</v>
      </c>
      <c r="U16" s="66" t="e">
        <f t="shared" si="8"/>
        <v>#DIV/0!</v>
      </c>
      <c r="W16" s="66" t="e">
        <f t="shared" si="9"/>
        <v>#DIV/0!</v>
      </c>
      <c r="Y16" s="66" t="e">
        <f t="shared" si="10"/>
        <v>#DIV/0!</v>
      </c>
      <c r="AA16" s="66" t="e">
        <f t="shared" si="11"/>
        <v>#DIV/0!</v>
      </c>
    </row>
    <row r="17" spans="1:27" ht="12.75">
      <c r="A17" s="562"/>
      <c r="B17" s="43" t="s">
        <v>82</v>
      </c>
      <c r="C17" s="60"/>
      <c r="E17" s="66" t="e">
        <f t="shared" si="0"/>
        <v>#DIV/0!</v>
      </c>
      <c r="G17" s="66" t="e">
        <f t="shared" si="1"/>
        <v>#DIV/0!</v>
      </c>
      <c r="I17" s="66" t="e">
        <f t="shared" si="2"/>
        <v>#DIV/0!</v>
      </c>
      <c r="K17" s="66" t="e">
        <f t="shared" si="3"/>
        <v>#DIV/0!</v>
      </c>
      <c r="M17" s="66" t="e">
        <f t="shared" si="4"/>
        <v>#DIV/0!</v>
      </c>
      <c r="O17" s="66" t="e">
        <f t="shared" si="5"/>
        <v>#DIV/0!</v>
      </c>
      <c r="Q17" s="66" t="e">
        <f t="shared" si="6"/>
        <v>#DIV/0!</v>
      </c>
      <c r="S17" s="66" t="e">
        <f t="shared" si="7"/>
        <v>#DIV/0!</v>
      </c>
      <c r="U17" s="66" t="e">
        <f t="shared" si="8"/>
        <v>#DIV/0!</v>
      </c>
      <c r="W17" s="66" t="e">
        <f t="shared" si="9"/>
        <v>#DIV/0!</v>
      </c>
      <c r="Y17" s="66" t="e">
        <f t="shared" si="10"/>
        <v>#DIV/0!</v>
      </c>
      <c r="AA17" s="66" t="e">
        <f t="shared" si="11"/>
        <v>#DIV/0!</v>
      </c>
    </row>
    <row r="18" spans="1:27" ht="12.75">
      <c r="A18" s="562"/>
      <c r="B18" s="43" t="s">
        <v>83</v>
      </c>
      <c r="C18" s="60"/>
      <c r="E18" s="66" t="e">
        <f t="shared" si="0"/>
        <v>#DIV/0!</v>
      </c>
      <c r="G18" s="66" t="e">
        <f t="shared" si="1"/>
        <v>#DIV/0!</v>
      </c>
      <c r="I18" s="66" t="e">
        <f t="shared" si="2"/>
        <v>#DIV/0!</v>
      </c>
      <c r="K18" s="66" t="e">
        <f t="shared" si="3"/>
        <v>#DIV/0!</v>
      </c>
      <c r="M18" s="66" t="e">
        <f t="shared" si="4"/>
        <v>#DIV/0!</v>
      </c>
      <c r="O18" s="66" t="e">
        <f t="shared" si="5"/>
        <v>#DIV/0!</v>
      </c>
      <c r="Q18" s="66" t="e">
        <f t="shared" si="6"/>
        <v>#DIV/0!</v>
      </c>
      <c r="S18" s="66" t="e">
        <f t="shared" si="7"/>
        <v>#DIV/0!</v>
      </c>
      <c r="U18" s="66" t="e">
        <f t="shared" si="8"/>
        <v>#DIV/0!</v>
      </c>
      <c r="W18" s="66" t="e">
        <f t="shared" si="9"/>
        <v>#DIV/0!</v>
      </c>
      <c r="Y18" s="66" t="e">
        <f t="shared" si="10"/>
        <v>#DIV/0!</v>
      </c>
      <c r="AA18" s="66" t="e">
        <f t="shared" si="11"/>
        <v>#DIV/0!</v>
      </c>
    </row>
    <row r="19" spans="1:27" ht="12.75">
      <c r="A19" s="562"/>
      <c r="B19" s="43" t="s">
        <v>84</v>
      </c>
      <c r="C19" s="60"/>
      <c r="E19" s="66" t="e">
        <f t="shared" si="0"/>
        <v>#DIV/0!</v>
      </c>
      <c r="G19" s="66" t="e">
        <f t="shared" si="1"/>
        <v>#DIV/0!</v>
      </c>
      <c r="I19" s="66" t="e">
        <f t="shared" si="2"/>
        <v>#DIV/0!</v>
      </c>
      <c r="K19" s="66" t="e">
        <f t="shared" si="3"/>
        <v>#DIV/0!</v>
      </c>
      <c r="M19" s="66" t="e">
        <f t="shared" si="4"/>
        <v>#DIV/0!</v>
      </c>
      <c r="O19" s="66" t="e">
        <f t="shared" si="5"/>
        <v>#DIV/0!</v>
      </c>
      <c r="Q19" s="66" t="e">
        <f t="shared" si="6"/>
        <v>#DIV/0!</v>
      </c>
      <c r="S19" s="66" t="e">
        <f t="shared" si="7"/>
        <v>#DIV/0!</v>
      </c>
      <c r="U19" s="66" t="e">
        <f t="shared" si="8"/>
        <v>#DIV/0!</v>
      </c>
      <c r="W19" s="66" t="e">
        <f t="shared" si="9"/>
        <v>#DIV/0!</v>
      </c>
      <c r="Y19" s="66" t="e">
        <f t="shared" si="10"/>
        <v>#DIV/0!</v>
      </c>
      <c r="AA19" s="66" t="e">
        <f t="shared" si="11"/>
        <v>#DIV/0!</v>
      </c>
    </row>
    <row r="20" spans="1:27" ht="12.75">
      <c r="A20" s="562"/>
      <c r="B20" s="43" t="s">
        <v>85</v>
      </c>
      <c r="C20" s="60"/>
      <c r="E20" s="66" t="e">
        <f t="shared" si="0"/>
        <v>#DIV/0!</v>
      </c>
      <c r="G20" s="66" t="e">
        <f t="shared" si="1"/>
        <v>#DIV/0!</v>
      </c>
      <c r="I20" s="66" t="e">
        <f t="shared" si="2"/>
        <v>#DIV/0!</v>
      </c>
      <c r="K20" s="66" t="e">
        <f t="shared" si="3"/>
        <v>#DIV/0!</v>
      </c>
      <c r="M20" s="66" t="e">
        <f t="shared" si="4"/>
        <v>#DIV/0!</v>
      </c>
      <c r="O20" s="66" t="e">
        <f t="shared" si="5"/>
        <v>#DIV/0!</v>
      </c>
      <c r="Q20" s="66" t="e">
        <f t="shared" si="6"/>
        <v>#DIV/0!</v>
      </c>
      <c r="S20" s="66" t="e">
        <f t="shared" si="7"/>
        <v>#DIV/0!</v>
      </c>
      <c r="U20" s="66" t="e">
        <f t="shared" si="8"/>
        <v>#DIV/0!</v>
      </c>
      <c r="W20" s="66" t="e">
        <f t="shared" si="9"/>
        <v>#DIV/0!</v>
      </c>
      <c r="Y20" s="66" t="e">
        <f t="shared" si="10"/>
        <v>#DIV/0!</v>
      </c>
      <c r="AA20" s="66" t="e">
        <f t="shared" si="11"/>
        <v>#DIV/0!</v>
      </c>
    </row>
    <row r="21" spans="1:27" ht="12.75">
      <c r="A21" s="562"/>
      <c r="B21" s="43" t="s">
        <v>86</v>
      </c>
      <c r="C21" s="60"/>
      <c r="E21" s="66" t="e">
        <f t="shared" si="0"/>
        <v>#DIV/0!</v>
      </c>
      <c r="G21" s="66" t="e">
        <f t="shared" si="1"/>
        <v>#DIV/0!</v>
      </c>
      <c r="I21" s="66" t="e">
        <f t="shared" si="2"/>
        <v>#DIV/0!</v>
      </c>
      <c r="K21" s="66" t="e">
        <f t="shared" si="3"/>
        <v>#DIV/0!</v>
      </c>
      <c r="M21" s="66" t="e">
        <f t="shared" si="4"/>
        <v>#DIV/0!</v>
      </c>
      <c r="O21" s="66" t="e">
        <f t="shared" si="5"/>
        <v>#DIV/0!</v>
      </c>
      <c r="Q21" s="66" t="e">
        <f t="shared" si="6"/>
        <v>#DIV/0!</v>
      </c>
      <c r="S21" s="66" t="e">
        <f t="shared" si="7"/>
        <v>#DIV/0!</v>
      </c>
      <c r="U21" s="66" t="e">
        <f t="shared" si="8"/>
        <v>#DIV/0!</v>
      </c>
      <c r="W21" s="66" t="e">
        <f t="shared" si="9"/>
        <v>#DIV/0!</v>
      </c>
      <c r="Y21" s="66" t="e">
        <f t="shared" si="10"/>
        <v>#DIV/0!</v>
      </c>
      <c r="AA21" s="66" t="e">
        <f t="shared" si="11"/>
        <v>#DIV/0!</v>
      </c>
    </row>
    <row r="22" spans="1:27" ht="12.75">
      <c r="A22" s="614"/>
      <c r="B22" s="46" t="s">
        <v>87</v>
      </c>
      <c r="C22" s="54"/>
      <c r="E22" s="66" t="e">
        <f t="shared" si="0"/>
        <v>#DIV/0!</v>
      </c>
      <c r="G22" s="66" t="e">
        <f t="shared" si="1"/>
        <v>#DIV/0!</v>
      </c>
      <c r="I22" s="66" t="e">
        <f t="shared" si="2"/>
        <v>#DIV/0!</v>
      </c>
      <c r="K22" s="66" t="e">
        <f t="shared" si="3"/>
        <v>#DIV/0!</v>
      </c>
      <c r="M22" s="66" t="e">
        <f t="shared" si="4"/>
        <v>#DIV/0!</v>
      </c>
      <c r="O22" s="66" t="e">
        <f t="shared" si="5"/>
        <v>#DIV/0!</v>
      </c>
      <c r="Q22" s="66" t="e">
        <f t="shared" si="6"/>
        <v>#DIV/0!</v>
      </c>
      <c r="S22" s="66" t="e">
        <f t="shared" si="7"/>
        <v>#DIV/0!</v>
      </c>
      <c r="U22" s="66" t="e">
        <f t="shared" si="8"/>
        <v>#DIV/0!</v>
      </c>
      <c r="W22" s="66" t="e">
        <f t="shared" si="9"/>
        <v>#DIV/0!</v>
      </c>
      <c r="Y22" s="66" t="e">
        <f t="shared" si="10"/>
        <v>#DIV/0!</v>
      </c>
      <c r="AA22" s="66" t="e">
        <f t="shared" si="11"/>
        <v>#DIV/0!</v>
      </c>
    </row>
    <row r="23" spans="1:27" ht="8.25" customHeight="1">
      <c r="A23" s="48"/>
      <c r="B23" s="49"/>
      <c r="C23" s="68"/>
      <c r="D23" s="50"/>
      <c r="E23" s="65"/>
      <c r="F23" s="50"/>
      <c r="G23" s="65"/>
      <c r="H23" s="50"/>
      <c r="I23" s="65"/>
      <c r="J23" s="50"/>
      <c r="K23" s="65"/>
      <c r="L23" s="50"/>
      <c r="M23" s="65"/>
      <c r="N23" s="50"/>
      <c r="O23" s="65"/>
      <c r="P23" s="50"/>
      <c r="Q23" s="65"/>
      <c r="R23" s="50"/>
      <c r="S23" s="65"/>
      <c r="T23" s="50"/>
      <c r="U23" s="65"/>
      <c r="V23" s="50"/>
      <c r="W23" s="65"/>
      <c r="X23" s="50"/>
      <c r="Y23" s="65"/>
      <c r="Z23" s="50"/>
      <c r="AA23" s="65"/>
    </row>
    <row r="24" spans="1:27" ht="12.75">
      <c r="A24" s="613" t="s">
        <v>92</v>
      </c>
      <c r="B24" s="47" t="s">
        <v>79</v>
      </c>
      <c r="C24" s="69"/>
      <c r="E24" s="66" t="e">
        <f t="shared" si="0"/>
        <v>#DIV/0!</v>
      </c>
      <c r="G24" s="66" t="e">
        <f t="shared" si="1"/>
        <v>#DIV/0!</v>
      </c>
      <c r="I24" s="66" t="e">
        <f t="shared" si="2"/>
        <v>#DIV/0!</v>
      </c>
      <c r="K24" s="66" t="e">
        <f t="shared" si="3"/>
        <v>#DIV/0!</v>
      </c>
      <c r="M24" s="66" t="e">
        <f t="shared" si="4"/>
        <v>#DIV/0!</v>
      </c>
      <c r="O24" s="66" t="e">
        <f t="shared" si="5"/>
        <v>#DIV/0!</v>
      </c>
      <c r="Q24" s="66" t="e">
        <f t="shared" si="6"/>
        <v>#DIV/0!</v>
      </c>
      <c r="S24" s="66" t="e">
        <f t="shared" si="7"/>
        <v>#DIV/0!</v>
      </c>
      <c r="U24" s="66" t="e">
        <f t="shared" si="8"/>
        <v>#DIV/0!</v>
      </c>
      <c r="W24" s="66" t="e">
        <f t="shared" si="9"/>
        <v>#DIV/0!</v>
      </c>
      <c r="Y24" s="66" t="e">
        <f t="shared" si="10"/>
        <v>#DIV/0!</v>
      </c>
      <c r="AA24" s="66" t="e">
        <f t="shared" si="11"/>
        <v>#DIV/0!</v>
      </c>
    </row>
    <row r="25" spans="1:27" ht="12.75">
      <c r="A25" s="562"/>
      <c r="B25" s="43" t="s">
        <v>80</v>
      </c>
      <c r="C25" s="60"/>
      <c r="E25" s="66" t="e">
        <f t="shared" si="0"/>
        <v>#DIV/0!</v>
      </c>
      <c r="G25" s="66" t="e">
        <f t="shared" si="1"/>
        <v>#DIV/0!</v>
      </c>
      <c r="I25" s="66" t="e">
        <f t="shared" si="2"/>
        <v>#DIV/0!</v>
      </c>
      <c r="K25" s="66" t="e">
        <f t="shared" si="3"/>
        <v>#DIV/0!</v>
      </c>
      <c r="M25" s="66" t="e">
        <f t="shared" si="4"/>
        <v>#DIV/0!</v>
      </c>
      <c r="O25" s="66" t="e">
        <f t="shared" si="5"/>
        <v>#DIV/0!</v>
      </c>
      <c r="Q25" s="66" t="e">
        <f t="shared" si="6"/>
        <v>#DIV/0!</v>
      </c>
      <c r="S25" s="66" t="e">
        <f t="shared" si="7"/>
        <v>#DIV/0!</v>
      </c>
      <c r="U25" s="66" t="e">
        <f t="shared" si="8"/>
        <v>#DIV/0!</v>
      </c>
      <c r="W25" s="66" t="e">
        <f t="shared" si="9"/>
        <v>#DIV/0!</v>
      </c>
      <c r="Y25" s="66" t="e">
        <f t="shared" si="10"/>
        <v>#DIV/0!</v>
      </c>
      <c r="AA25" s="66" t="e">
        <f t="shared" si="11"/>
        <v>#DIV/0!</v>
      </c>
    </row>
    <row r="26" spans="1:27" ht="12.75">
      <c r="A26" s="562"/>
      <c r="B26" s="43" t="s">
        <v>81</v>
      </c>
      <c r="C26" s="60"/>
      <c r="E26" s="66" t="e">
        <f t="shared" si="0"/>
        <v>#DIV/0!</v>
      </c>
      <c r="G26" s="66" t="e">
        <f t="shared" si="1"/>
        <v>#DIV/0!</v>
      </c>
      <c r="I26" s="66" t="e">
        <f t="shared" si="2"/>
        <v>#DIV/0!</v>
      </c>
      <c r="K26" s="66" t="e">
        <f t="shared" si="3"/>
        <v>#DIV/0!</v>
      </c>
      <c r="M26" s="66" t="e">
        <f t="shared" si="4"/>
        <v>#DIV/0!</v>
      </c>
      <c r="O26" s="66" t="e">
        <f t="shared" si="5"/>
        <v>#DIV/0!</v>
      </c>
      <c r="Q26" s="66" t="e">
        <f t="shared" si="6"/>
        <v>#DIV/0!</v>
      </c>
      <c r="S26" s="66" t="e">
        <f t="shared" si="7"/>
        <v>#DIV/0!</v>
      </c>
      <c r="U26" s="66" t="e">
        <f t="shared" si="8"/>
        <v>#DIV/0!</v>
      </c>
      <c r="W26" s="66" t="e">
        <f t="shared" si="9"/>
        <v>#DIV/0!</v>
      </c>
      <c r="Y26" s="66" t="e">
        <f t="shared" si="10"/>
        <v>#DIV/0!</v>
      </c>
      <c r="AA26" s="66" t="e">
        <f t="shared" si="11"/>
        <v>#DIV/0!</v>
      </c>
    </row>
    <row r="27" spans="1:27" ht="12.75">
      <c r="A27" s="562"/>
      <c r="B27" s="43" t="s">
        <v>82</v>
      </c>
      <c r="C27" s="60"/>
      <c r="E27" s="66" t="e">
        <f t="shared" si="0"/>
        <v>#DIV/0!</v>
      </c>
      <c r="G27" s="66" t="e">
        <f t="shared" si="1"/>
        <v>#DIV/0!</v>
      </c>
      <c r="I27" s="66" t="e">
        <f t="shared" si="2"/>
        <v>#DIV/0!</v>
      </c>
      <c r="K27" s="66" t="e">
        <f t="shared" si="3"/>
        <v>#DIV/0!</v>
      </c>
      <c r="M27" s="66" t="e">
        <f t="shared" si="4"/>
        <v>#DIV/0!</v>
      </c>
      <c r="O27" s="66" t="e">
        <f t="shared" si="5"/>
        <v>#DIV/0!</v>
      </c>
      <c r="Q27" s="66" t="e">
        <f t="shared" si="6"/>
        <v>#DIV/0!</v>
      </c>
      <c r="S27" s="66" t="e">
        <f t="shared" si="7"/>
        <v>#DIV/0!</v>
      </c>
      <c r="U27" s="66" t="e">
        <f t="shared" si="8"/>
        <v>#DIV/0!</v>
      </c>
      <c r="W27" s="66" t="e">
        <f t="shared" si="9"/>
        <v>#DIV/0!</v>
      </c>
      <c r="Y27" s="66" t="e">
        <f t="shared" si="10"/>
        <v>#DIV/0!</v>
      </c>
      <c r="AA27" s="66" t="e">
        <f t="shared" si="11"/>
        <v>#DIV/0!</v>
      </c>
    </row>
    <row r="28" spans="1:27" ht="12.75">
      <c r="A28" s="562"/>
      <c r="B28" s="43" t="s">
        <v>83</v>
      </c>
      <c r="C28" s="60"/>
      <c r="E28" s="66" t="e">
        <f t="shared" si="0"/>
        <v>#DIV/0!</v>
      </c>
      <c r="G28" s="66" t="e">
        <f t="shared" si="1"/>
        <v>#DIV/0!</v>
      </c>
      <c r="I28" s="66" t="e">
        <f t="shared" si="2"/>
        <v>#DIV/0!</v>
      </c>
      <c r="K28" s="66" t="e">
        <f t="shared" si="3"/>
        <v>#DIV/0!</v>
      </c>
      <c r="M28" s="66" t="e">
        <f t="shared" si="4"/>
        <v>#DIV/0!</v>
      </c>
      <c r="O28" s="66" t="e">
        <f t="shared" si="5"/>
        <v>#DIV/0!</v>
      </c>
      <c r="Q28" s="66" t="e">
        <f t="shared" si="6"/>
        <v>#DIV/0!</v>
      </c>
      <c r="S28" s="66" t="e">
        <f t="shared" si="7"/>
        <v>#DIV/0!</v>
      </c>
      <c r="U28" s="66" t="e">
        <f t="shared" si="8"/>
        <v>#DIV/0!</v>
      </c>
      <c r="W28" s="66" t="e">
        <f t="shared" si="9"/>
        <v>#DIV/0!</v>
      </c>
      <c r="Y28" s="66" t="e">
        <f t="shared" si="10"/>
        <v>#DIV/0!</v>
      </c>
      <c r="AA28" s="66" t="e">
        <f t="shared" si="11"/>
        <v>#DIV/0!</v>
      </c>
    </row>
    <row r="29" spans="1:27" ht="12.75">
      <c r="A29" s="562"/>
      <c r="B29" s="43" t="s">
        <v>84</v>
      </c>
      <c r="C29" s="60"/>
      <c r="E29" s="66" t="e">
        <f t="shared" si="0"/>
        <v>#DIV/0!</v>
      </c>
      <c r="G29" s="66" t="e">
        <f t="shared" si="1"/>
        <v>#DIV/0!</v>
      </c>
      <c r="I29" s="66" t="e">
        <f t="shared" si="2"/>
        <v>#DIV/0!</v>
      </c>
      <c r="K29" s="66" t="e">
        <f t="shared" si="3"/>
        <v>#DIV/0!</v>
      </c>
      <c r="M29" s="66" t="e">
        <f t="shared" si="4"/>
        <v>#DIV/0!</v>
      </c>
      <c r="O29" s="66" t="e">
        <f t="shared" si="5"/>
        <v>#DIV/0!</v>
      </c>
      <c r="Q29" s="66" t="e">
        <f t="shared" si="6"/>
        <v>#DIV/0!</v>
      </c>
      <c r="S29" s="66" t="e">
        <f t="shared" si="7"/>
        <v>#DIV/0!</v>
      </c>
      <c r="U29" s="66" t="e">
        <f t="shared" si="8"/>
        <v>#DIV/0!</v>
      </c>
      <c r="W29" s="66" t="e">
        <f t="shared" si="9"/>
        <v>#DIV/0!</v>
      </c>
      <c r="Y29" s="66" t="e">
        <f t="shared" si="10"/>
        <v>#DIV/0!</v>
      </c>
      <c r="AA29" s="66" t="e">
        <f t="shared" si="11"/>
        <v>#DIV/0!</v>
      </c>
    </row>
    <row r="30" spans="1:27" ht="12.75">
      <c r="A30" s="562"/>
      <c r="B30" s="43" t="s">
        <v>85</v>
      </c>
      <c r="C30" s="60"/>
      <c r="E30" s="66" t="e">
        <f t="shared" si="0"/>
        <v>#DIV/0!</v>
      </c>
      <c r="G30" s="66" t="e">
        <f t="shared" si="1"/>
        <v>#DIV/0!</v>
      </c>
      <c r="I30" s="66" t="e">
        <f t="shared" si="2"/>
        <v>#DIV/0!</v>
      </c>
      <c r="K30" s="66" t="e">
        <f t="shared" si="3"/>
        <v>#DIV/0!</v>
      </c>
      <c r="M30" s="66" t="e">
        <f t="shared" si="4"/>
        <v>#DIV/0!</v>
      </c>
      <c r="O30" s="66" t="e">
        <f t="shared" si="5"/>
        <v>#DIV/0!</v>
      </c>
      <c r="Q30" s="66" t="e">
        <f t="shared" si="6"/>
        <v>#DIV/0!</v>
      </c>
      <c r="S30" s="66" t="e">
        <f t="shared" si="7"/>
        <v>#DIV/0!</v>
      </c>
      <c r="U30" s="66" t="e">
        <f t="shared" si="8"/>
        <v>#DIV/0!</v>
      </c>
      <c r="W30" s="66" t="e">
        <f t="shared" si="9"/>
        <v>#DIV/0!</v>
      </c>
      <c r="Y30" s="66" t="e">
        <f t="shared" si="10"/>
        <v>#DIV/0!</v>
      </c>
      <c r="AA30" s="66" t="e">
        <f t="shared" si="11"/>
        <v>#DIV/0!</v>
      </c>
    </row>
    <row r="31" spans="1:27" ht="12.75">
      <c r="A31" s="562"/>
      <c r="B31" s="43" t="s">
        <v>86</v>
      </c>
      <c r="C31" s="60"/>
      <c r="E31" s="66" t="e">
        <f t="shared" si="0"/>
        <v>#DIV/0!</v>
      </c>
      <c r="G31" s="66" t="e">
        <f t="shared" si="1"/>
        <v>#DIV/0!</v>
      </c>
      <c r="I31" s="66" t="e">
        <f t="shared" si="2"/>
        <v>#DIV/0!</v>
      </c>
      <c r="K31" s="66" t="e">
        <f t="shared" si="3"/>
        <v>#DIV/0!</v>
      </c>
      <c r="M31" s="66" t="e">
        <f t="shared" si="4"/>
        <v>#DIV/0!</v>
      </c>
      <c r="O31" s="66" t="e">
        <f t="shared" si="5"/>
        <v>#DIV/0!</v>
      </c>
      <c r="Q31" s="66" t="e">
        <f t="shared" si="6"/>
        <v>#DIV/0!</v>
      </c>
      <c r="S31" s="66" t="e">
        <f t="shared" si="7"/>
        <v>#DIV/0!</v>
      </c>
      <c r="U31" s="66" t="e">
        <f t="shared" si="8"/>
        <v>#DIV/0!</v>
      </c>
      <c r="W31" s="66" t="e">
        <f t="shared" si="9"/>
        <v>#DIV/0!</v>
      </c>
      <c r="Y31" s="66" t="e">
        <f t="shared" si="10"/>
        <v>#DIV/0!</v>
      </c>
      <c r="AA31" s="66" t="e">
        <f t="shared" si="11"/>
        <v>#DIV/0!</v>
      </c>
    </row>
    <row r="32" spans="1:27" ht="12.75">
      <c r="A32" s="614"/>
      <c r="B32" s="46" t="s">
        <v>87</v>
      </c>
      <c r="C32" s="54"/>
      <c r="E32" s="66" t="e">
        <f t="shared" si="0"/>
        <v>#DIV/0!</v>
      </c>
      <c r="G32" s="66" t="e">
        <f t="shared" si="1"/>
        <v>#DIV/0!</v>
      </c>
      <c r="I32" s="66" t="e">
        <f t="shared" si="2"/>
        <v>#DIV/0!</v>
      </c>
      <c r="K32" s="66" t="e">
        <f t="shared" si="3"/>
        <v>#DIV/0!</v>
      </c>
      <c r="M32" s="66" t="e">
        <f t="shared" si="4"/>
        <v>#DIV/0!</v>
      </c>
      <c r="O32" s="66" t="e">
        <f t="shared" si="5"/>
        <v>#DIV/0!</v>
      </c>
      <c r="Q32" s="66" t="e">
        <f t="shared" si="6"/>
        <v>#DIV/0!</v>
      </c>
      <c r="S32" s="66" t="e">
        <f t="shared" si="7"/>
        <v>#DIV/0!</v>
      </c>
      <c r="U32" s="66" t="e">
        <f t="shared" si="8"/>
        <v>#DIV/0!</v>
      </c>
      <c r="W32" s="66" t="e">
        <f t="shared" si="9"/>
        <v>#DIV/0!</v>
      </c>
      <c r="Y32" s="66" t="e">
        <f t="shared" si="10"/>
        <v>#DIV/0!</v>
      </c>
      <c r="AA32" s="66" t="e">
        <f t="shared" si="11"/>
        <v>#DIV/0!</v>
      </c>
    </row>
    <row r="33" spans="1:27" ht="7.5" customHeight="1">
      <c r="A33" s="48"/>
      <c r="B33" s="49"/>
      <c r="C33" s="68"/>
      <c r="D33" s="51"/>
      <c r="E33" s="65"/>
      <c r="F33" s="51"/>
      <c r="G33" s="65"/>
      <c r="H33" s="51"/>
      <c r="I33" s="65"/>
      <c r="J33" s="51"/>
      <c r="K33" s="65"/>
      <c r="L33" s="51"/>
      <c r="M33" s="65"/>
      <c r="N33" s="51"/>
      <c r="O33" s="65"/>
      <c r="P33" s="51"/>
      <c r="Q33" s="65"/>
      <c r="R33" s="51"/>
      <c r="S33" s="65"/>
      <c r="T33" s="51"/>
      <c r="U33" s="65"/>
      <c r="V33" s="51"/>
      <c r="W33" s="65"/>
      <c r="X33" s="51"/>
      <c r="Y33" s="65"/>
      <c r="Z33" s="51"/>
      <c r="AA33" s="65"/>
    </row>
    <row r="34" spans="1:27" ht="12.75">
      <c r="A34" s="613" t="s">
        <v>93</v>
      </c>
      <c r="B34" s="47" t="s">
        <v>79</v>
      </c>
      <c r="C34" s="69"/>
      <c r="E34" s="66" t="e">
        <f t="shared" si="0"/>
        <v>#DIV/0!</v>
      </c>
      <c r="G34" s="66" t="e">
        <f t="shared" si="1"/>
        <v>#DIV/0!</v>
      </c>
      <c r="I34" s="66" t="e">
        <f t="shared" si="2"/>
        <v>#DIV/0!</v>
      </c>
      <c r="K34" s="66" t="e">
        <f t="shared" si="3"/>
        <v>#DIV/0!</v>
      </c>
      <c r="M34" s="66" t="e">
        <f t="shared" si="4"/>
        <v>#DIV/0!</v>
      </c>
      <c r="O34" s="66" t="e">
        <f t="shared" si="5"/>
        <v>#DIV/0!</v>
      </c>
      <c r="Q34" s="66" t="e">
        <f t="shared" si="6"/>
        <v>#DIV/0!</v>
      </c>
      <c r="S34" s="66" t="e">
        <f t="shared" si="7"/>
        <v>#DIV/0!</v>
      </c>
      <c r="U34" s="66" t="e">
        <f t="shared" si="8"/>
        <v>#DIV/0!</v>
      </c>
      <c r="W34" s="66" t="e">
        <f t="shared" si="9"/>
        <v>#DIV/0!</v>
      </c>
      <c r="Y34" s="66" t="e">
        <f t="shared" si="10"/>
        <v>#DIV/0!</v>
      </c>
      <c r="AA34" s="66" t="e">
        <f t="shared" si="11"/>
        <v>#DIV/0!</v>
      </c>
    </row>
    <row r="35" spans="1:27" ht="12.75">
      <c r="A35" s="562"/>
      <c r="B35" s="43" t="s">
        <v>80</v>
      </c>
      <c r="C35" s="60"/>
      <c r="E35" s="66" t="e">
        <f t="shared" si="0"/>
        <v>#DIV/0!</v>
      </c>
      <c r="G35" s="66" t="e">
        <f t="shared" si="1"/>
        <v>#DIV/0!</v>
      </c>
      <c r="I35" s="66" t="e">
        <f t="shared" si="2"/>
        <v>#DIV/0!</v>
      </c>
      <c r="K35" s="66" t="e">
        <f t="shared" si="3"/>
        <v>#DIV/0!</v>
      </c>
      <c r="M35" s="66" t="e">
        <f t="shared" si="4"/>
        <v>#DIV/0!</v>
      </c>
      <c r="O35" s="66" t="e">
        <f t="shared" si="5"/>
        <v>#DIV/0!</v>
      </c>
      <c r="Q35" s="66" t="e">
        <f t="shared" si="6"/>
        <v>#DIV/0!</v>
      </c>
      <c r="S35" s="66" t="e">
        <f t="shared" si="7"/>
        <v>#DIV/0!</v>
      </c>
      <c r="U35" s="66" t="e">
        <f t="shared" si="8"/>
        <v>#DIV/0!</v>
      </c>
      <c r="W35" s="66" t="e">
        <f t="shared" si="9"/>
        <v>#DIV/0!</v>
      </c>
      <c r="Y35" s="66" t="e">
        <f t="shared" si="10"/>
        <v>#DIV/0!</v>
      </c>
      <c r="AA35" s="66" t="e">
        <f t="shared" si="11"/>
        <v>#DIV/0!</v>
      </c>
    </row>
    <row r="36" spans="1:27" ht="12.75">
      <c r="A36" s="562"/>
      <c r="B36" s="43" t="s">
        <v>81</v>
      </c>
      <c r="C36" s="60"/>
      <c r="E36" s="66" t="e">
        <f t="shared" si="0"/>
        <v>#DIV/0!</v>
      </c>
      <c r="G36" s="66" t="e">
        <f t="shared" si="1"/>
        <v>#DIV/0!</v>
      </c>
      <c r="I36" s="66" t="e">
        <f t="shared" si="2"/>
        <v>#DIV/0!</v>
      </c>
      <c r="K36" s="66" t="e">
        <f t="shared" si="3"/>
        <v>#DIV/0!</v>
      </c>
      <c r="M36" s="66" t="e">
        <f t="shared" si="4"/>
        <v>#DIV/0!</v>
      </c>
      <c r="O36" s="66" t="e">
        <f t="shared" si="5"/>
        <v>#DIV/0!</v>
      </c>
      <c r="Q36" s="66" t="e">
        <f t="shared" si="6"/>
        <v>#DIV/0!</v>
      </c>
      <c r="S36" s="66" t="e">
        <f t="shared" si="7"/>
        <v>#DIV/0!</v>
      </c>
      <c r="U36" s="66" t="e">
        <f t="shared" si="8"/>
        <v>#DIV/0!</v>
      </c>
      <c r="W36" s="66" t="e">
        <f t="shared" si="9"/>
        <v>#DIV/0!</v>
      </c>
      <c r="Y36" s="66" t="e">
        <f t="shared" si="10"/>
        <v>#DIV/0!</v>
      </c>
      <c r="AA36" s="66" t="e">
        <f t="shared" si="11"/>
        <v>#DIV/0!</v>
      </c>
    </row>
    <row r="37" spans="1:27" ht="12.75">
      <c r="A37" s="562"/>
      <c r="B37" s="43" t="s">
        <v>82</v>
      </c>
      <c r="C37" s="60"/>
      <c r="E37" s="66" t="e">
        <f t="shared" si="0"/>
        <v>#DIV/0!</v>
      </c>
      <c r="G37" s="66" t="e">
        <f t="shared" si="1"/>
        <v>#DIV/0!</v>
      </c>
      <c r="I37" s="66" t="e">
        <f t="shared" si="2"/>
        <v>#DIV/0!</v>
      </c>
      <c r="K37" s="66" t="e">
        <f t="shared" si="3"/>
        <v>#DIV/0!</v>
      </c>
      <c r="M37" s="66" t="e">
        <f t="shared" si="4"/>
        <v>#DIV/0!</v>
      </c>
      <c r="O37" s="66" t="e">
        <f t="shared" si="5"/>
        <v>#DIV/0!</v>
      </c>
      <c r="Q37" s="66" t="e">
        <f t="shared" si="6"/>
        <v>#DIV/0!</v>
      </c>
      <c r="S37" s="66" t="e">
        <f t="shared" si="7"/>
        <v>#DIV/0!</v>
      </c>
      <c r="U37" s="66" t="e">
        <f t="shared" si="8"/>
        <v>#DIV/0!</v>
      </c>
      <c r="W37" s="66" t="e">
        <f t="shared" si="9"/>
        <v>#DIV/0!</v>
      </c>
      <c r="Y37" s="66" t="e">
        <f t="shared" si="10"/>
        <v>#DIV/0!</v>
      </c>
      <c r="AA37" s="66" t="e">
        <f t="shared" si="11"/>
        <v>#DIV/0!</v>
      </c>
    </row>
    <row r="38" spans="1:27" ht="12.75">
      <c r="A38" s="562"/>
      <c r="B38" s="43" t="s">
        <v>83</v>
      </c>
      <c r="C38" s="60"/>
      <c r="E38" s="66" t="e">
        <f t="shared" si="0"/>
        <v>#DIV/0!</v>
      </c>
      <c r="G38" s="66" t="e">
        <f t="shared" si="1"/>
        <v>#DIV/0!</v>
      </c>
      <c r="I38" s="66" t="e">
        <f t="shared" si="2"/>
        <v>#DIV/0!</v>
      </c>
      <c r="K38" s="66" t="e">
        <f t="shared" si="3"/>
        <v>#DIV/0!</v>
      </c>
      <c r="M38" s="66" t="e">
        <f t="shared" si="4"/>
        <v>#DIV/0!</v>
      </c>
      <c r="O38" s="66" t="e">
        <f t="shared" si="5"/>
        <v>#DIV/0!</v>
      </c>
      <c r="Q38" s="66" t="e">
        <f t="shared" si="6"/>
        <v>#DIV/0!</v>
      </c>
      <c r="S38" s="66" t="e">
        <f t="shared" si="7"/>
        <v>#DIV/0!</v>
      </c>
      <c r="U38" s="66" t="e">
        <f t="shared" si="8"/>
        <v>#DIV/0!</v>
      </c>
      <c r="W38" s="66" t="e">
        <f t="shared" si="9"/>
        <v>#DIV/0!</v>
      </c>
      <c r="Y38" s="66" t="e">
        <f t="shared" si="10"/>
        <v>#DIV/0!</v>
      </c>
      <c r="AA38" s="66" t="e">
        <f t="shared" si="11"/>
        <v>#DIV/0!</v>
      </c>
    </row>
    <row r="39" spans="1:27" ht="12.75">
      <c r="A39" s="562"/>
      <c r="B39" s="43" t="s">
        <v>84</v>
      </c>
      <c r="C39" s="60"/>
      <c r="E39" s="66" t="e">
        <f t="shared" si="0"/>
        <v>#DIV/0!</v>
      </c>
      <c r="G39" s="66" t="e">
        <f t="shared" si="1"/>
        <v>#DIV/0!</v>
      </c>
      <c r="I39" s="66" t="e">
        <f t="shared" si="2"/>
        <v>#DIV/0!</v>
      </c>
      <c r="K39" s="66" t="e">
        <f t="shared" si="3"/>
        <v>#DIV/0!</v>
      </c>
      <c r="M39" s="66" t="e">
        <f t="shared" si="4"/>
        <v>#DIV/0!</v>
      </c>
      <c r="O39" s="66" t="e">
        <f t="shared" si="5"/>
        <v>#DIV/0!</v>
      </c>
      <c r="Q39" s="66" t="e">
        <f t="shared" si="6"/>
        <v>#DIV/0!</v>
      </c>
      <c r="S39" s="66" t="e">
        <f t="shared" si="7"/>
        <v>#DIV/0!</v>
      </c>
      <c r="U39" s="66" t="e">
        <f t="shared" si="8"/>
        <v>#DIV/0!</v>
      </c>
      <c r="W39" s="66" t="e">
        <f t="shared" si="9"/>
        <v>#DIV/0!</v>
      </c>
      <c r="Y39" s="66" t="e">
        <f t="shared" si="10"/>
        <v>#DIV/0!</v>
      </c>
      <c r="AA39" s="66" t="e">
        <f t="shared" si="11"/>
        <v>#DIV/0!</v>
      </c>
    </row>
    <row r="40" spans="1:27" ht="12.75">
      <c r="A40" s="562"/>
      <c r="B40" s="43" t="s">
        <v>85</v>
      </c>
      <c r="C40" s="60"/>
      <c r="E40" s="66" t="e">
        <f t="shared" si="0"/>
        <v>#DIV/0!</v>
      </c>
      <c r="G40" s="66" t="e">
        <f t="shared" si="1"/>
        <v>#DIV/0!</v>
      </c>
      <c r="I40" s="66" t="e">
        <f t="shared" si="2"/>
        <v>#DIV/0!</v>
      </c>
      <c r="K40" s="66" t="e">
        <f t="shared" si="3"/>
        <v>#DIV/0!</v>
      </c>
      <c r="M40" s="66" t="e">
        <f t="shared" si="4"/>
        <v>#DIV/0!</v>
      </c>
      <c r="O40" s="66" t="e">
        <f t="shared" si="5"/>
        <v>#DIV/0!</v>
      </c>
      <c r="Q40" s="66" t="e">
        <f t="shared" si="6"/>
        <v>#DIV/0!</v>
      </c>
      <c r="S40" s="66" t="e">
        <f t="shared" si="7"/>
        <v>#DIV/0!</v>
      </c>
      <c r="U40" s="66" t="e">
        <f t="shared" si="8"/>
        <v>#DIV/0!</v>
      </c>
      <c r="W40" s="66" t="e">
        <f t="shared" si="9"/>
        <v>#DIV/0!</v>
      </c>
      <c r="Y40" s="66" t="e">
        <f t="shared" si="10"/>
        <v>#DIV/0!</v>
      </c>
      <c r="AA40" s="66" t="e">
        <f t="shared" si="11"/>
        <v>#DIV/0!</v>
      </c>
    </row>
    <row r="41" spans="1:27" ht="12.75">
      <c r="A41" s="562"/>
      <c r="B41" s="43" t="s">
        <v>86</v>
      </c>
      <c r="C41" s="60"/>
      <c r="E41" s="66" t="e">
        <f t="shared" si="0"/>
        <v>#DIV/0!</v>
      </c>
      <c r="G41" s="66" t="e">
        <f t="shared" si="1"/>
        <v>#DIV/0!</v>
      </c>
      <c r="I41" s="66" t="e">
        <f t="shared" si="2"/>
        <v>#DIV/0!</v>
      </c>
      <c r="K41" s="66" t="e">
        <f t="shared" si="3"/>
        <v>#DIV/0!</v>
      </c>
      <c r="M41" s="66" t="e">
        <f t="shared" si="4"/>
        <v>#DIV/0!</v>
      </c>
      <c r="O41" s="66" t="e">
        <f t="shared" si="5"/>
        <v>#DIV/0!</v>
      </c>
      <c r="Q41" s="66" t="e">
        <f t="shared" si="6"/>
        <v>#DIV/0!</v>
      </c>
      <c r="S41" s="66" t="e">
        <f t="shared" si="7"/>
        <v>#DIV/0!</v>
      </c>
      <c r="U41" s="66" t="e">
        <f t="shared" si="8"/>
        <v>#DIV/0!</v>
      </c>
      <c r="W41" s="66" t="e">
        <f t="shared" si="9"/>
        <v>#DIV/0!</v>
      </c>
      <c r="Y41" s="66" t="e">
        <f t="shared" si="10"/>
        <v>#DIV/0!</v>
      </c>
      <c r="AA41" s="66" t="e">
        <f t="shared" si="11"/>
        <v>#DIV/0!</v>
      </c>
    </row>
    <row r="42" spans="1:27" ht="12.75">
      <c r="A42" s="614"/>
      <c r="B42" s="46" t="s">
        <v>87</v>
      </c>
      <c r="C42" s="54"/>
      <c r="E42" s="66" t="e">
        <f t="shared" si="0"/>
        <v>#DIV/0!</v>
      </c>
      <c r="G42" s="66" t="e">
        <f t="shared" si="1"/>
        <v>#DIV/0!</v>
      </c>
      <c r="I42" s="66" t="e">
        <f t="shared" si="2"/>
        <v>#DIV/0!</v>
      </c>
      <c r="K42" s="66" t="e">
        <f t="shared" si="3"/>
        <v>#DIV/0!</v>
      </c>
      <c r="M42" s="66" t="e">
        <f t="shared" si="4"/>
        <v>#DIV/0!</v>
      </c>
      <c r="O42" s="66" t="e">
        <f t="shared" si="5"/>
        <v>#DIV/0!</v>
      </c>
      <c r="Q42" s="66" t="e">
        <f t="shared" si="6"/>
        <v>#DIV/0!</v>
      </c>
      <c r="S42" s="66" t="e">
        <f t="shared" si="7"/>
        <v>#DIV/0!</v>
      </c>
      <c r="U42" s="66" t="e">
        <f t="shared" si="8"/>
        <v>#DIV/0!</v>
      </c>
      <c r="W42" s="66" t="e">
        <f t="shared" si="9"/>
        <v>#DIV/0!</v>
      </c>
      <c r="Y42" s="66" t="e">
        <f t="shared" si="10"/>
        <v>#DIV/0!</v>
      </c>
      <c r="AA42" s="66" t="e">
        <f t="shared" si="11"/>
        <v>#DIV/0!</v>
      </c>
    </row>
    <row r="43" spans="1:27" ht="9.75" customHeight="1">
      <c r="A43" s="48"/>
      <c r="B43" s="49"/>
      <c r="C43" s="68"/>
      <c r="D43" s="51"/>
      <c r="E43" s="65"/>
      <c r="F43" s="51"/>
      <c r="G43" s="65"/>
      <c r="H43" s="51"/>
      <c r="I43" s="65"/>
      <c r="J43" s="51"/>
      <c r="K43" s="65"/>
      <c r="L43" s="51"/>
      <c r="M43" s="65"/>
      <c r="N43" s="51"/>
      <c r="O43" s="65"/>
      <c r="P43" s="51"/>
      <c r="Q43" s="65"/>
      <c r="R43" s="51"/>
      <c r="S43" s="65"/>
      <c r="T43" s="51"/>
      <c r="U43" s="65"/>
      <c r="V43" s="51"/>
      <c r="W43" s="65"/>
      <c r="X43" s="51"/>
      <c r="Y43" s="65"/>
      <c r="Z43" s="51"/>
      <c r="AA43" s="65"/>
    </row>
    <row r="44" spans="1:27" ht="12.75">
      <c r="A44" s="613" t="s">
        <v>94</v>
      </c>
      <c r="B44" s="47" t="s">
        <v>79</v>
      </c>
      <c r="C44" s="69"/>
      <c r="E44" s="66" t="e">
        <f t="shared" si="0"/>
        <v>#DIV/0!</v>
      </c>
      <c r="G44" s="66" t="e">
        <f t="shared" si="1"/>
        <v>#DIV/0!</v>
      </c>
      <c r="I44" s="66" t="e">
        <f t="shared" si="2"/>
        <v>#DIV/0!</v>
      </c>
      <c r="K44" s="66" t="e">
        <f t="shared" si="3"/>
        <v>#DIV/0!</v>
      </c>
      <c r="M44" s="66" t="e">
        <f t="shared" si="4"/>
        <v>#DIV/0!</v>
      </c>
      <c r="O44" s="66" t="e">
        <f t="shared" si="5"/>
        <v>#DIV/0!</v>
      </c>
      <c r="Q44" s="66" t="e">
        <f t="shared" si="6"/>
        <v>#DIV/0!</v>
      </c>
      <c r="S44" s="66" t="e">
        <f t="shared" si="7"/>
        <v>#DIV/0!</v>
      </c>
      <c r="U44" s="66" t="e">
        <f t="shared" si="8"/>
        <v>#DIV/0!</v>
      </c>
      <c r="W44" s="66" t="e">
        <f t="shared" si="9"/>
        <v>#DIV/0!</v>
      </c>
      <c r="Y44" s="66" t="e">
        <f t="shared" si="10"/>
        <v>#DIV/0!</v>
      </c>
      <c r="AA44" s="66" t="e">
        <f t="shared" si="11"/>
        <v>#DIV/0!</v>
      </c>
    </row>
    <row r="45" spans="1:27" ht="12.75">
      <c r="A45" s="562"/>
      <c r="B45" s="43" t="s">
        <v>80</v>
      </c>
      <c r="C45" s="60"/>
      <c r="E45" s="66" t="e">
        <f t="shared" si="0"/>
        <v>#DIV/0!</v>
      </c>
      <c r="G45" s="66" t="e">
        <f t="shared" si="1"/>
        <v>#DIV/0!</v>
      </c>
      <c r="I45" s="66" t="e">
        <f t="shared" si="2"/>
        <v>#DIV/0!</v>
      </c>
      <c r="K45" s="66" t="e">
        <f t="shared" si="3"/>
        <v>#DIV/0!</v>
      </c>
      <c r="M45" s="66" t="e">
        <f t="shared" si="4"/>
        <v>#DIV/0!</v>
      </c>
      <c r="O45" s="66" t="e">
        <f t="shared" si="5"/>
        <v>#DIV/0!</v>
      </c>
      <c r="Q45" s="66" t="e">
        <f t="shared" si="6"/>
        <v>#DIV/0!</v>
      </c>
      <c r="S45" s="66" t="e">
        <f t="shared" si="7"/>
        <v>#DIV/0!</v>
      </c>
      <c r="U45" s="66" t="e">
        <f t="shared" si="8"/>
        <v>#DIV/0!</v>
      </c>
      <c r="W45" s="66" t="e">
        <f t="shared" si="9"/>
        <v>#DIV/0!</v>
      </c>
      <c r="Y45" s="66" t="e">
        <f t="shared" si="10"/>
        <v>#DIV/0!</v>
      </c>
      <c r="AA45" s="66" t="e">
        <f t="shared" si="11"/>
        <v>#DIV/0!</v>
      </c>
    </row>
    <row r="46" spans="1:27" ht="12.75">
      <c r="A46" s="562"/>
      <c r="B46" s="43" t="s">
        <v>81</v>
      </c>
      <c r="C46" s="60"/>
      <c r="E46" s="66" t="e">
        <f t="shared" si="0"/>
        <v>#DIV/0!</v>
      </c>
      <c r="G46" s="66" t="e">
        <f t="shared" si="1"/>
        <v>#DIV/0!</v>
      </c>
      <c r="I46" s="66" t="e">
        <f t="shared" si="2"/>
        <v>#DIV/0!</v>
      </c>
      <c r="K46" s="66" t="e">
        <f t="shared" si="3"/>
        <v>#DIV/0!</v>
      </c>
      <c r="M46" s="66" t="e">
        <f t="shared" si="4"/>
        <v>#DIV/0!</v>
      </c>
      <c r="O46" s="66" t="e">
        <f t="shared" si="5"/>
        <v>#DIV/0!</v>
      </c>
      <c r="Q46" s="66" t="e">
        <f t="shared" si="6"/>
        <v>#DIV/0!</v>
      </c>
      <c r="S46" s="66" t="e">
        <f t="shared" si="7"/>
        <v>#DIV/0!</v>
      </c>
      <c r="U46" s="66" t="e">
        <f t="shared" si="8"/>
        <v>#DIV/0!</v>
      </c>
      <c r="W46" s="66" t="e">
        <f t="shared" si="9"/>
        <v>#DIV/0!</v>
      </c>
      <c r="Y46" s="66" t="e">
        <f t="shared" si="10"/>
        <v>#DIV/0!</v>
      </c>
      <c r="AA46" s="66" t="e">
        <f t="shared" si="11"/>
        <v>#DIV/0!</v>
      </c>
    </row>
    <row r="47" spans="1:27" ht="12.75">
      <c r="A47" s="562"/>
      <c r="B47" s="43" t="s">
        <v>82</v>
      </c>
      <c r="C47" s="60"/>
      <c r="E47" s="66" t="e">
        <f t="shared" si="0"/>
        <v>#DIV/0!</v>
      </c>
      <c r="G47" s="66" t="e">
        <f t="shared" si="1"/>
        <v>#DIV/0!</v>
      </c>
      <c r="I47" s="66" t="e">
        <f t="shared" si="2"/>
        <v>#DIV/0!</v>
      </c>
      <c r="K47" s="66" t="e">
        <f t="shared" si="3"/>
        <v>#DIV/0!</v>
      </c>
      <c r="M47" s="66" t="e">
        <f t="shared" si="4"/>
        <v>#DIV/0!</v>
      </c>
      <c r="O47" s="66" t="e">
        <f t="shared" si="5"/>
        <v>#DIV/0!</v>
      </c>
      <c r="Q47" s="66" t="e">
        <f t="shared" si="6"/>
        <v>#DIV/0!</v>
      </c>
      <c r="S47" s="66" t="e">
        <f t="shared" si="7"/>
        <v>#DIV/0!</v>
      </c>
      <c r="U47" s="66" t="e">
        <f t="shared" si="8"/>
        <v>#DIV/0!</v>
      </c>
      <c r="W47" s="66" t="e">
        <f t="shared" si="9"/>
        <v>#DIV/0!</v>
      </c>
      <c r="Y47" s="66" t="e">
        <f t="shared" si="10"/>
        <v>#DIV/0!</v>
      </c>
      <c r="AA47" s="66" t="e">
        <f t="shared" si="11"/>
        <v>#DIV/0!</v>
      </c>
    </row>
    <row r="48" spans="1:27" ht="12.75">
      <c r="A48" s="562"/>
      <c r="B48" s="43" t="s">
        <v>83</v>
      </c>
      <c r="C48" s="60"/>
      <c r="E48" s="66" t="e">
        <f t="shared" si="0"/>
        <v>#DIV/0!</v>
      </c>
      <c r="G48" s="66" t="e">
        <f t="shared" si="1"/>
        <v>#DIV/0!</v>
      </c>
      <c r="I48" s="66" t="e">
        <f t="shared" si="2"/>
        <v>#DIV/0!</v>
      </c>
      <c r="K48" s="66" t="e">
        <f t="shared" si="3"/>
        <v>#DIV/0!</v>
      </c>
      <c r="M48" s="66" t="e">
        <f t="shared" si="4"/>
        <v>#DIV/0!</v>
      </c>
      <c r="O48" s="66" t="e">
        <f t="shared" si="5"/>
        <v>#DIV/0!</v>
      </c>
      <c r="Q48" s="66" t="e">
        <f t="shared" si="6"/>
        <v>#DIV/0!</v>
      </c>
      <c r="S48" s="66" t="e">
        <f t="shared" si="7"/>
        <v>#DIV/0!</v>
      </c>
      <c r="U48" s="66" t="e">
        <f t="shared" si="8"/>
        <v>#DIV/0!</v>
      </c>
      <c r="W48" s="66" t="e">
        <f t="shared" si="9"/>
        <v>#DIV/0!</v>
      </c>
      <c r="Y48" s="66" t="e">
        <f t="shared" si="10"/>
        <v>#DIV/0!</v>
      </c>
      <c r="AA48" s="66" t="e">
        <f t="shared" si="11"/>
        <v>#DIV/0!</v>
      </c>
    </row>
    <row r="49" spans="1:27" ht="12.75">
      <c r="A49" s="562"/>
      <c r="B49" s="43" t="s">
        <v>84</v>
      </c>
      <c r="C49" s="60"/>
      <c r="E49" s="66" t="e">
        <f t="shared" si="0"/>
        <v>#DIV/0!</v>
      </c>
      <c r="G49" s="66" t="e">
        <f t="shared" si="1"/>
        <v>#DIV/0!</v>
      </c>
      <c r="I49" s="66" t="e">
        <f t="shared" si="2"/>
        <v>#DIV/0!</v>
      </c>
      <c r="K49" s="66" t="e">
        <f t="shared" si="3"/>
        <v>#DIV/0!</v>
      </c>
      <c r="M49" s="66" t="e">
        <f t="shared" si="4"/>
        <v>#DIV/0!</v>
      </c>
      <c r="O49" s="66" t="e">
        <f t="shared" si="5"/>
        <v>#DIV/0!</v>
      </c>
      <c r="Q49" s="66" t="e">
        <f t="shared" si="6"/>
        <v>#DIV/0!</v>
      </c>
      <c r="S49" s="66" t="e">
        <f t="shared" si="7"/>
        <v>#DIV/0!</v>
      </c>
      <c r="U49" s="66" t="e">
        <f t="shared" si="8"/>
        <v>#DIV/0!</v>
      </c>
      <c r="W49" s="66" t="e">
        <f t="shared" si="9"/>
        <v>#DIV/0!</v>
      </c>
      <c r="Y49" s="66" t="e">
        <f t="shared" si="10"/>
        <v>#DIV/0!</v>
      </c>
      <c r="AA49" s="66" t="e">
        <f t="shared" si="11"/>
        <v>#DIV/0!</v>
      </c>
    </row>
    <row r="50" spans="1:27" ht="12.75">
      <c r="A50" s="562"/>
      <c r="B50" s="43" t="s">
        <v>85</v>
      </c>
      <c r="C50" s="60"/>
      <c r="E50" s="66" t="e">
        <f t="shared" si="0"/>
        <v>#DIV/0!</v>
      </c>
      <c r="G50" s="66" t="e">
        <f t="shared" si="1"/>
        <v>#DIV/0!</v>
      </c>
      <c r="I50" s="66" t="e">
        <f t="shared" si="2"/>
        <v>#DIV/0!</v>
      </c>
      <c r="K50" s="66" t="e">
        <f t="shared" si="3"/>
        <v>#DIV/0!</v>
      </c>
      <c r="M50" s="66" t="e">
        <f t="shared" si="4"/>
        <v>#DIV/0!</v>
      </c>
      <c r="O50" s="66" t="e">
        <f t="shared" si="5"/>
        <v>#DIV/0!</v>
      </c>
      <c r="Q50" s="66" t="e">
        <f t="shared" si="6"/>
        <v>#DIV/0!</v>
      </c>
      <c r="S50" s="66" t="e">
        <f t="shared" si="7"/>
        <v>#DIV/0!</v>
      </c>
      <c r="U50" s="66" t="e">
        <f t="shared" si="8"/>
        <v>#DIV/0!</v>
      </c>
      <c r="W50" s="66" t="e">
        <f t="shared" si="9"/>
        <v>#DIV/0!</v>
      </c>
      <c r="Y50" s="66" t="e">
        <f t="shared" si="10"/>
        <v>#DIV/0!</v>
      </c>
      <c r="AA50" s="66" t="e">
        <f t="shared" si="11"/>
        <v>#DIV/0!</v>
      </c>
    </row>
    <row r="51" spans="1:27" ht="12.75">
      <c r="A51" s="562"/>
      <c r="B51" s="43" t="s">
        <v>86</v>
      </c>
      <c r="C51" s="60"/>
      <c r="E51" s="66" t="e">
        <f t="shared" si="0"/>
        <v>#DIV/0!</v>
      </c>
      <c r="G51" s="66" t="e">
        <f t="shared" si="1"/>
        <v>#DIV/0!</v>
      </c>
      <c r="I51" s="66" t="e">
        <f t="shared" si="2"/>
        <v>#DIV/0!</v>
      </c>
      <c r="K51" s="66" t="e">
        <f t="shared" si="3"/>
        <v>#DIV/0!</v>
      </c>
      <c r="M51" s="66" t="e">
        <f t="shared" si="4"/>
        <v>#DIV/0!</v>
      </c>
      <c r="O51" s="66" t="e">
        <f t="shared" si="5"/>
        <v>#DIV/0!</v>
      </c>
      <c r="Q51" s="66" t="e">
        <f t="shared" si="6"/>
        <v>#DIV/0!</v>
      </c>
      <c r="S51" s="66" t="e">
        <f t="shared" si="7"/>
        <v>#DIV/0!</v>
      </c>
      <c r="U51" s="66" t="e">
        <f t="shared" si="8"/>
        <v>#DIV/0!</v>
      </c>
      <c r="W51" s="66" t="e">
        <f t="shared" si="9"/>
        <v>#DIV/0!</v>
      </c>
      <c r="Y51" s="66" t="e">
        <f t="shared" si="10"/>
        <v>#DIV/0!</v>
      </c>
      <c r="AA51" s="66" t="e">
        <f t="shared" si="11"/>
        <v>#DIV/0!</v>
      </c>
    </row>
    <row r="52" spans="1:27" ht="12.75">
      <c r="A52" s="614"/>
      <c r="B52" s="46" t="s">
        <v>87</v>
      </c>
      <c r="C52" s="54"/>
      <c r="E52" s="66" t="e">
        <f t="shared" si="0"/>
        <v>#DIV/0!</v>
      </c>
      <c r="G52" s="66" t="e">
        <f t="shared" si="1"/>
        <v>#DIV/0!</v>
      </c>
      <c r="I52" s="66" t="e">
        <f t="shared" si="2"/>
        <v>#DIV/0!</v>
      </c>
      <c r="K52" s="66" t="e">
        <f t="shared" si="3"/>
        <v>#DIV/0!</v>
      </c>
      <c r="M52" s="66" t="e">
        <f t="shared" si="4"/>
        <v>#DIV/0!</v>
      </c>
      <c r="O52" s="66" t="e">
        <f t="shared" si="5"/>
        <v>#DIV/0!</v>
      </c>
      <c r="Q52" s="66" t="e">
        <f t="shared" si="6"/>
        <v>#DIV/0!</v>
      </c>
      <c r="S52" s="66" t="e">
        <f t="shared" si="7"/>
        <v>#DIV/0!</v>
      </c>
      <c r="U52" s="66" t="e">
        <f t="shared" si="8"/>
        <v>#DIV/0!</v>
      </c>
      <c r="W52" s="66" t="e">
        <f t="shared" si="9"/>
        <v>#DIV/0!</v>
      </c>
      <c r="Y52" s="66" t="e">
        <f t="shared" si="10"/>
        <v>#DIV/0!</v>
      </c>
      <c r="AA52" s="66" t="e">
        <f t="shared" si="11"/>
        <v>#DIV/0!</v>
      </c>
    </row>
    <row r="53" spans="1:27" ht="9" customHeight="1">
      <c r="A53" s="48"/>
      <c r="B53" s="49"/>
      <c r="C53" s="68"/>
      <c r="D53" s="51"/>
      <c r="E53" s="65"/>
      <c r="F53" s="51"/>
      <c r="G53" s="65"/>
      <c r="H53" s="51"/>
      <c r="I53" s="65"/>
      <c r="J53" s="51"/>
      <c r="K53" s="65"/>
      <c r="L53" s="51"/>
      <c r="M53" s="65"/>
      <c r="N53" s="51"/>
      <c r="O53" s="65"/>
      <c r="P53" s="51"/>
      <c r="Q53" s="65"/>
      <c r="R53" s="51"/>
      <c r="S53" s="65"/>
      <c r="T53" s="51"/>
      <c r="U53" s="65"/>
      <c r="V53" s="51"/>
      <c r="W53" s="65"/>
      <c r="X53" s="51"/>
      <c r="Y53" s="65"/>
      <c r="Z53" s="51"/>
      <c r="AA53" s="65"/>
    </row>
    <row r="54" spans="1:27" ht="12.75">
      <c r="A54" s="613" t="s">
        <v>95</v>
      </c>
      <c r="B54" s="47" t="s">
        <v>79</v>
      </c>
      <c r="C54" s="69"/>
      <c r="E54" s="66" t="e">
        <f t="shared" si="0"/>
        <v>#DIV/0!</v>
      </c>
      <c r="G54" s="66" t="e">
        <f t="shared" si="1"/>
        <v>#DIV/0!</v>
      </c>
      <c r="I54" s="66" t="e">
        <f t="shared" si="2"/>
        <v>#DIV/0!</v>
      </c>
      <c r="K54" s="66" t="e">
        <f t="shared" si="3"/>
        <v>#DIV/0!</v>
      </c>
      <c r="M54" s="66" t="e">
        <f t="shared" si="4"/>
        <v>#DIV/0!</v>
      </c>
      <c r="O54" s="66" t="e">
        <f t="shared" si="5"/>
        <v>#DIV/0!</v>
      </c>
      <c r="Q54" s="66" t="e">
        <f t="shared" si="6"/>
        <v>#DIV/0!</v>
      </c>
      <c r="S54" s="66" t="e">
        <f t="shared" si="7"/>
        <v>#DIV/0!</v>
      </c>
      <c r="U54" s="66" t="e">
        <f t="shared" si="8"/>
        <v>#DIV/0!</v>
      </c>
      <c r="W54" s="66" t="e">
        <f t="shared" si="9"/>
        <v>#DIV/0!</v>
      </c>
      <c r="Y54" s="66" t="e">
        <f t="shared" si="10"/>
        <v>#DIV/0!</v>
      </c>
      <c r="AA54" s="66" t="e">
        <f t="shared" si="11"/>
        <v>#DIV/0!</v>
      </c>
    </row>
    <row r="55" spans="1:27" ht="12.75">
      <c r="A55" s="562"/>
      <c r="B55" s="43" t="s">
        <v>80</v>
      </c>
      <c r="C55" s="60"/>
      <c r="E55" s="66" t="e">
        <f t="shared" si="0"/>
        <v>#DIV/0!</v>
      </c>
      <c r="G55" s="66" t="e">
        <f t="shared" si="1"/>
        <v>#DIV/0!</v>
      </c>
      <c r="I55" s="66" t="e">
        <f t="shared" si="2"/>
        <v>#DIV/0!</v>
      </c>
      <c r="K55" s="66" t="e">
        <f t="shared" si="3"/>
        <v>#DIV/0!</v>
      </c>
      <c r="M55" s="66" t="e">
        <f t="shared" si="4"/>
        <v>#DIV/0!</v>
      </c>
      <c r="O55" s="66" t="e">
        <f t="shared" si="5"/>
        <v>#DIV/0!</v>
      </c>
      <c r="Q55" s="66" t="e">
        <f t="shared" si="6"/>
        <v>#DIV/0!</v>
      </c>
      <c r="S55" s="66" t="e">
        <f t="shared" si="7"/>
        <v>#DIV/0!</v>
      </c>
      <c r="U55" s="66" t="e">
        <f t="shared" si="8"/>
        <v>#DIV/0!</v>
      </c>
      <c r="W55" s="66" t="e">
        <f t="shared" si="9"/>
        <v>#DIV/0!</v>
      </c>
      <c r="Y55" s="66" t="e">
        <f t="shared" si="10"/>
        <v>#DIV/0!</v>
      </c>
      <c r="AA55" s="66" t="e">
        <f t="shared" si="11"/>
        <v>#DIV/0!</v>
      </c>
    </row>
    <row r="56" spans="1:27" ht="12.75">
      <c r="A56" s="562"/>
      <c r="B56" s="43" t="s">
        <v>81</v>
      </c>
      <c r="C56" s="60"/>
      <c r="E56" s="66" t="e">
        <f t="shared" si="0"/>
        <v>#DIV/0!</v>
      </c>
      <c r="G56" s="66" t="e">
        <f t="shared" si="1"/>
        <v>#DIV/0!</v>
      </c>
      <c r="I56" s="66" t="e">
        <f t="shared" si="2"/>
        <v>#DIV/0!</v>
      </c>
      <c r="K56" s="66" t="e">
        <f t="shared" si="3"/>
        <v>#DIV/0!</v>
      </c>
      <c r="M56" s="66" t="e">
        <f t="shared" si="4"/>
        <v>#DIV/0!</v>
      </c>
      <c r="O56" s="66" t="e">
        <f t="shared" si="5"/>
        <v>#DIV/0!</v>
      </c>
      <c r="Q56" s="66" t="e">
        <f t="shared" si="6"/>
        <v>#DIV/0!</v>
      </c>
      <c r="S56" s="66" t="e">
        <f t="shared" si="7"/>
        <v>#DIV/0!</v>
      </c>
      <c r="U56" s="66" t="e">
        <f t="shared" si="8"/>
        <v>#DIV/0!</v>
      </c>
      <c r="W56" s="66" t="e">
        <f t="shared" si="9"/>
        <v>#DIV/0!</v>
      </c>
      <c r="Y56" s="66" t="e">
        <f t="shared" si="10"/>
        <v>#DIV/0!</v>
      </c>
      <c r="AA56" s="66" t="e">
        <f t="shared" si="11"/>
        <v>#DIV/0!</v>
      </c>
    </row>
    <row r="57" spans="1:27" ht="12.75">
      <c r="A57" s="562"/>
      <c r="B57" s="43" t="s">
        <v>82</v>
      </c>
      <c r="C57" s="60"/>
      <c r="E57" s="66" t="e">
        <f t="shared" si="0"/>
        <v>#DIV/0!</v>
      </c>
      <c r="G57" s="66" t="e">
        <f t="shared" si="1"/>
        <v>#DIV/0!</v>
      </c>
      <c r="I57" s="66" t="e">
        <f t="shared" si="2"/>
        <v>#DIV/0!</v>
      </c>
      <c r="K57" s="66" t="e">
        <f t="shared" si="3"/>
        <v>#DIV/0!</v>
      </c>
      <c r="M57" s="66" t="e">
        <f t="shared" si="4"/>
        <v>#DIV/0!</v>
      </c>
      <c r="O57" s="66" t="e">
        <f t="shared" si="5"/>
        <v>#DIV/0!</v>
      </c>
      <c r="Q57" s="66" t="e">
        <f t="shared" si="6"/>
        <v>#DIV/0!</v>
      </c>
      <c r="S57" s="66" t="e">
        <f t="shared" si="7"/>
        <v>#DIV/0!</v>
      </c>
      <c r="U57" s="66" t="e">
        <f t="shared" si="8"/>
        <v>#DIV/0!</v>
      </c>
      <c r="W57" s="66" t="e">
        <f t="shared" si="9"/>
        <v>#DIV/0!</v>
      </c>
      <c r="Y57" s="66" t="e">
        <f t="shared" si="10"/>
        <v>#DIV/0!</v>
      </c>
      <c r="AA57" s="66" t="e">
        <f t="shared" si="11"/>
        <v>#DIV/0!</v>
      </c>
    </row>
    <row r="58" spans="1:27" ht="12.75">
      <c r="A58" s="562"/>
      <c r="B58" s="43" t="s">
        <v>83</v>
      </c>
      <c r="C58" s="60"/>
      <c r="E58" s="66" t="e">
        <f t="shared" si="0"/>
        <v>#DIV/0!</v>
      </c>
      <c r="G58" s="66" t="e">
        <f t="shared" si="1"/>
        <v>#DIV/0!</v>
      </c>
      <c r="I58" s="66" t="e">
        <f t="shared" si="2"/>
        <v>#DIV/0!</v>
      </c>
      <c r="K58" s="66" t="e">
        <f t="shared" si="3"/>
        <v>#DIV/0!</v>
      </c>
      <c r="M58" s="66" t="e">
        <f t="shared" si="4"/>
        <v>#DIV/0!</v>
      </c>
      <c r="O58" s="66" t="e">
        <f t="shared" si="5"/>
        <v>#DIV/0!</v>
      </c>
      <c r="Q58" s="66" t="e">
        <f t="shared" si="6"/>
        <v>#DIV/0!</v>
      </c>
      <c r="S58" s="66" t="e">
        <f t="shared" si="7"/>
        <v>#DIV/0!</v>
      </c>
      <c r="U58" s="66" t="e">
        <f t="shared" si="8"/>
        <v>#DIV/0!</v>
      </c>
      <c r="W58" s="66" t="e">
        <f t="shared" si="9"/>
        <v>#DIV/0!</v>
      </c>
      <c r="Y58" s="66" t="e">
        <f t="shared" si="10"/>
        <v>#DIV/0!</v>
      </c>
      <c r="AA58" s="66" t="e">
        <f t="shared" si="11"/>
        <v>#DIV/0!</v>
      </c>
    </row>
    <row r="59" spans="1:27" ht="12.75">
      <c r="A59" s="562"/>
      <c r="B59" s="43" t="s">
        <v>84</v>
      </c>
      <c r="C59" s="60"/>
      <c r="E59" s="66" t="e">
        <f t="shared" si="0"/>
        <v>#DIV/0!</v>
      </c>
      <c r="G59" s="66" t="e">
        <f t="shared" si="1"/>
        <v>#DIV/0!</v>
      </c>
      <c r="I59" s="66" t="e">
        <f t="shared" si="2"/>
        <v>#DIV/0!</v>
      </c>
      <c r="K59" s="66" t="e">
        <f t="shared" si="3"/>
        <v>#DIV/0!</v>
      </c>
      <c r="M59" s="66" t="e">
        <f t="shared" si="4"/>
        <v>#DIV/0!</v>
      </c>
      <c r="O59" s="66" t="e">
        <f t="shared" si="5"/>
        <v>#DIV/0!</v>
      </c>
      <c r="Q59" s="66" t="e">
        <f t="shared" si="6"/>
        <v>#DIV/0!</v>
      </c>
      <c r="S59" s="66" t="e">
        <f t="shared" si="7"/>
        <v>#DIV/0!</v>
      </c>
      <c r="U59" s="66" t="e">
        <f t="shared" si="8"/>
        <v>#DIV/0!</v>
      </c>
      <c r="W59" s="66" t="e">
        <f t="shared" si="9"/>
        <v>#DIV/0!</v>
      </c>
      <c r="Y59" s="66" t="e">
        <f t="shared" si="10"/>
        <v>#DIV/0!</v>
      </c>
      <c r="AA59" s="66" t="e">
        <f t="shared" si="11"/>
        <v>#DIV/0!</v>
      </c>
    </row>
    <row r="60" spans="1:27" ht="12.75">
      <c r="A60" s="562"/>
      <c r="B60" s="43" t="s">
        <v>85</v>
      </c>
      <c r="C60" s="60"/>
      <c r="E60" s="66" t="e">
        <f t="shared" si="0"/>
        <v>#DIV/0!</v>
      </c>
      <c r="G60" s="66" t="e">
        <f t="shared" si="1"/>
        <v>#DIV/0!</v>
      </c>
      <c r="I60" s="66" t="e">
        <f t="shared" si="2"/>
        <v>#DIV/0!</v>
      </c>
      <c r="K60" s="66" t="e">
        <f t="shared" si="3"/>
        <v>#DIV/0!</v>
      </c>
      <c r="M60" s="66" t="e">
        <f t="shared" si="4"/>
        <v>#DIV/0!</v>
      </c>
      <c r="O60" s="66" t="e">
        <f t="shared" si="5"/>
        <v>#DIV/0!</v>
      </c>
      <c r="Q60" s="66" t="e">
        <f t="shared" si="6"/>
        <v>#DIV/0!</v>
      </c>
      <c r="S60" s="66" t="e">
        <f t="shared" si="7"/>
        <v>#DIV/0!</v>
      </c>
      <c r="U60" s="66" t="e">
        <f t="shared" si="8"/>
        <v>#DIV/0!</v>
      </c>
      <c r="W60" s="66" t="e">
        <f t="shared" si="9"/>
        <v>#DIV/0!</v>
      </c>
      <c r="Y60" s="66" t="e">
        <f t="shared" si="10"/>
        <v>#DIV/0!</v>
      </c>
      <c r="AA60" s="66" t="e">
        <f t="shared" si="11"/>
        <v>#DIV/0!</v>
      </c>
    </row>
    <row r="61" spans="1:27" ht="12.75">
      <c r="A61" s="562"/>
      <c r="B61" s="43" t="s">
        <v>86</v>
      </c>
      <c r="C61" s="60"/>
      <c r="E61" s="66" t="e">
        <f t="shared" si="0"/>
        <v>#DIV/0!</v>
      </c>
      <c r="G61" s="66" t="e">
        <f t="shared" si="1"/>
        <v>#DIV/0!</v>
      </c>
      <c r="I61" s="66" t="e">
        <f t="shared" si="2"/>
        <v>#DIV/0!</v>
      </c>
      <c r="K61" s="66" t="e">
        <f t="shared" si="3"/>
        <v>#DIV/0!</v>
      </c>
      <c r="M61" s="66" t="e">
        <f t="shared" si="4"/>
        <v>#DIV/0!</v>
      </c>
      <c r="O61" s="66" t="e">
        <f t="shared" si="5"/>
        <v>#DIV/0!</v>
      </c>
      <c r="Q61" s="66" t="e">
        <f t="shared" si="6"/>
        <v>#DIV/0!</v>
      </c>
      <c r="S61" s="66" t="e">
        <f t="shared" si="7"/>
        <v>#DIV/0!</v>
      </c>
      <c r="U61" s="66" t="e">
        <f t="shared" si="8"/>
        <v>#DIV/0!</v>
      </c>
      <c r="W61" s="66" t="e">
        <f t="shared" si="9"/>
        <v>#DIV/0!</v>
      </c>
      <c r="Y61" s="66" t="e">
        <f t="shared" si="10"/>
        <v>#DIV/0!</v>
      </c>
      <c r="AA61" s="66" t="e">
        <f t="shared" si="11"/>
        <v>#DIV/0!</v>
      </c>
    </row>
    <row r="62" spans="1:27" ht="12.75">
      <c r="A62" s="614"/>
      <c r="B62" s="46" t="s">
        <v>87</v>
      </c>
      <c r="C62" s="54"/>
      <c r="E62" s="66" t="e">
        <f t="shared" si="0"/>
        <v>#DIV/0!</v>
      </c>
      <c r="G62" s="66" t="e">
        <f t="shared" si="1"/>
        <v>#DIV/0!</v>
      </c>
      <c r="I62" s="66" t="e">
        <f t="shared" si="2"/>
        <v>#DIV/0!</v>
      </c>
      <c r="K62" s="66" t="e">
        <f t="shared" si="3"/>
        <v>#DIV/0!</v>
      </c>
      <c r="M62" s="66" t="e">
        <f t="shared" si="4"/>
        <v>#DIV/0!</v>
      </c>
      <c r="O62" s="66" t="e">
        <f t="shared" si="5"/>
        <v>#DIV/0!</v>
      </c>
      <c r="Q62" s="66" t="e">
        <f t="shared" si="6"/>
        <v>#DIV/0!</v>
      </c>
      <c r="S62" s="66" t="e">
        <f t="shared" si="7"/>
        <v>#DIV/0!</v>
      </c>
      <c r="U62" s="66" t="e">
        <f t="shared" si="8"/>
        <v>#DIV/0!</v>
      </c>
      <c r="W62" s="66" t="e">
        <f t="shared" si="9"/>
        <v>#DIV/0!</v>
      </c>
      <c r="Y62" s="66" t="e">
        <f t="shared" si="10"/>
        <v>#DIV/0!</v>
      </c>
      <c r="AA62" s="66" t="e">
        <f t="shared" si="11"/>
        <v>#DIV/0!</v>
      </c>
    </row>
    <row r="63" spans="1:27" ht="8.25" customHeight="1">
      <c r="A63" s="48"/>
      <c r="B63" s="49"/>
      <c r="C63" s="68"/>
      <c r="D63" s="51"/>
      <c r="E63" s="65"/>
      <c r="F63" s="51"/>
      <c r="G63" s="65"/>
      <c r="H63" s="51"/>
      <c r="I63" s="65"/>
      <c r="J63" s="51"/>
      <c r="K63" s="65"/>
      <c r="L63" s="51"/>
      <c r="M63" s="65"/>
      <c r="N63" s="51"/>
      <c r="O63" s="65"/>
      <c r="P63" s="51"/>
      <c r="Q63" s="65"/>
      <c r="R63" s="51"/>
      <c r="S63" s="65"/>
      <c r="T63" s="51"/>
      <c r="U63" s="65"/>
      <c r="V63" s="51"/>
      <c r="W63" s="65"/>
      <c r="X63" s="51"/>
      <c r="Y63" s="65"/>
      <c r="Z63" s="51"/>
      <c r="AA63" s="65"/>
    </row>
    <row r="64" spans="1:27" ht="12.75">
      <c r="A64" s="613" t="s">
        <v>96</v>
      </c>
      <c r="B64" s="47" t="s">
        <v>79</v>
      </c>
      <c r="C64" s="69"/>
      <c r="E64" s="66" t="e">
        <f t="shared" si="0"/>
        <v>#DIV/0!</v>
      </c>
      <c r="G64" s="66" t="e">
        <f t="shared" si="1"/>
        <v>#DIV/0!</v>
      </c>
      <c r="I64" s="66" t="e">
        <f t="shared" si="2"/>
        <v>#DIV/0!</v>
      </c>
      <c r="K64" s="66" t="e">
        <f t="shared" si="3"/>
        <v>#DIV/0!</v>
      </c>
      <c r="M64" s="66" t="e">
        <f t="shared" si="4"/>
        <v>#DIV/0!</v>
      </c>
      <c r="O64" s="66" t="e">
        <f t="shared" si="5"/>
        <v>#DIV/0!</v>
      </c>
      <c r="Q64" s="66" t="e">
        <f t="shared" si="6"/>
        <v>#DIV/0!</v>
      </c>
      <c r="S64" s="66" t="e">
        <f t="shared" si="7"/>
        <v>#DIV/0!</v>
      </c>
      <c r="U64" s="66" t="e">
        <f t="shared" si="8"/>
        <v>#DIV/0!</v>
      </c>
      <c r="W64" s="66" t="e">
        <f t="shared" si="9"/>
        <v>#DIV/0!</v>
      </c>
      <c r="Y64" s="66" t="e">
        <f t="shared" si="10"/>
        <v>#DIV/0!</v>
      </c>
      <c r="AA64" s="66" t="e">
        <f t="shared" si="11"/>
        <v>#DIV/0!</v>
      </c>
    </row>
    <row r="65" spans="1:27" ht="12.75">
      <c r="A65" s="562"/>
      <c r="B65" s="43" t="s">
        <v>80</v>
      </c>
      <c r="C65" s="60"/>
      <c r="E65" s="66" t="e">
        <f t="shared" si="0"/>
        <v>#DIV/0!</v>
      </c>
      <c r="G65" s="66" t="e">
        <f t="shared" si="1"/>
        <v>#DIV/0!</v>
      </c>
      <c r="I65" s="66" t="e">
        <f t="shared" si="2"/>
        <v>#DIV/0!</v>
      </c>
      <c r="K65" s="66" t="e">
        <f t="shared" si="3"/>
        <v>#DIV/0!</v>
      </c>
      <c r="M65" s="66" t="e">
        <f t="shared" si="4"/>
        <v>#DIV/0!</v>
      </c>
      <c r="O65" s="66" t="e">
        <f t="shared" si="5"/>
        <v>#DIV/0!</v>
      </c>
      <c r="Q65" s="66" t="e">
        <f t="shared" si="6"/>
        <v>#DIV/0!</v>
      </c>
      <c r="S65" s="66" t="e">
        <f t="shared" si="7"/>
        <v>#DIV/0!</v>
      </c>
      <c r="U65" s="66" t="e">
        <f t="shared" si="8"/>
        <v>#DIV/0!</v>
      </c>
      <c r="W65" s="66" t="e">
        <f t="shared" si="9"/>
        <v>#DIV/0!</v>
      </c>
      <c r="Y65" s="66" t="e">
        <f t="shared" si="10"/>
        <v>#DIV/0!</v>
      </c>
      <c r="AA65" s="66" t="e">
        <f t="shared" si="11"/>
        <v>#DIV/0!</v>
      </c>
    </row>
    <row r="66" spans="1:27" ht="12.75">
      <c r="A66" s="562"/>
      <c r="B66" s="43" t="s">
        <v>81</v>
      </c>
      <c r="C66" s="60"/>
      <c r="E66" s="66" t="e">
        <f t="shared" si="0"/>
        <v>#DIV/0!</v>
      </c>
      <c r="G66" s="66" t="e">
        <f t="shared" si="1"/>
        <v>#DIV/0!</v>
      </c>
      <c r="I66" s="66" t="e">
        <f t="shared" si="2"/>
        <v>#DIV/0!</v>
      </c>
      <c r="K66" s="66" t="e">
        <f t="shared" si="3"/>
        <v>#DIV/0!</v>
      </c>
      <c r="M66" s="66" t="e">
        <f t="shared" si="4"/>
        <v>#DIV/0!</v>
      </c>
      <c r="O66" s="66" t="e">
        <f t="shared" si="5"/>
        <v>#DIV/0!</v>
      </c>
      <c r="Q66" s="66" t="e">
        <f t="shared" si="6"/>
        <v>#DIV/0!</v>
      </c>
      <c r="S66" s="66" t="e">
        <f t="shared" si="7"/>
        <v>#DIV/0!</v>
      </c>
      <c r="U66" s="66" t="e">
        <f t="shared" si="8"/>
        <v>#DIV/0!</v>
      </c>
      <c r="W66" s="66" t="e">
        <f t="shared" si="9"/>
        <v>#DIV/0!</v>
      </c>
      <c r="Y66" s="66" t="e">
        <f t="shared" si="10"/>
        <v>#DIV/0!</v>
      </c>
      <c r="AA66" s="66" t="e">
        <f t="shared" si="11"/>
        <v>#DIV/0!</v>
      </c>
    </row>
    <row r="67" spans="1:27" ht="12.75">
      <c r="A67" s="562"/>
      <c r="B67" s="43" t="s">
        <v>82</v>
      </c>
      <c r="C67" s="60"/>
      <c r="E67" s="66" t="e">
        <f t="shared" si="0"/>
        <v>#DIV/0!</v>
      </c>
      <c r="G67" s="66" t="e">
        <f t="shared" si="1"/>
        <v>#DIV/0!</v>
      </c>
      <c r="I67" s="66" t="e">
        <f t="shared" si="2"/>
        <v>#DIV/0!</v>
      </c>
      <c r="K67" s="66" t="e">
        <f t="shared" si="3"/>
        <v>#DIV/0!</v>
      </c>
      <c r="M67" s="66" t="e">
        <f t="shared" si="4"/>
        <v>#DIV/0!</v>
      </c>
      <c r="O67" s="66" t="e">
        <f t="shared" si="5"/>
        <v>#DIV/0!</v>
      </c>
      <c r="Q67" s="66" t="e">
        <f t="shared" si="6"/>
        <v>#DIV/0!</v>
      </c>
      <c r="S67" s="66" t="e">
        <f t="shared" si="7"/>
        <v>#DIV/0!</v>
      </c>
      <c r="U67" s="66" t="e">
        <f t="shared" si="8"/>
        <v>#DIV/0!</v>
      </c>
      <c r="W67" s="66" t="e">
        <f t="shared" si="9"/>
        <v>#DIV/0!</v>
      </c>
      <c r="Y67" s="66" t="e">
        <f t="shared" si="10"/>
        <v>#DIV/0!</v>
      </c>
      <c r="AA67" s="66" t="e">
        <f t="shared" si="11"/>
        <v>#DIV/0!</v>
      </c>
    </row>
    <row r="68" spans="1:27" ht="12.75">
      <c r="A68" s="562"/>
      <c r="B68" s="43" t="s">
        <v>83</v>
      </c>
      <c r="C68" s="60"/>
      <c r="E68" s="66" t="e">
        <f t="shared" si="0"/>
        <v>#DIV/0!</v>
      </c>
      <c r="G68" s="66" t="e">
        <f t="shared" si="1"/>
        <v>#DIV/0!</v>
      </c>
      <c r="I68" s="66" t="e">
        <f t="shared" si="2"/>
        <v>#DIV/0!</v>
      </c>
      <c r="K68" s="66" t="e">
        <f t="shared" si="3"/>
        <v>#DIV/0!</v>
      </c>
      <c r="M68" s="66" t="e">
        <f t="shared" si="4"/>
        <v>#DIV/0!</v>
      </c>
      <c r="O68" s="66" t="e">
        <f t="shared" si="5"/>
        <v>#DIV/0!</v>
      </c>
      <c r="Q68" s="66" t="e">
        <f t="shared" si="6"/>
        <v>#DIV/0!</v>
      </c>
      <c r="S68" s="66" t="e">
        <f t="shared" si="7"/>
        <v>#DIV/0!</v>
      </c>
      <c r="U68" s="66" t="e">
        <f t="shared" si="8"/>
        <v>#DIV/0!</v>
      </c>
      <c r="W68" s="66" t="e">
        <f t="shared" si="9"/>
        <v>#DIV/0!</v>
      </c>
      <c r="Y68" s="66" t="e">
        <f t="shared" si="10"/>
        <v>#DIV/0!</v>
      </c>
      <c r="AA68" s="66" t="e">
        <f t="shared" si="11"/>
        <v>#DIV/0!</v>
      </c>
    </row>
    <row r="69" spans="1:27" ht="12.75">
      <c r="A69" s="562"/>
      <c r="B69" s="43" t="s">
        <v>84</v>
      </c>
      <c r="C69" s="60"/>
      <c r="E69" s="66" t="e">
        <f aca="true" t="shared" si="12" ref="E69:E122">D69/C69</f>
        <v>#DIV/0!</v>
      </c>
      <c r="G69" s="66" t="e">
        <f aca="true" t="shared" si="13" ref="G69:G122">F69/C69</f>
        <v>#DIV/0!</v>
      </c>
      <c r="I69" s="66" t="e">
        <f aca="true" t="shared" si="14" ref="I69:I122">H69/C69</f>
        <v>#DIV/0!</v>
      </c>
      <c r="K69" s="66" t="e">
        <f aca="true" t="shared" si="15" ref="K69:K122">J69/C69</f>
        <v>#DIV/0!</v>
      </c>
      <c r="M69" s="66" t="e">
        <f aca="true" t="shared" si="16" ref="M69:M122">L69/C69</f>
        <v>#DIV/0!</v>
      </c>
      <c r="O69" s="66" t="e">
        <f aca="true" t="shared" si="17" ref="O69:O122">N69/C69</f>
        <v>#DIV/0!</v>
      </c>
      <c r="Q69" s="66" t="e">
        <f aca="true" t="shared" si="18" ref="Q69:Q122">P69/C69</f>
        <v>#DIV/0!</v>
      </c>
      <c r="S69" s="66" t="e">
        <f aca="true" t="shared" si="19" ref="S69:S121">R69/C69</f>
        <v>#DIV/0!</v>
      </c>
      <c r="U69" s="66" t="e">
        <f aca="true" t="shared" si="20" ref="U69:U122">T69/C69</f>
        <v>#DIV/0!</v>
      </c>
      <c r="W69" s="66" t="e">
        <f aca="true" t="shared" si="21" ref="W69:W122">V69/C69</f>
        <v>#DIV/0!</v>
      </c>
      <c r="Y69" s="66" t="e">
        <f aca="true" t="shared" si="22" ref="Y69:Y122">X69/C69</f>
        <v>#DIV/0!</v>
      </c>
      <c r="AA69" s="66" t="e">
        <f aca="true" t="shared" si="23" ref="AA69:AA122">Z69/C69</f>
        <v>#DIV/0!</v>
      </c>
    </row>
    <row r="70" spans="1:27" ht="12.75">
      <c r="A70" s="562"/>
      <c r="B70" s="43" t="s">
        <v>85</v>
      </c>
      <c r="C70" s="60"/>
      <c r="E70" s="66" t="e">
        <f t="shared" si="12"/>
        <v>#DIV/0!</v>
      </c>
      <c r="G70" s="66" t="e">
        <f t="shared" si="13"/>
        <v>#DIV/0!</v>
      </c>
      <c r="I70" s="66" t="e">
        <f t="shared" si="14"/>
        <v>#DIV/0!</v>
      </c>
      <c r="K70" s="66" t="e">
        <f t="shared" si="15"/>
        <v>#DIV/0!</v>
      </c>
      <c r="M70" s="66" t="e">
        <f t="shared" si="16"/>
        <v>#DIV/0!</v>
      </c>
      <c r="O70" s="66" t="e">
        <f t="shared" si="17"/>
        <v>#DIV/0!</v>
      </c>
      <c r="Q70" s="66" t="e">
        <f t="shared" si="18"/>
        <v>#DIV/0!</v>
      </c>
      <c r="S70" s="66" t="e">
        <f t="shared" si="19"/>
        <v>#DIV/0!</v>
      </c>
      <c r="U70" s="66" t="e">
        <f t="shared" si="20"/>
        <v>#DIV/0!</v>
      </c>
      <c r="W70" s="66" t="e">
        <f t="shared" si="21"/>
        <v>#DIV/0!</v>
      </c>
      <c r="Y70" s="66" t="e">
        <f t="shared" si="22"/>
        <v>#DIV/0!</v>
      </c>
      <c r="AA70" s="66" t="e">
        <f t="shared" si="23"/>
        <v>#DIV/0!</v>
      </c>
    </row>
    <row r="71" spans="1:27" ht="12.75">
      <c r="A71" s="562"/>
      <c r="B71" s="43" t="s">
        <v>86</v>
      </c>
      <c r="C71" s="60"/>
      <c r="E71" s="66" t="e">
        <f t="shared" si="12"/>
        <v>#DIV/0!</v>
      </c>
      <c r="G71" s="66" t="e">
        <f t="shared" si="13"/>
        <v>#DIV/0!</v>
      </c>
      <c r="I71" s="66" t="e">
        <f t="shared" si="14"/>
        <v>#DIV/0!</v>
      </c>
      <c r="K71" s="66" t="e">
        <f t="shared" si="15"/>
        <v>#DIV/0!</v>
      </c>
      <c r="M71" s="66" t="e">
        <f t="shared" si="16"/>
        <v>#DIV/0!</v>
      </c>
      <c r="O71" s="66" t="e">
        <f t="shared" si="17"/>
        <v>#DIV/0!</v>
      </c>
      <c r="Q71" s="66" t="e">
        <f t="shared" si="18"/>
        <v>#DIV/0!</v>
      </c>
      <c r="S71" s="66" t="e">
        <f t="shared" si="19"/>
        <v>#DIV/0!</v>
      </c>
      <c r="U71" s="66" t="e">
        <f t="shared" si="20"/>
        <v>#DIV/0!</v>
      </c>
      <c r="W71" s="66" t="e">
        <f t="shared" si="21"/>
        <v>#DIV/0!</v>
      </c>
      <c r="Y71" s="66" t="e">
        <f t="shared" si="22"/>
        <v>#DIV/0!</v>
      </c>
      <c r="AA71" s="66" t="e">
        <f t="shared" si="23"/>
        <v>#DIV/0!</v>
      </c>
    </row>
    <row r="72" spans="1:27" ht="12.75">
      <c r="A72" s="614"/>
      <c r="B72" s="46" t="s">
        <v>87</v>
      </c>
      <c r="C72" s="54"/>
      <c r="E72" s="66" t="e">
        <f t="shared" si="12"/>
        <v>#DIV/0!</v>
      </c>
      <c r="G72" s="66" t="e">
        <f t="shared" si="13"/>
        <v>#DIV/0!</v>
      </c>
      <c r="I72" s="66" t="e">
        <f t="shared" si="14"/>
        <v>#DIV/0!</v>
      </c>
      <c r="K72" s="66" t="e">
        <f t="shared" si="15"/>
        <v>#DIV/0!</v>
      </c>
      <c r="M72" s="66" t="e">
        <f t="shared" si="16"/>
        <v>#DIV/0!</v>
      </c>
      <c r="O72" s="66" t="e">
        <f t="shared" si="17"/>
        <v>#DIV/0!</v>
      </c>
      <c r="Q72" s="66" t="e">
        <f t="shared" si="18"/>
        <v>#DIV/0!</v>
      </c>
      <c r="S72" s="66" t="e">
        <f t="shared" si="19"/>
        <v>#DIV/0!</v>
      </c>
      <c r="U72" s="66" t="e">
        <f t="shared" si="20"/>
        <v>#DIV/0!</v>
      </c>
      <c r="W72" s="66" t="e">
        <f t="shared" si="21"/>
        <v>#DIV/0!</v>
      </c>
      <c r="Y72" s="66" t="e">
        <f t="shared" si="22"/>
        <v>#DIV/0!</v>
      </c>
      <c r="AA72" s="66" t="e">
        <f t="shared" si="23"/>
        <v>#DIV/0!</v>
      </c>
    </row>
    <row r="73" spans="1:27" ht="8.25" customHeight="1">
      <c r="A73" s="48"/>
      <c r="B73" s="49"/>
      <c r="C73" s="68"/>
      <c r="D73" s="51"/>
      <c r="E73" s="65"/>
      <c r="F73" s="51"/>
      <c r="G73" s="65"/>
      <c r="H73" s="51"/>
      <c r="I73" s="65"/>
      <c r="J73" s="51"/>
      <c r="K73" s="65"/>
      <c r="L73" s="51"/>
      <c r="M73" s="65"/>
      <c r="N73" s="51"/>
      <c r="O73" s="65"/>
      <c r="P73" s="51"/>
      <c r="Q73" s="65"/>
      <c r="R73" s="51"/>
      <c r="S73" s="65"/>
      <c r="T73" s="51"/>
      <c r="U73" s="65"/>
      <c r="V73" s="51"/>
      <c r="W73" s="65"/>
      <c r="X73" s="51"/>
      <c r="Y73" s="65"/>
      <c r="Z73" s="51"/>
      <c r="AA73" s="65"/>
    </row>
    <row r="74" spans="1:27" ht="12.75">
      <c r="A74" s="613" t="s">
        <v>97</v>
      </c>
      <c r="B74" s="47" t="s">
        <v>79</v>
      </c>
      <c r="C74" s="69"/>
      <c r="E74" s="66" t="e">
        <f t="shared" si="12"/>
        <v>#DIV/0!</v>
      </c>
      <c r="G74" s="66" t="e">
        <f t="shared" si="13"/>
        <v>#DIV/0!</v>
      </c>
      <c r="I74" s="66" t="e">
        <f t="shared" si="14"/>
        <v>#DIV/0!</v>
      </c>
      <c r="K74" s="66" t="e">
        <f t="shared" si="15"/>
        <v>#DIV/0!</v>
      </c>
      <c r="M74" s="66" t="e">
        <f t="shared" si="16"/>
        <v>#DIV/0!</v>
      </c>
      <c r="O74" s="66" t="e">
        <f t="shared" si="17"/>
        <v>#DIV/0!</v>
      </c>
      <c r="Q74" s="66" t="e">
        <f t="shared" si="18"/>
        <v>#DIV/0!</v>
      </c>
      <c r="S74" s="66" t="e">
        <f t="shared" si="19"/>
        <v>#DIV/0!</v>
      </c>
      <c r="U74" s="66" t="e">
        <f t="shared" si="20"/>
        <v>#DIV/0!</v>
      </c>
      <c r="W74" s="66" t="e">
        <f t="shared" si="21"/>
        <v>#DIV/0!</v>
      </c>
      <c r="Y74" s="66" t="e">
        <f t="shared" si="22"/>
        <v>#DIV/0!</v>
      </c>
      <c r="AA74" s="66" t="e">
        <f t="shared" si="23"/>
        <v>#DIV/0!</v>
      </c>
    </row>
    <row r="75" spans="1:27" ht="12.75">
      <c r="A75" s="562"/>
      <c r="B75" s="43" t="s">
        <v>80</v>
      </c>
      <c r="C75" s="60"/>
      <c r="E75" s="66" t="e">
        <f t="shared" si="12"/>
        <v>#DIV/0!</v>
      </c>
      <c r="G75" s="66" t="e">
        <f t="shared" si="13"/>
        <v>#DIV/0!</v>
      </c>
      <c r="I75" s="66" t="e">
        <f t="shared" si="14"/>
        <v>#DIV/0!</v>
      </c>
      <c r="K75" s="66" t="e">
        <f t="shared" si="15"/>
        <v>#DIV/0!</v>
      </c>
      <c r="M75" s="66" t="e">
        <f t="shared" si="16"/>
        <v>#DIV/0!</v>
      </c>
      <c r="O75" s="66" t="e">
        <f t="shared" si="17"/>
        <v>#DIV/0!</v>
      </c>
      <c r="Q75" s="66" t="e">
        <f t="shared" si="18"/>
        <v>#DIV/0!</v>
      </c>
      <c r="S75" s="66" t="e">
        <f t="shared" si="19"/>
        <v>#DIV/0!</v>
      </c>
      <c r="U75" s="66" t="e">
        <f t="shared" si="20"/>
        <v>#DIV/0!</v>
      </c>
      <c r="W75" s="66" t="e">
        <f t="shared" si="21"/>
        <v>#DIV/0!</v>
      </c>
      <c r="Y75" s="66" t="e">
        <f t="shared" si="22"/>
        <v>#DIV/0!</v>
      </c>
      <c r="AA75" s="66" t="e">
        <f t="shared" si="23"/>
        <v>#DIV/0!</v>
      </c>
    </row>
    <row r="76" spans="1:27" ht="12.75">
      <c r="A76" s="562"/>
      <c r="B76" s="43" t="s">
        <v>81</v>
      </c>
      <c r="C76" s="60"/>
      <c r="E76" s="66" t="e">
        <f t="shared" si="12"/>
        <v>#DIV/0!</v>
      </c>
      <c r="G76" s="66" t="e">
        <f t="shared" si="13"/>
        <v>#DIV/0!</v>
      </c>
      <c r="I76" s="66" t="e">
        <f t="shared" si="14"/>
        <v>#DIV/0!</v>
      </c>
      <c r="K76" s="66" t="e">
        <f t="shared" si="15"/>
        <v>#DIV/0!</v>
      </c>
      <c r="M76" s="66" t="e">
        <f t="shared" si="16"/>
        <v>#DIV/0!</v>
      </c>
      <c r="O76" s="66" t="e">
        <f t="shared" si="17"/>
        <v>#DIV/0!</v>
      </c>
      <c r="Q76" s="66" t="e">
        <f t="shared" si="18"/>
        <v>#DIV/0!</v>
      </c>
      <c r="S76" s="66" t="e">
        <f t="shared" si="19"/>
        <v>#DIV/0!</v>
      </c>
      <c r="U76" s="66" t="e">
        <f t="shared" si="20"/>
        <v>#DIV/0!</v>
      </c>
      <c r="W76" s="66" t="e">
        <f t="shared" si="21"/>
        <v>#DIV/0!</v>
      </c>
      <c r="Y76" s="66" t="e">
        <f t="shared" si="22"/>
        <v>#DIV/0!</v>
      </c>
      <c r="AA76" s="66" t="e">
        <f t="shared" si="23"/>
        <v>#DIV/0!</v>
      </c>
    </row>
    <row r="77" spans="1:27" ht="12.75">
      <c r="A77" s="562"/>
      <c r="B77" s="43" t="s">
        <v>82</v>
      </c>
      <c r="C77" s="60"/>
      <c r="E77" s="66" t="e">
        <f t="shared" si="12"/>
        <v>#DIV/0!</v>
      </c>
      <c r="G77" s="66" t="e">
        <f t="shared" si="13"/>
        <v>#DIV/0!</v>
      </c>
      <c r="I77" s="66" t="e">
        <f t="shared" si="14"/>
        <v>#DIV/0!</v>
      </c>
      <c r="K77" s="66" t="e">
        <f t="shared" si="15"/>
        <v>#DIV/0!</v>
      </c>
      <c r="M77" s="66" t="e">
        <f t="shared" si="16"/>
        <v>#DIV/0!</v>
      </c>
      <c r="O77" s="66" t="e">
        <f t="shared" si="17"/>
        <v>#DIV/0!</v>
      </c>
      <c r="Q77" s="66" t="e">
        <f t="shared" si="18"/>
        <v>#DIV/0!</v>
      </c>
      <c r="S77" s="66" t="e">
        <f t="shared" si="19"/>
        <v>#DIV/0!</v>
      </c>
      <c r="U77" s="66" t="e">
        <f t="shared" si="20"/>
        <v>#DIV/0!</v>
      </c>
      <c r="W77" s="66" t="e">
        <f t="shared" si="21"/>
        <v>#DIV/0!</v>
      </c>
      <c r="Y77" s="66" t="e">
        <f t="shared" si="22"/>
        <v>#DIV/0!</v>
      </c>
      <c r="AA77" s="66" t="e">
        <f t="shared" si="23"/>
        <v>#DIV/0!</v>
      </c>
    </row>
    <row r="78" spans="1:27" ht="12.75">
      <c r="A78" s="562"/>
      <c r="B78" s="43" t="s">
        <v>83</v>
      </c>
      <c r="C78" s="60"/>
      <c r="E78" s="66" t="e">
        <f t="shared" si="12"/>
        <v>#DIV/0!</v>
      </c>
      <c r="G78" s="66" t="e">
        <f t="shared" si="13"/>
        <v>#DIV/0!</v>
      </c>
      <c r="I78" s="66" t="e">
        <f t="shared" si="14"/>
        <v>#DIV/0!</v>
      </c>
      <c r="K78" s="66" t="e">
        <f t="shared" si="15"/>
        <v>#DIV/0!</v>
      </c>
      <c r="M78" s="66" t="e">
        <f t="shared" si="16"/>
        <v>#DIV/0!</v>
      </c>
      <c r="O78" s="66" t="e">
        <f t="shared" si="17"/>
        <v>#DIV/0!</v>
      </c>
      <c r="Q78" s="66" t="e">
        <f t="shared" si="18"/>
        <v>#DIV/0!</v>
      </c>
      <c r="S78" s="66" t="e">
        <f t="shared" si="19"/>
        <v>#DIV/0!</v>
      </c>
      <c r="U78" s="66" t="e">
        <f t="shared" si="20"/>
        <v>#DIV/0!</v>
      </c>
      <c r="W78" s="66" t="e">
        <f t="shared" si="21"/>
        <v>#DIV/0!</v>
      </c>
      <c r="Y78" s="66" t="e">
        <f t="shared" si="22"/>
        <v>#DIV/0!</v>
      </c>
      <c r="AA78" s="66" t="e">
        <f t="shared" si="23"/>
        <v>#DIV/0!</v>
      </c>
    </row>
    <row r="79" spans="1:27" ht="12.75">
      <c r="A79" s="562"/>
      <c r="B79" s="43" t="s">
        <v>84</v>
      </c>
      <c r="C79" s="60"/>
      <c r="E79" s="66" t="e">
        <f t="shared" si="12"/>
        <v>#DIV/0!</v>
      </c>
      <c r="G79" s="66" t="e">
        <f t="shared" si="13"/>
        <v>#DIV/0!</v>
      </c>
      <c r="I79" s="66" t="e">
        <f t="shared" si="14"/>
        <v>#DIV/0!</v>
      </c>
      <c r="K79" s="66" t="e">
        <f t="shared" si="15"/>
        <v>#DIV/0!</v>
      </c>
      <c r="M79" s="66" t="e">
        <f t="shared" si="16"/>
        <v>#DIV/0!</v>
      </c>
      <c r="O79" s="66" t="e">
        <f t="shared" si="17"/>
        <v>#DIV/0!</v>
      </c>
      <c r="Q79" s="66" t="e">
        <f t="shared" si="18"/>
        <v>#DIV/0!</v>
      </c>
      <c r="S79" s="66" t="e">
        <f t="shared" si="19"/>
        <v>#DIV/0!</v>
      </c>
      <c r="U79" s="66" t="e">
        <f t="shared" si="20"/>
        <v>#DIV/0!</v>
      </c>
      <c r="W79" s="66" t="e">
        <f t="shared" si="21"/>
        <v>#DIV/0!</v>
      </c>
      <c r="Y79" s="66" t="e">
        <f t="shared" si="22"/>
        <v>#DIV/0!</v>
      </c>
      <c r="AA79" s="66" t="e">
        <f t="shared" si="23"/>
        <v>#DIV/0!</v>
      </c>
    </row>
    <row r="80" spans="1:27" ht="12.75">
      <c r="A80" s="562"/>
      <c r="B80" s="43" t="s">
        <v>85</v>
      </c>
      <c r="C80" s="60"/>
      <c r="E80" s="66" t="e">
        <f t="shared" si="12"/>
        <v>#DIV/0!</v>
      </c>
      <c r="G80" s="66" t="e">
        <f t="shared" si="13"/>
        <v>#DIV/0!</v>
      </c>
      <c r="I80" s="66" t="e">
        <f t="shared" si="14"/>
        <v>#DIV/0!</v>
      </c>
      <c r="K80" s="66" t="e">
        <f t="shared" si="15"/>
        <v>#DIV/0!</v>
      </c>
      <c r="M80" s="66" t="e">
        <f t="shared" si="16"/>
        <v>#DIV/0!</v>
      </c>
      <c r="O80" s="66" t="e">
        <f t="shared" si="17"/>
        <v>#DIV/0!</v>
      </c>
      <c r="Q80" s="66" t="e">
        <f t="shared" si="18"/>
        <v>#DIV/0!</v>
      </c>
      <c r="S80" s="66" t="e">
        <f t="shared" si="19"/>
        <v>#DIV/0!</v>
      </c>
      <c r="U80" s="66" t="e">
        <f t="shared" si="20"/>
        <v>#DIV/0!</v>
      </c>
      <c r="W80" s="66" t="e">
        <f t="shared" si="21"/>
        <v>#DIV/0!</v>
      </c>
      <c r="Y80" s="66" t="e">
        <f t="shared" si="22"/>
        <v>#DIV/0!</v>
      </c>
      <c r="AA80" s="66" t="e">
        <f t="shared" si="23"/>
        <v>#DIV/0!</v>
      </c>
    </row>
    <row r="81" spans="1:27" ht="12.75">
      <c r="A81" s="562"/>
      <c r="B81" s="43" t="s">
        <v>86</v>
      </c>
      <c r="C81" s="60"/>
      <c r="E81" s="66" t="e">
        <f t="shared" si="12"/>
        <v>#DIV/0!</v>
      </c>
      <c r="G81" s="66" t="e">
        <f t="shared" si="13"/>
        <v>#DIV/0!</v>
      </c>
      <c r="I81" s="66" t="e">
        <f t="shared" si="14"/>
        <v>#DIV/0!</v>
      </c>
      <c r="K81" s="66" t="e">
        <f t="shared" si="15"/>
        <v>#DIV/0!</v>
      </c>
      <c r="M81" s="66" t="e">
        <f t="shared" si="16"/>
        <v>#DIV/0!</v>
      </c>
      <c r="O81" s="66" t="e">
        <f t="shared" si="17"/>
        <v>#DIV/0!</v>
      </c>
      <c r="Q81" s="66" t="e">
        <f t="shared" si="18"/>
        <v>#DIV/0!</v>
      </c>
      <c r="S81" s="66" t="e">
        <f t="shared" si="19"/>
        <v>#DIV/0!</v>
      </c>
      <c r="U81" s="66" t="e">
        <f t="shared" si="20"/>
        <v>#DIV/0!</v>
      </c>
      <c r="W81" s="66" t="e">
        <f t="shared" si="21"/>
        <v>#DIV/0!</v>
      </c>
      <c r="Y81" s="66" t="e">
        <f t="shared" si="22"/>
        <v>#DIV/0!</v>
      </c>
      <c r="AA81" s="66" t="e">
        <f t="shared" si="23"/>
        <v>#DIV/0!</v>
      </c>
    </row>
    <row r="82" spans="1:27" ht="12.75">
      <c r="A82" s="614"/>
      <c r="B82" s="46" t="s">
        <v>87</v>
      </c>
      <c r="C82" s="54"/>
      <c r="E82" s="66" t="e">
        <f t="shared" si="12"/>
        <v>#DIV/0!</v>
      </c>
      <c r="G82" s="66" t="e">
        <f t="shared" si="13"/>
        <v>#DIV/0!</v>
      </c>
      <c r="I82" s="66" t="e">
        <f t="shared" si="14"/>
        <v>#DIV/0!</v>
      </c>
      <c r="K82" s="66" t="e">
        <f t="shared" si="15"/>
        <v>#DIV/0!</v>
      </c>
      <c r="M82" s="66" t="e">
        <f t="shared" si="16"/>
        <v>#DIV/0!</v>
      </c>
      <c r="O82" s="66" t="e">
        <f t="shared" si="17"/>
        <v>#DIV/0!</v>
      </c>
      <c r="Q82" s="66" t="e">
        <f t="shared" si="18"/>
        <v>#DIV/0!</v>
      </c>
      <c r="S82" s="66" t="e">
        <f t="shared" si="19"/>
        <v>#DIV/0!</v>
      </c>
      <c r="U82" s="66" t="e">
        <f t="shared" si="20"/>
        <v>#DIV/0!</v>
      </c>
      <c r="W82" s="66" t="e">
        <f t="shared" si="21"/>
        <v>#DIV/0!</v>
      </c>
      <c r="Y82" s="66" t="e">
        <f t="shared" si="22"/>
        <v>#DIV/0!</v>
      </c>
      <c r="AA82" s="66" t="e">
        <f t="shared" si="23"/>
        <v>#DIV/0!</v>
      </c>
    </row>
    <row r="83" spans="1:27" ht="7.5" customHeight="1">
      <c r="A83" s="48"/>
      <c r="B83" s="49"/>
      <c r="C83" s="68"/>
      <c r="D83" s="51"/>
      <c r="E83" s="65"/>
      <c r="F83" s="51"/>
      <c r="G83" s="65"/>
      <c r="H83" s="51"/>
      <c r="I83" s="65"/>
      <c r="J83" s="51"/>
      <c r="K83" s="65"/>
      <c r="L83" s="51"/>
      <c r="M83" s="65"/>
      <c r="N83" s="51"/>
      <c r="O83" s="65"/>
      <c r="P83" s="51"/>
      <c r="Q83" s="65"/>
      <c r="R83" s="51"/>
      <c r="S83" s="65"/>
      <c r="T83" s="51"/>
      <c r="U83" s="65"/>
      <c r="V83" s="51"/>
      <c r="W83" s="65"/>
      <c r="X83" s="51"/>
      <c r="Y83" s="65"/>
      <c r="Z83" s="51"/>
      <c r="AA83" s="65"/>
    </row>
    <row r="84" spans="1:27" ht="12.75">
      <c r="A84" s="613" t="s">
        <v>98</v>
      </c>
      <c r="B84" s="47" t="s">
        <v>79</v>
      </c>
      <c r="C84" s="69"/>
      <c r="E84" s="66" t="e">
        <f t="shared" si="12"/>
        <v>#DIV/0!</v>
      </c>
      <c r="G84" s="66" t="e">
        <f t="shared" si="13"/>
        <v>#DIV/0!</v>
      </c>
      <c r="I84" s="66" t="e">
        <f t="shared" si="14"/>
        <v>#DIV/0!</v>
      </c>
      <c r="K84" s="66" t="e">
        <f t="shared" si="15"/>
        <v>#DIV/0!</v>
      </c>
      <c r="M84" s="66" t="e">
        <f t="shared" si="16"/>
        <v>#DIV/0!</v>
      </c>
      <c r="O84" s="66" t="e">
        <f t="shared" si="17"/>
        <v>#DIV/0!</v>
      </c>
      <c r="Q84" s="66" t="e">
        <f t="shared" si="18"/>
        <v>#DIV/0!</v>
      </c>
      <c r="S84" s="66" t="e">
        <f t="shared" si="19"/>
        <v>#DIV/0!</v>
      </c>
      <c r="U84" s="66" t="e">
        <f t="shared" si="20"/>
        <v>#DIV/0!</v>
      </c>
      <c r="W84" s="66" t="e">
        <f t="shared" si="21"/>
        <v>#DIV/0!</v>
      </c>
      <c r="Y84" s="66" t="e">
        <f t="shared" si="22"/>
        <v>#DIV/0!</v>
      </c>
      <c r="AA84" s="66" t="e">
        <f t="shared" si="23"/>
        <v>#DIV/0!</v>
      </c>
    </row>
    <row r="85" spans="1:27" ht="12.75">
      <c r="A85" s="562"/>
      <c r="B85" s="43" t="s">
        <v>80</v>
      </c>
      <c r="C85" s="60"/>
      <c r="E85" s="66" t="e">
        <f t="shared" si="12"/>
        <v>#DIV/0!</v>
      </c>
      <c r="G85" s="66" t="e">
        <f t="shared" si="13"/>
        <v>#DIV/0!</v>
      </c>
      <c r="I85" s="66" t="e">
        <f t="shared" si="14"/>
        <v>#DIV/0!</v>
      </c>
      <c r="K85" s="66" t="e">
        <f t="shared" si="15"/>
        <v>#DIV/0!</v>
      </c>
      <c r="M85" s="66" t="e">
        <f t="shared" si="16"/>
        <v>#DIV/0!</v>
      </c>
      <c r="O85" s="66" t="e">
        <f t="shared" si="17"/>
        <v>#DIV/0!</v>
      </c>
      <c r="Q85" s="66" t="e">
        <f t="shared" si="18"/>
        <v>#DIV/0!</v>
      </c>
      <c r="S85" s="66" t="e">
        <f t="shared" si="19"/>
        <v>#DIV/0!</v>
      </c>
      <c r="U85" s="66" t="e">
        <f t="shared" si="20"/>
        <v>#DIV/0!</v>
      </c>
      <c r="W85" s="66" t="e">
        <f t="shared" si="21"/>
        <v>#DIV/0!</v>
      </c>
      <c r="Y85" s="66" t="e">
        <f t="shared" si="22"/>
        <v>#DIV/0!</v>
      </c>
      <c r="AA85" s="66" t="e">
        <f t="shared" si="23"/>
        <v>#DIV/0!</v>
      </c>
    </row>
    <row r="86" spans="1:27" ht="12.75">
      <c r="A86" s="562"/>
      <c r="B86" s="43" t="s">
        <v>81</v>
      </c>
      <c r="C86" s="60"/>
      <c r="E86" s="66" t="e">
        <f t="shared" si="12"/>
        <v>#DIV/0!</v>
      </c>
      <c r="G86" s="66" t="e">
        <f t="shared" si="13"/>
        <v>#DIV/0!</v>
      </c>
      <c r="I86" s="66" t="e">
        <f t="shared" si="14"/>
        <v>#DIV/0!</v>
      </c>
      <c r="K86" s="66" t="e">
        <f t="shared" si="15"/>
        <v>#DIV/0!</v>
      </c>
      <c r="M86" s="66" t="e">
        <f t="shared" si="16"/>
        <v>#DIV/0!</v>
      </c>
      <c r="O86" s="66" t="e">
        <f t="shared" si="17"/>
        <v>#DIV/0!</v>
      </c>
      <c r="Q86" s="66" t="e">
        <f t="shared" si="18"/>
        <v>#DIV/0!</v>
      </c>
      <c r="S86" s="66" t="e">
        <f t="shared" si="19"/>
        <v>#DIV/0!</v>
      </c>
      <c r="U86" s="66" t="e">
        <f t="shared" si="20"/>
        <v>#DIV/0!</v>
      </c>
      <c r="W86" s="66" t="e">
        <f t="shared" si="21"/>
        <v>#DIV/0!</v>
      </c>
      <c r="Y86" s="66" t="e">
        <f t="shared" si="22"/>
        <v>#DIV/0!</v>
      </c>
      <c r="AA86" s="66" t="e">
        <f t="shared" si="23"/>
        <v>#DIV/0!</v>
      </c>
    </row>
    <row r="87" spans="1:27" ht="12.75">
      <c r="A87" s="562"/>
      <c r="B87" s="43" t="s">
        <v>82</v>
      </c>
      <c r="C87" s="60"/>
      <c r="E87" s="66" t="e">
        <f t="shared" si="12"/>
        <v>#DIV/0!</v>
      </c>
      <c r="G87" s="66" t="e">
        <f t="shared" si="13"/>
        <v>#DIV/0!</v>
      </c>
      <c r="I87" s="66" t="e">
        <f t="shared" si="14"/>
        <v>#DIV/0!</v>
      </c>
      <c r="K87" s="66" t="e">
        <f t="shared" si="15"/>
        <v>#DIV/0!</v>
      </c>
      <c r="M87" s="66" t="e">
        <f t="shared" si="16"/>
        <v>#DIV/0!</v>
      </c>
      <c r="O87" s="66" t="e">
        <f t="shared" si="17"/>
        <v>#DIV/0!</v>
      </c>
      <c r="Q87" s="66" t="e">
        <f t="shared" si="18"/>
        <v>#DIV/0!</v>
      </c>
      <c r="S87" s="66" t="e">
        <f t="shared" si="19"/>
        <v>#DIV/0!</v>
      </c>
      <c r="U87" s="66" t="e">
        <f t="shared" si="20"/>
        <v>#DIV/0!</v>
      </c>
      <c r="W87" s="66" t="e">
        <f t="shared" si="21"/>
        <v>#DIV/0!</v>
      </c>
      <c r="Y87" s="66" t="e">
        <f t="shared" si="22"/>
        <v>#DIV/0!</v>
      </c>
      <c r="AA87" s="66" t="e">
        <f t="shared" si="23"/>
        <v>#DIV/0!</v>
      </c>
    </row>
    <row r="88" spans="1:27" ht="12.75">
      <c r="A88" s="562"/>
      <c r="B88" s="43" t="s">
        <v>83</v>
      </c>
      <c r="C88" s="60"/>
      <c r="E88" s="66" t="e">
        <f t="shared" si="12"/>
        <v>#DIV/0!</v>
      </c>
      <c r="G88" s="66" t="e">
        <f t="shared" si="13"/>
        <v>#DIV/0!</v>
      </c>
      <c r="I88" s="66" t="e">
        <f t="shared" si="14"/>
        <v>#DIV/0!</v>
      </c>
      <c r="K88" s="66" t="e">
        <f t="shared" si="15"/>
        <v>#DIV/0!</v>
      </c>
      <c r="M88" s="66" t="e">
        <f t="shared" si="16"/>
        <v>#DIV/0!</v>
      </c>
      <c r="O88" s="66" t="e">
        <f t="shared" si="17"/>
        <v>#DIV/0!</v>
      </c>
      <c r="Q88" s="66" t="e">
        <f t="shared" si="18"/>
        <v>#DIV/0!</v>
      </c>
      <c r="S88" s="66" t="e">
        <f t="shared" si="19"/>
        <v>#DIV/0!</v>
      </c>
      <c r="U88" s="66" t="e">
        <f t="shared" si="20"/>
        <v>#DIV/0!</v>
      </c>
      <c r="W88" s="66" t="e">
        <f t="shared" si="21"/>
        <v>#DIV/0!</v>
      </c>
      <c r="Y88" s="66" t="e">
        <f t="shared" si="22"/>
        <v>#DIV/0!</v>
      </c>
      <c r="AA88" s="66" t="e">
        <f t="shared" si="23"/>
        <v>#DIV/0!</v>
      </c>
    </row>
    <row r="89" spans="1:27" ht="12.75">
      <c r="A89" s="562"/>
      <c r="B89" s="43" t="s">
        <v>84</v>
      </c>
      <c r="C89" s="60"/>
      <c r="E89" s="66" t="e">
        <f t="shared" si="12"/>
        <v>#DIV/0!</v>
      </c>
      <c r="G89" s="66" t="e">
        <f t="shared" si="13"/>
        <v>#DIV/0!</v>
      </c>
      <c r="I89" s="66" t="e">
        <f t="shared" si="14"/>
        <v>#DIV/0!</v>
      </c>
      <c r="K89" s="66" t="e">
        <f t="shared" si="15"/>
        <v>#DIV/0!</v>
      </c>
      <c r="M89" s="66" t="e">
        <f t="shared" si="16"/>
        <v>#DIV/0!</v>
      </c>
      <c r="O89" s="66" t="e">
        <f t="shared" si="17"/>
        <v>#DIV/0!</v>
      </c>
      <c r="Q89" s="66" t="e">
        <f t="shared" si="18"/>
        <v>#DIV/0!</v>
      </c>
      <c r="S89" s="66" t="e">
        <f t="shared" si="19"/>
        <v>#DIV/0!</v>
      </c>
      <c r="U89" s="66" t="e">
        <f t="shared" si="20"/>
        <v>#DIV/0!</v>
      </c>
      <c r="W89" s="66" t="e">
        <f t="shared" si="21"/>
        <v>#DIV/0!</v>
      </c>
      <c r="Y89" s="66" t="e">
        <f t="shared" si="22"/>
        <v>#DIV/0!</v>
      </c>
      <c r="AA89" s="66" t="e">
        <f t="shared" si="23"/>
        <v>#DIV/0!</v>
      </c>
    </row>
    <row r="90" spans="1:27" ht="12.75">
      <c r="A90" s="562"/>
      <c r="B90" s="43" t="s">
        <v>85</v>
      </c>
      <c r="C90" s="60"/>
      <c r="E90" s="66" t="e">
        <f t="shared" si="12"/>
        <v>#DIV/0!</v>
      </c>
      <c r="G90" s="66" t="e">
        <f t="shared" si="13"/>
        <v>#DIV/0!</v>
      </c>
      <c r="I90" s="66" t="e">
        <f t="shared" si="14"/>
        <v>#DIV/0!</v>
      </c>
      <c r="K90" s="66" t="e">
        <f t="shared" si="15"/>
        <v>#DIV/0!</v>
      </c>
      <c r="M90" s="66" t="e">
        <f t="shared" si="16"/>
        <v>#DIV/0!</v>
      </c>
      <c r="O90" s="66" t="e">
        <f t="shared" si="17"/>
        <v>#DIV/0!</v>
      </c>
      <c r="Q90" s="66" t="e">
        <f t="shared" si="18"/>
        <v>#DIV/0!</v>
      </c>
      <c r="S90" s="66" t="e">
        <f t="shared" si="19"/>
        <v>#DIV/0!</v>
      </c>
      <c r="U90" s="66" t="e">
        <f t="shared" si="20"/>
        <v>#DIV/0!</v>
      </c>
      <c r="W90" s="66" t="e">
        <f t="shared" si="21"/>
        <v>#DIV/0!</v>
      </c>
      <c r="Y90" s="66" t="e">
        <f t="shared" si="22"/>
        <v>#DIV/0!</v>
      </c>
      <c r="AA90" s="66" t="e">
        <f t="shared" si="23"/>
        <v>#DIV/0!</v>
      </c>
    </row>
    <row r="91" spans="1:27" ht="12.75">
      <c r="A91" s="562"/>
      <c r="B91" s="43" t="s">
        <v>86</v>
      </c>
      <c r="C91" s="60"/>
      <c r="E91" s="66" t="e">
        <f t="shared" si="12"/>
        <v>#DIV/0!</v>
      </c>
      <c r="G91" s="66" t="e">
        <f t="shared" si="13"/>
        <v>#DIV/0!</v>
      </c>
      <c r="I91" s="66" t="e">
        <f t="shared" si="14"/>
        <v>#DIV/0!</v>
      </c>
      <c r="K91" s="66" t="e">
        <f t="shared" si="15"/>
        <v>#DIV/0!</v>
      </c>
      <c r="M91" s="66" t="e">
        <f t="shared" si="16"/>
        <v>#DIV/0!</v>
      </c>
      <c r="O91" s="66" t="e">
        <f t="shared" si="17"/>
        <v>#DIV/0!</v>
      </c>
      <c r="Q91" s="66" t="e">
        <f t="shared" si="18"/>
        <v>#DIV/0!</v>
      </c>
      <c r="S91" s="66" t="e">
        <f t="shared" si="19"/>
        <v>#DIV/0!</v>
      </c>
      <c r="U91" s="66" t="e">
        <f t="shared" si="20"/>
        <v>#DIV/0!</v>
      </c>
      <c r="W91" s="66" t="e">
        <f t="shared" si="21"/>
        <v>#DIV/0!</v>
      </c>
      <c r="Y91" s="66" t="e">
        <f t="shared" si="22"/>
        <v>#DIV/0!</v>
      </c>
      <c r="AA91" s="66" t="e">
        <f t="shared" si="23"/>
        <v>#DIV/0!</v>
      </c>
    </row>
    <row r="92" spans="1:27" ht="12.75">
      <c r="A92" s="614"/>
      <c r="B92" s="46" t="s">
        <v>87</v>
      </c>
      <c r="C92" s="54"/>
      <c r="E92" s="66" t="e">
        <f t="shared" si="12"/>
        <v>#DIV/0!</v>
      </c>
      <c r="G92" s="66" t="e">
        <f t="shared" si="13"/>
        <v>#DIV/0!</v>
      </c>
      <c r="I92" s="66" t="e">
        <f t="shared" si="14"/>
        <v>#DIV/0!</v>
      </c>
      <c r="K92" s="66" t="e">
        <f t="shared" si="15"/>
        <v>#DIV/0!</v>
      </c>
      <c r="M92" s="66" t="e">
        <f t="shared" si="16"/>
        <v>#DIV/0!</v>
      </c>
      <c r="O92" s="66" t="e">
        <f t="shared" si="17"/>
        <v>#DIV/0!</v>
      </c>
      <c r="Q92" s="66" t="e">
        <f t="shared" si="18"/>
        <v>#DIV/0!</v>
      </c>
      <c r="S92" s="66" t="e">
        <f t="shared" si="19"/>
        <v>#DIV/0!</v>
      </c>
      <c r="U92" s="66" t="e">
        <f t="shared" si="20"/>
        <v>#DIV/0!</v>
      </c>
      <c r="W92" s="66" t="e">
        <f t="shared" si="21"/>
        <v>#DIV/0!</v>
      </c>
      <c r="Y92" s="66" t="e">
        <f t="shared" si="22"/>
        <v>#DIV/0!</v>
      </c>
      <c r="AA92" s="66" t="e">
        <f t="shared" si="23"/>
        <v>#DIV/0!</v>
      </c>
    </row>
    <row r="93" spans="1:27" ht="7.5" customHeight="1">
      <c r="A93" s="48"/>
      <c r="B93" s="49"/>
      <c r="C93" s="68"/>
      <c r="D93" s="51"/>
      <c r="E93" s="65"/>
      <c r="F93" s="51"/>
      <c r="G93" s="65"/>
      <c r="H93" s="51"/>
      <c r="I93" s="65"/>
      <c r="J93" s="51"/>
      <c r="K93" s="65"/>
      <c r="L93" s="51"/>
      <c r="M93" s="65"/>
      <c r="N93" s="51"/>
      <c r="O93" s="65"/>
      <c r="P93" s="51"/>
      <c r="Q93" s="65"/>
      <c r="R93" s="51"/>
      <c r="S93" s="65"/>
      <c r="T93" s="51"/>
      <c r="U93" s="65"/>
      <c r="V93" s="51"/>
      <c r="W93" s="65"/>
      <c r="X93" s="51"/>
      <c r="Y93" s="65"/>
      <c r="Z93" s="51"/>
      <c r="AA93" s="65"/>
    </row>
    <row r="94" spans="1:27" ht="12.75">
      <c r="A94" s="613" t="s">
        <v>99</v>
      </c>
      <c r="B94" s="47" t="s">
        <v>79</v>
      </c>
      <c r="C94" s="69"/>
      <c r="E94" s="66" t="e">
        <f t="shared" si="12"/>
        <v>#DIV/0!</v>
      </c>
      <c r="G94" s="66" t="e">
        <f t="shared" si="13"/>
        <v>#DIV/0!</v>
      </c>
      <c r="I94" s="66" t="e">
        <f t="shared" si="14"/>
        <v>#DIV/0!</v>
      </c>
      <c r="K94" s="66" t="e">
        <f t="shared" si="15"/>
        <v>#DIV/0!</v>
      </c>
      <c r="M94" s="66" t="e">
        <f t="shared" si="16"/>
        <v>#DIV/0!</v>
      </c>
      <c r="O94" s="66" t="e">
        <f t="shared" si="17"/>
        <v>#DIV/0!</v>
      </c>
      <c r="Q94" s="66" t="e">
        <f t="shared" si="18"/>
        <v>#DIV/0!</v>
      </c>
      <c r="S94" s="66" t="e">
        <f t="shared" si="19"/>
        <v>#DIV/0!</v>
      </c>
      <c r="U94" s="66" t="e">
        <f t="shared" si="20"/>
        <v>#DIV/0!</v>
      </c>
      <c r="W94" s="66" t="e">
        <f t="shared" si="21"/>
        <v>#DIV/0!</v>
      </c>
      <c r="Y94" s="66" t="e">
        <f t="shared" si="22"/>
        <v>#DIV/0!</v>
      </c>
      <c r="AA94" s="66" t="e">
        <f t="shared" si="23"/>
        <v>#DIV/0!</v>
      </c>
    </row>
    <row r="95" spans="1:27" ht="12.75">
      <c r="A95" s="562"/>
      <c r="B95" s="43" t="s">
        <v>80</v>
      </c>
      <c r="C95" s="60"/>
      <c r="E95" s="66" t="e">
        <f t="shared" si="12"/>
        <v>#DIV/0!</v>
      </c>
      <c r="G95" s="66" t="e">
        <f t="shared" si="13"/>
        <v>#DIV/0!</v>
      </c>
      <c r="I95" s="66" t="e">
        <f t="shared" si="14"/>
        <v>#DIV/0!</v>
      </c>
      <c r="K95" s="66" t="e">
        <f t="shared" si="15"/>
        <v>#DIV/0!</v>
      </c>
      <c r="M95" s="66" t="e">
        <f t="shared" si="16"/>
        <v>#DIV/0!</v>
      </c>
      <c r="O95" s="66" t="e">
        <f t="shared" si="17"/>
        <v>#DIV/0!</v>
      </c>
      <c r="Q95" s="66" t="e">
        <f t="shared" si="18"/>
        <v>#DIV/0!</v>
      </c>
      <c r="S95" s="66" t="e">
        <f t="shared" si="19"/>
        <v>#DIV/0!</v>
      </c>
      <c r="U95" s="66" t="e">
        <f t="shared" si="20"/>
        <v>#DIV/0!</v>
      </c>
      <c r="W95" s="66" t="e">
        <f t="shared" si="21"/>
        <v>#DIV/0!</v>
      </c>
      <c r="Y95" s="66" t="e">
        <f t="shared" si="22"/>
        <v>#DIV/0!</v>
      </c>
      <c r="AA95" s="66" t="e">
        <f t="shared" si="23"/>
        <v>#DIV/0!</v>
      </c>
    </row>
    <row r="96" spans="1:27" ht="12.75">
      <c r="A96" s="562"/>
      <c r="B96" s="43" t="s">
        <v>81</v>
      </c>
      <c r="C96" s="60"/>
      <c r="E96" s="66" t="e">
        <f t="shared" si="12"/>
        <v>#DIV/0!</v>
      </c>
      <c r="G96" s="66" t="e">
        <f t="shared" si="13"/>
        <v>#DIV/0!</v>
      </c>
      <c r="I96" s="66" t="e">
        <f t="shared" si="14"/>
        <v>#DIV/0!</v>
      </c>
      <c r="K96" s="66" t="e">
        <f t="shared" si="15"/>
        <v>#DIV/0!</v>
      </c>
      <c r="M96" s="66" t="e">
        <f t="shared" si="16"/>
        <v>#DIV/0!</v>
      </c>
      <c r="O96" s="66" t="e">
        <f t="shared" si="17"/>
        <v>#DIV/0!</v>
      </c>
      <c r="Q96" s="66" t="e">
        <f t="shared" si="18"/>
        <v>#DIV/0!</v>
      </c>
      <c r="S96" s="66" t="e">
        <f t="shared" si="19"/>
        <v>#DIV/0!</v>
      </c>
      <c r="U96" s="66" t="e">
        <f t="shared" si="20"/>
        <v>#DIV/0!</v>
      </c>
      <c r="W96" s="66" t="e">
        <f t="shared" si="21"/>
        <v>#DIV/0!</v>
      </c>
      <c r="Y96" s="66" t="e">
        <f t="shared" si="22"/>
        <v>#DIV/0!</v>
      </c>
      <c r="AA96" s="66" t="e">
        <f t="shared" si="23"/>
        <v>#DIV/0!</v>
      </c>
    </row>
    <row r="97" spans="1:27" ht="12.75">
      <c r="A97" s="562"/>
      <c r="B97" s="43" t="s">
        <v>82</v>
      </c>
      <c r="C97" s="60"/>
      <c r="E97" s="66" t="e">
        <f t="shared" si="12"/>
        <v>#DIV/0!</v>
      </c>
      <c r="G97" s="66" t="e">
        <f t="shared" si="13"/>
        <v>#DIV/0!</v>
      </c>
      <c r="I97" s="66" t="e">
        <f t="shared" si="14"/>
        <v>#DIV/0!</v>
      </c>
      <c r="K97" s="66" t="e">
        <f t="shared" si="15"/>
        <v>#DIV/0!</v>
      </c>
      <c r="M97" s="66" t="e">
        <f t="shared" si="16"/>
        <v>#DIV/0!</v>
      </c>
      <c r="O97" s="66" t="e">
        <f t="shared" si="17"/>
        <v>#DIV/0!</v>
      </c>
      <c r="Q97" s="66" t="e">
        <f t="shared" si="18"/>
        <v>#DIV/0!</v>
      </c>
      <c r="S97" s="66" t="e">
        <f t="shared" si="19"/>
        <v>#DIV/0!</v>
      </c>
      <c r="U97" s="66" t="e">
        <f t="shared" si="20"/>
        <v>#DIV/0!</v>
      </c>
      <c r="W97" s="66" t="e">
        <f t="shared" si="21"/>
        <v>#DIV/0!</v>
      </c>
      <c r="Y97" s="66" t="e">
        <f t="shared" si="22"/>
        <v>#DIV/0!</v>
      </c>
      <c r="AA97" s="66" t="e">
        <f t="shared" si="23"/>
        <v>#DIV/0!</v>
      </c>
    </row>
    <row r="98" spans="1:27" ht="12.75">
      <c r="A98" s="562"/>
      <c r="B98" s="43" t="s">
        <v>83</v>
      </c>
      <c r="C98" s="60"/>
      <c r="E98" s="66" t="e">
        <f t="shared" si="12"/>
        <v>#DIV/0!</v>
      </c>
      <c r="G98" s="66" t="e">
        <f t="shared" si="13"/>
        <v>#DIV/0!</v>
      </c>
      <c r="I98" s="66" t="e">
        <f t="shared" si="14"/>
        <v>#DIV/0!</v>
      </c>
      <c r="K98" s="66" t="e">
        <f t="shared" si="15"/>
        <v>#DIV/0!</v>
      </c>
      <c r="M98" s="66" t="e">
        <f t="shared" si="16"/>
        <v>#DIV/0!</v>
      </c>
      <c r="O98" s="66" t="e">
        <f t="shared" si="17"/>
        <v>#DIV/0!</v>
      </c>
      <c r="Q98" s="66" t="e">
        <f t="shared" si="18"/>
        <v>#DIV/0!</v>
      </c>
      <c r="S98" s="66" t="e">
        <f t="shared" si="19"/>
        <v>#DIV/0!</v>
      </c>
      <c r="U98" s="66" t="e">
        <f t="shared" si="20"/>
        <v>#DIV/0!</v>
      </c>
      <c r="W98" s="66" t="e">
        <f t="shared" si="21"/>
        <v>#DIV/0!</v>
      </c>
      <c r="Y98" s="66" t="e">
        <f t="shared" si="22"/>
        <v>#DIV/0!</v>
      </c>
      <c r="AA98" s="66" t="e">
        <f t="shared" si="23"/>
        <v>#DIV/0!</v>
      </c>
    </row>
    <row r="99" spans="1:27" ht="12.75">
      <c r="A99" s="562"/>
      <c r="B99" s="43" t="s">
        <v>84</v>
      </c>
      <c r="C99" s="60"/>
      <c r="E99" s="66" t="e">
        <f t="shared" si="12"/>
        <v>#DIV/0!</v>
      </c>
      <c r="G99" s="66" t="e">
        <f t="shared" si="13"/>
        <v>#DIV/0!</v>
      </c>
      <c r="I99" s="66" t="e">
        <f t="shared" si="14"/>
        <v>#DIV/0!</v>
      </c>
      <c r="K99" s="66" t="e">
        <f t="shared" si="15"/>
        <v>#DIV/0!</v>
      </c>
      <c r="M99" s="66" t="e">
        <f t="shared" si="16"/>
        <v>#DIV/0!</v>
      </c>
      <c r="O99" s="66" t="e">
        <f t="shared" si="17"/>
        <v>#DIV/0!</v>
      </c>
      <c r="Q99" s="66" t="e">
        <f t="shared" si="18"/>
        <v>#DIV/0!</v>
      </c>
      <c r="S99" s="66" t="e">
        <f t="shared" si="19"/>
        <v>#DIV/0!</v>
      </c>
      <c r="U99" s="66" t="e">
        <f t="shared" si="20"/>
        <v>#DIV/0!</v>
      </c>
      <c r="W99" s="66" t="e">
        <f t="shared" si="21"/>
        <v>#DIV/0!</v>
      </c>
      <c r="Y99" s="66" t="e">
        <f t="shared" si="22"/>
        <v>#DIV/0!</v>
      </c>
      <c r="AA99" s="66" t="e">
        <f t="shared" si="23"/>
        <v>#DIV/0!</v>
      </c>
    </row>
    <row r="100" spans="1:27" ht="12.75">
      <c r="A100" s="562"/>
      <c r="B100" s="43" t="s">
        <v>85</v>
      </c>
      <c r="C100" s="60"/>
      <c r="E100" s="66" t="e">
        <f t="shared" si="12"/>
        <v>#DIV/0!</v>
      </c>
      <c r="G100" s="66" t="e">
        <f t="shared" si="13"/>
        <v>#DIV/0!</v>
      </c>
      <c r="I100" s="66" t="e">
        <f t="shared" si="14"/>
        <v>#DIV/0!</v>
      </c>
      <c r="K100" s="66" t="e">
        <f t="shared" si="15"/>
        <v>#DIV/0!</v>
      </c>
      <c r="M100" s="66" t="e">
        <f t="shared" si="16"/>
        <v>#DIV/0!</v>
      </c>
      <c r="O100" s="66" t="e">
        <f t="shared" si="17"/>
        <v>#DIV/0!</v>
      </c>
      <c r="Q100" s="66" t="e">
        <f t="shared" si="18"/>
        <v>#DIV/0!</v>
      </c>
      <c r="S100" s="66" t="e">
        <f t="shared" si="19"/>
        <v>#DIV/0!</v>
      </c>
      <c r="U100" s="66" t="e">
        <f t="shared" si="20"/>
        <v>#DIV/0!</v>
      </c>
      <c r="W100" s="66" t="e">
        <f t="shared" si="21"/>
        <v>#DIV/0!</v>
      </c>
      <c r="Y100" s="66" t="e">
        <f t="shared" si="22"/>
        <v>#DIV/0!</v>
      </c>
      <c r="AA100" s="66" t="e">
        <f t="shared" si="23"/>
        <v>#DIV/0!</v>
      </c>
    </row>
    <row r="101" spans="1:27" ht="12.75">
      <c r="A101" s="562"/>
      <c r="B101" s="43" t="s">
        <v>86</v>
      </c>
      <c r="C101" s="60"/>
      <c r="E101" s="66" t="e">
        <f t="shared" si="12"/>
        <v>#DIV/0!</v>
      </c>
      <c r="G101" s="66" t="e">
        <f t="shared" si="13"/>
        <v>#DIV/0!</v>
      </c>
      <c r="I101" s="66" t="e">
        <f t="shared" si="14"/>
        <v>#DIV/0!</v>
      </c>
      <c r="K101" s="66" t="e">
        <f t="shared" si="15"/>
        <v>#DIV/0!</v>
      </c>
      <c r="M101" s="66" t="e">
        <f t="shared" si="16"/>
        <v>#DIV/0!</v>
      </c>
      <c r="O101" s="66" t="e">
        <f t="shared" si="17"/>
        <v>#DIV/0!</v>
      </c>
      <c r="Q101" s="66" t="e">
        <f t="shared" si="18"/>
        <v>#DIV/0!</v>
      </c>
      <c r="S101" s="66" t="e">
        <f t="shared" si="19"/>
        <v>#DIV/0!</v>
      </c>
      <c r="U101" s="66" t="e">
        <f t="shared" si="20"/>
        <v>#DIV/0!</v>
      </c>
      <c r="W101" s="66" t="e">
        <f t="shared" si="21"/>
        <v>#DIV/0!</v>
      </c>
      <c r="Y101" s="66" t="e">
        <f t="shared" si="22"/>
        <v>#DIV/0!</v>
      </c>
      <c r="AA101" s="66" t="e">
        <f t="shared" si="23"/>
        <v>#DIV/0!</v>
      </c>
    </row>
    <row r="102" spans="1:27" ht="12.75">
      <c r="A102" s="614"/>
      <c r="B102" s="46" t="s">
        <v>87</v>
      </c>
      <c r="C102" s="54"/>
      <c r="E102" s="66" t="e">
        <f t="shared" si="12"/>
        <v>#DIV/0!</v>
      </c>
      <c r="G102" s="66" t="e">
        <f t="shared" si="13"/>
        <v>#DIV/0!</v>
      </c>
      <c r="I102" s="66" t="e">
        <f t="shared" si="14"/>
        <v>#DIV/0!</v>
      </c>
      <c r="K102" s="66" t="e">
        <f t="shared" si="15"/>
        <v>#DIV/0!</v>
      </c>
      <c r="M102" s="66" t="e">
        <f t="shared" si="16"/>
        <v>#DIV/0!</v>
      </c>
      <c r="O102" s="66" t="e">
        <f t="shared" si="17"/>
        <v>#DIV/0!</v>
      </c>
      <c r="Q102" s="66" t="e">
        <f t="shared" si="18"/>
        <v>#DIV/0!</v>
      </c>
      <c r="S102" s="66" t="e">
        <f t="shared" si="19"/>
        <v>#DIV/0!</v>
      </c>
      <c r="U102" s="66" t="e">
        <f t="shared" si="20"/>
        <v>#DIV/0!</v>
      </c>
      <c r="W102" s="66" t="e">
        <f t="shared" si="21"/>
        <v>#DIV/0!</v>
      </c>
      <c r="Y102" s="66" t="e">
        <f t="shared" si="22"/>
        <v>#DIV/0!</v>
      </c>
      <c r="AA102" s="66" t="e">
        <f t="shared" si="23"/>
        <v>#DIV/0!</v>
      </c>
    </row>
    <row r="103" spans="1:27" ht="6" customHeight="1">
      <c r="A103" s="48"/>
      <c r="B103" s="49"/>
      <c r="C103" s="68"/>
      <c r="D103" s="51"/>
      <c r="E103" s="65"/>
      <c r="F103" s="51"/>
      <c r="G103" s="65"/>
      <c r="H103" s="51"/>
      <c r="I103" s="65"/>
      <c r="J103" s="51"/>
      <c r="K103" s="65"/>
      <c r="L103" s="51"/>
      <c r="M103" s="65"/>
      <c r="N103" s="51"/>
      <c r="O103" s="65"/>
      <c r="P103" s="51"/>
      <c r="Q103" s="65"/>
      <c r="R103" s="51"/>
      <c r="S103" s="65"/>
      <c r="T103" s="51"/>
      <c r="U103" s="65"/>
      <c r="V103" s="51"/>
      <c r="W103" s="65"/>
      <c r="X103" s="51"/>
      <c r="Y103" s="65"/>
      <c r="Z103" s="51"/>
      <c r="AA103" s="65"/>
    </row>
    <row r="104" spans="1:27" ht="12.75">
      <c r="A104" s="613" t="s">
        <v>100</v>
      </c>
      <c r="B104" s="47" t="s">
        <v>79</v>
      </c>
      <c r="C104" s="69"/>
      <c r="E104" s="66" t="e">
        <f t="shared" si="12"/>
        <v>#DIV/0!</v>
      </c>
      <c r="G104" s="66" t="e">
        <f t="shared" si="13"/>
        <v>#DIV/0!</v>
      </c>
      <c r="I104" s="66" t="e">
        <f t="shared" si="14"/>
        <v>#DIV/0!</v>
      </c>
      <c r="K104" s="66" t="e">
        <f t="shared" si="15"/>
        <v>#DIV/0!</v>
      </c>
      <c r="M104" s="66" t="e">
        <f t="shared" si="16"/>
        <v>#DIV/0!</v>
      </c>
      <c r="O104" s="66" t="e">
        <f t="shared" si="17"/>
        <v>#DIV/0!</v>
      </c>
      <c r="Q104" s="66" t="e">
        <f t="shared" si="18"/>
        <v>#DIV/0!</v>
      </c>
      <c r="S104" s="66" t="e">
        <f t="shared" si="19"/>
        <v>#DIV/0!</v>
      </c>
      <c r="U104" s="66" t="e">
        <f t="shared" si="20"/>
        <v>#DIV/0!</v>
      </c>
      <c r="W104" s="66" t="e">
        <f t="shared" si="21"/>
        <v>#DIV/0!</v>
      </c>
      <c r="Y104" s="66" t="e">
        <f t="shared" si="22"/>
        <v>#DIV/0!</v>
      </c>
      <c r="AA104" s="66" t="e">
        <f t="shared" si="23"/>
        <v>#DIV/0!</v>
      </c>
    </row>
    <row r="105" spans="1:27" ht="12.75">
      <c r="A105" s="562"/>
      <c r="B105" s="43" t="s">
        <v>80</v>
      </c>
      <c r="C105" s="60"/>
      <c r="E105" s="66" t="e">
        <f t="shared" si="12"/>
        <v>#DIV/0!</v>
      </c>
      <c r="G105" s="66" t="e">
        <f t="shared" si="13"/>
        <v>#DIV/0!</v>
      </c>
      <c r="I105" s="66" t="e">
        <f t="shared" si="14"/>
        <v>#DIV/0!</v>
      </c>
      <c r="K105" s="66" t="e">
        <f t="shared" si="15"/>
        <v>#DIV/0!</v>
      </c>
      <c r="M105" s="66" t="e">
        <f t="shared" si="16"/>
        <v>#DIV/0!</v>
      </c>
      <c r="O105" s="66" t="e">
        <f t="shared" si="17"/>
        <v>#DIV/0!</v>
      </c>
      <c r="Q105" s="66" t="e">
        <f t="shared" si="18"/>
        <v>#DIV/0!</v>
      </c>
      <c r="S105" s="66" t="e">
        <f t="shared" si="19"/>
        <v>#DIV/0!</v>
      </c>
      <c r="U105" s="66" t="e">
        <f t="shared" si="20"/>
        <v>#DIV/0!</v>
      </c>
      <c r="W105" s="66" t="e">
        <f t="shared" si="21"/>
        <v>#DIV/0!</v>
      </c>
      <c r="Y105" s="66" t="e">
        <f t="shared" si="22"/>
        <v>#DIV/0!</v>
      </c>
      <c r="AA105" s="66" t="e">
        <f t="shared" si="23"/>
        <v>#DIV/0!</v>
      </c>
    </row>
    <row r="106" spans="1:27" ht="12.75">
      <c r="A106" s="562"/>
      <c r="B106" s="43" t="s">
        <v>81</v>
      </c>
      <c r="C106" s="60"/>
      <c r="E106" s="66" t="e">
        <f t="shared" si="12"/>
        <v>#DIV/0!</v>
      </c>
      <c r="G106" s="66" t="e">
        <f t="shared" si="13"/>
        <v>#DIV/0!</v>
      </c>
      <c r="I106" s="66" t="e">
        <f t="shared" si="14"/>
        <v>#DIV/0!</v>
      </c>
      <c r="K106" s="66" t="e">
        <f t="shared" si="15"/>
        <v>#DIV/0!</v>
      </c>
      <c r="M106" s="66" t="e">
        <f t="shared" si="16"/>
        <v>#DIV/0!</v>
      </c>
      <c r="O106" s="66" t="e">
        <f t="shared" si="17"/>
        <v>#DIV/0!</v>
      </c>
      <c r="Q106" s="66" t="e">
        <f t="shared" si="18"/>
        <v>#DIV/0!</v>
      </c>
      <c r="S106" s="66" t="e">
        <f t="shared" si="19"/>
        <v>#DIV/0!</v>
      </c>
      <c r="U106" s="66" t="e">
        <f t="shared" si="20"/>
        <v>#DIV/0!</v>
      </c>
      <c r="W106" s="66" t="e">
        <f t="shared" si="21"/>
        <v>#DIV/0!</v>
      </c>
      <c r="Y106" s="66" t="e">
        <f t="shared" si="22"/>
        <v>#DIV/0!</v>
      </c>
      <c r="AA106" s="66" t="e">
        <f t="shared" si="23"/>
        <v>#DIV/0!</v>
      </c>
    </row>
    <row r="107" spans="1:27" ht="12.75">
      <c r="A107" s="562"/>
      <c r="B107" s="43" t="s">
        <v>82</v>
      </c>
      <c r="C107" s="60"/>
      <c r="E107" s="66" t="e">
        <f t="shared" si="12"/>
        <v>#DIV/0!</v>
      </c>
      <c r="G107" s="66" t="e">
        <f t="shared" si="13"/>
        <v>#DIV/0!</v>
      </c>
      <c r="I107" s="66" t="e">
        <f t="shared" si="14"/>
        <v>#DIV/0!</v>
      </c>
      <c r="K107" s="66" t="e">
        <f t="shared" si="15"/>
        <v>#DIV/0!</v>
      </c>
      <c r="M107" s="66" t="e">
        <f t="shared" si="16"/>
        <v>#DIV/0!</v>
      </c>
      <c r="O107" s="66" t="e">
        <f t="shared" si="17"/>
        <v>#DIV/0!</v>
      </c>
      <c r="Q107" s="66" t="e">
        <f t="shared" si="18"/>
        <v>#DIV/0!</v>
      </c>
      <c r="S107" s="66" t="e">
        <f t="shared" si="19"/>
        <v>#DIV/0!</v>
      </c>
      <c r="U107" s="66" t="e">
        <f t="shared" si="20"/>
        <v>#DIV/0!</v>
      </c>
      <c r="W107" s="66" t="e">
        <f t="shared" si="21"/>
        <v>#DIV/0!</v>
      </c>
      <c r="Y107" s="66" t="e">
        <f t="shared" si="22"/>
        <v>#DIV/0!</v>
      </c>
      <c r="AA107" s="66" t="e">
        <f t="shared" si="23"/>
        <v>#DIV/0!</v>
      </c>
    </row>
    <row r="108" spans="1:27" ht="12.75">
      <c r="A108" s="562"/>
      <c r="B108" s="43" t="s">
        <v>83</v>
      </c>
      <c r="C108" s="60"/>
      <c r="E108" s="66" t="e">
        <f t="shared" si="12"/>
        <v>#DIV/0!</v>
      </c>
      <c r="G108" s="66" t="e">
        <f t="shared" si="13"/>
        <v>#DIV/0!</v>
      </c>
      <c r="I108" s="66" t="e">
        <f t="shared" si="14"/>
        <v>#DIV/0!</v>
      </c>
      <c r="K108" s="66" t="e">
        <f t="shared" si="15"/>
        <v>#DIV/0!</v>
      </c>
      <c r="M108" s="66" t="e">
        <f t="shared" si="16"/>
        <v>#DIV/0!</v>
      </c>
      <c r="O108" s="66" t="e">
        <f t="shared" si="17"/>
        <v>#DIV/0!</v>
      </c>
      <c r="Q108" s="66" t="e">
        <f t="shared" si="18"/>
        <v>#DIV/0!</v>
      </c>
      <c r="S108" s="66" t="e">
        <f t="shared" si="19"/>
        <v>#DIV/0!</v>
      </c>
      <c r="U108" s="66" t="e">
        <f t="shared" si="20"/>
        <v>#DIV/0!</v>
      </c>
      <c r="W108" s="66" t="e">
        <f t="shared" si="21"/>
        <v>#DIV/0!</v>
      </c>
      <c r="Y108" s="66" t="e">
        <f t="shared" si="22"/>
        <v>#DIV/0!</v>
      </c>
      <c r="AA108" s="66" t="e">
        <f t="shared" si="23"/>
        <v>#DIV/0!</v>
      </c>
    </row>
    <row r="109" spans="1:27" ht="12.75">
      <c r="A109" s="562"/>
      <c r="B109" s="43" t="s">
        <v>84</v>
      </c>
      <c r="C109" s="60"/>
      <c r="E109" s="66" t="e">
        <f t="shared" si="12"/>
        <v>#DIV/0!</v>
      </c>
      <c r="G109" s="66" t="e">
        <f t="shared" si="13"/>
        <v>#DIV/0!</v>
      </c>
      <c r="I109" s="66" t="e">
        <f t="shared" si="14"/>
        <v>#DIV/0!</v>
      </c>
      <c r="K109" s="66" t="e">
        <f t="shared" si="15"/>
        <v>#DIV/0!</v>
      </c>
      <c r="M109" s="66" t="e">
        <f t="shared" si="16"/>
        <v>#DIV/0!</v>
      </c>
      <c r="O109" s="66" t="e">
        <f t="shared" si="17"/>
        <v>#DIV/0!</v>
      </c>
      <c r="Q109" s="66" t="e">
        <f t="shared" si="18"/>
        <v>#DIV/0!</v>
      </c>
      <c r="S109" s="66" t="e">
        <f t="shared" si="19"/>
        <v>#DIV/0!</v>
      </c>
      <c r="U109" s="66" t="e">
        <f t="shared" si="20"/>
        <v>#DIV/0!</v>
      </c>
      <c r="W109" s="66" t="e">
        <f t="shared" si="21"/>
        <v>#DIV/0!</v>
      </c>
      <c r="Y109" s="66" t="e">
        <f t="shared" si="22"/>
        <v>#DIV/0!</v>
      </c>
      <c r="AA109" s="66" t="e">
        <f t="shared" si="23"/>
        <v>#DIV/0!</v>
      </c>
    </row>
    <row r="110" spans="1:27" ht="12.75">
      <c r="A110" s="562"/>
      <c r="B110" s="43" t="s">
        <v>85</v>
      </c>
      <c r="C110" s="60"/>
      <c r="E110" s="66" t="e">
        <f t="shared" si="12"/>
        <v>#DIV/0!</v>
      </c>
      <c r="G110" s="66" t="e">
        <f t="shared" si="13"/>
        <v>#DIV/0!</v>
      </c>
      <c r="I110" s="66" t="e">
        <f t="shared" si="14"/>
        <v>#DIV/0!</v>
      </c>
      <c r="K110" s="66" t="e">
        <f t="shared" si="15"/>
        <v>#DIV/0!</v>
      </c>
      <c r="M110" s="66" t="e">
        <f t="shared" si="16"/>
        <v>#DIV/0!</v>
      </c>
      <c r="O110" s="66" t="e">
        <f t="shared" si="17"/>
        <v>#DIV/0!</v>
      </c>
      <c r="Q110" s="66" t="e">
        <f t="shared" si="18"/>
        <v>#DIV/0!</v>
      </c>
      <c r="S110" s="66" t="e">
        <f t="shared" si="19"/>
        <v>#DIV/0!</v>
      </c>
      <c r="U110" s="66" t="e">
        <f t="shared" si="20"/>
        <v>#DIV/0!</v>
      </c>
      <c r="W110" s="66" t="e">
        <f t="shared" si="21"/>
        <v>#DIV/0!</v>
      </c>
      <c r="Y110" s="66" t="e">
        <f t="shared" si="22"/>
        <v>#DIV/0!</v>
      </c>
      <c r="AA110" s="66" t="e">
        <f t="shared" si="23"/>
        <v>#DIV/0!</v>
      </c>
    </row>
    <row r="111" spans="1:27" ht="12.75">
      <c r="A111" s="562"/>
      <c r="B111" s="43" t="s">
        <v>86</v>
      </c>
      <c r="C111" s="60"/>
      <c r="E111" s="66" t="e">
        <f t="shared" si="12"/>
        <v>#DIV/0!</v>
      </c>
      <c r="G111" s="66" t="e">
        <f t="shared" si="13"/>
        <v>#DIV/0!</v>
      </c>
      <c r="I111" s="66" t="e">
        <f t="shared" si="14"/>
        <v>#DIV/0!</v>
      </c>
      <c r="K111" s="66" t="e">
        <f t="shared" si="15"/>
        <v>#DIV/0!</v>
      </c>
      <c r="M111" s="66" t="e">
        <f t="shared" si="16"/>
        <v>#DIV/0!</v>
      </c>
      <c r="O111" s="66" t="e">
        <f t="shared" si="17"/>
        <v>#DIV/0!</v>
      </c>
      <c r="Q111" s="66" t="e">
        <f t="shared" si="18"/>
        <v>#DIV/0!</v>
      </c>
      <c r="S111" s="66" t="e">
        <f t="shared" si="19"/>
        <v>#DIV/0!</v>
      </c>
      <c r="U111" s="66" t="e">
        <f t="shared" si="20"/>
        <v>#DIV/0!</v>
      </c>
      <c r="W111" s="66" t="e">
        <f t="shared" si="21"/>
        <v>#DIV/0!</v>
      </c>
      <c r="Y111" s="66" t="e">
        <f t="shared" si="22"/>
        <v>#DIV/0!</v>
      </c>
      <c r="AA111" s="66" t="e">
        <f t="shared" si="23"/>
        <v>#DIV/0!</v>
      </c>
    </row>
    <row r="112" spans="1:27" ht="12.75">
      <c r="A112" s="614"/>
      <c r="B112" s="46" t="s">
        <v>87</v>
      </c>
      <c r="C112" s="54"/>
      <c r="E112" s="66" t="e">
        <f t="shared" si="12"/>
        <v>#DIV/0!</v>
      </c>
      <c r="G112" s="66" t="e">
        <f t="shared" si="13"/>
        <v>#DIV/0!</v>
      </c>
      <c r="I112" s="66" t="e">
        <f t="shared" si="14"/>
        <v>#DIV/0!</v>
      </c>
      <c r="K112" s="66" t="e">
        <f t="shared" si="15"/>
        <v>#DIV/0!</v>
      </c>
      <c r="M112" s="66" t="e">
        <f t="shared" si="16"/>
        <v>#DIV/0!</v>
      </c>
      <c r="O112" s="66" t="e">
        <f t="shared" si="17"/>
        <v>#DIV/0!</v>
      </c>
      <c r="Q112" s="66" t="e">
        <f t="shared" si="18"/>
        <v>#DIV/0!</v>
      </c>
      <c r="S112" s="66" t="e">
        <f t="shared" si="19"/>
        <v>#DIV/0!</v>
      </c>
      <c r="U112" s="66" t="e">
        <f t="shared" si="20"/>
        <v>#DIV/0!</v>
      </c>
      <c r="W112" s="66" t="e">
        <f t="shared" si="21"/>
        <v>#DIV/0!</v>
      </c>
      <c r="Y112" s="66" t="e">
        <f t="shared" si="22"/>
        <v>#DIV/0!</v>
      </c>
      <c r="AA112" s="66" t="e">
        <f t="shared" si="23"/>
        <v>#DIV/0!</v>
      </c>
    </row>
    <row r="113" spans="1:27" ht="8.25" customHeight="1">
      <c r="A113" s="48"/>
      <c r="B113" s="49"/>
      <c r="C113" s="68"/>
      <c r="D113" s="51"/>
      <c r="E113" s="67"/>
      <c r="F113" s="51"/>
      <c r="G113" s="65"/>
      <c r="H113" s="51"/>
      <c r="I113" s="65"/>
      <c r="J113" s="51"/>
      <c r="K113" s="65"/>
      <c r="L113" s="51"/>
      <c r="M113" s="65"/>
      <c r="N113" s="51"/>
      <c r="O113" s="65"/>
      <c r="P113" s="51"/>
      <c r="Q113" s="65"/>
      <c r="R113" s="51"/>
      <c r="S113" s="65"/>
      <c r="T113" s="51"/>
      <c r="U113" s="65"/>
      <c r="V113" s="51"/>
      <c r="W113" s="65"/>
      <c r="X113" s="51"/>
      <c r="Y113" s="65"/>
      <c r="Z113" s="51"/>
      <c r="AA113" s="65"/>
    </row>
    <row r="114" spans="1:27" ht="12.75">
      <c r="A114" s="613" t="s">
        <v>101</v>
      </c>
      <c r="B114" s="47" t="s">
        <v>79</v>
      </c>
      <c r="C114" s="69"/>
      <c r="E114" s="66" t="e">
        <f t="shared" si="12"/>
        <v>#DIV/0!</v>
      </c>
      <c r="G114" s="66" t="e">
        <f t="shared" si="13"/>
        <v>#DIV/0!</v>
      </c>
      <c r="I114" s="66" t="e">
        <f t="shared" si="14"/>
        <v>#DIV/0!</v>
      </c>
      <c r="K114" s="66" t="e">
        <f t="shared" si="15"/>
        <v>#DIV/0!</v>
      </c>
      <c r="M114" s="66" t="e">
        <f t="shared" si="16"/>
        <v>#DIV/0!</v>
      </c>
      <c r="O114" s="66" t="e">
        <f t="shared" si="17"/>
        <v>#DIV/0!</v>
      </c>
      <c r="Q114" s="66" t="e">
        <f t="shared" si="18"/>
        <v>#DIV/0!</v>
      </c>
      <c r="S114" s="66" t="e">
        <f t="shared" si="19"/>
        <v>#DIV/0!</v>
      </c>
      <c r="U114" s="66" t="e">
        <f t="shared" si="20"/>
        <v>#DIV/0!</v>
      </c>
      <c r="W114" s="66" t="e">
        <f t="shared" si="21"/>
        <v>#DIV/0!</v>
      </c>
      <c r="Y114" s="66" t="e">
        <f t="shared" si="22"/>
        <v>#DIV/0!</v>
      </c>
      <c r="AA114" s="66" t="e">
        <f t="shared" si="23"/>
        <v>#DIV/0!</v>
      </c>
    </row>
    <row r="115" spans="1:27" ht="12.75">
      <c r="A115" s="562"/>
      <c r="B115" s="43" t="s">
        <v>80</v>
      </c>
      <c r="C115" s="60"/>
      <c r="E115" s="66" t="e">
        <f t="shared" si="12"/>
        <v>#DIV/0!</v>
      </c>
      <c r="G115" s="66" t="e">
        <f t="shared" si="13"/>
        <v>#DIV/0!</v>
      </c>
      <c r="I115" s="66" t="e">
        <f t="shared" si="14"/>
        <v>#DIV/0!</v>
      </c>
      <c r="K115" s="66" t="e">
        <f t="shared" si="15"/>
        <v>#DIV/0!</v>
      </c>
      <c r="M115" s="66" t="e">
        <f t="shared" si="16"/>
        <v>#DIV/0!</v>
      </c>
      <c r="O115" s="66" t="e">
        <f t="shared" si="17"/>
        <v>#DIV/0!</v>
      </c>
      <c r="Q115" s="66" t="e">
        <f t="shared" si="18"/>
        <v>#DIV/0!</v>
      </c>
      <c r="S115" s="66" t="e">
        <f t="shared" si="19"/>
        <v>#DIV/0!</v>
      </c>
      <c r="U115" s="66" t="e">
        <f t="shared" si="20"/>
        <v>#DIV/0!</v>
      </c>
      <c r="W115" s="66" t="e">
        <f t="shared" si="21"/>
        <v>#DIV/0!</v>
      </c>
      <c r="Y115" s="66" t="e">
        <f t="shared" si="22"/>
        <v>#DIV/0!</v>
      </c>
      <c r="AA115" s="66" t="e">
        <f t="shared" si="23"/>
        <v>#DIV/0!</v>
      </c>
    </row>
    <row r="116" spans="1:27" ht="12.75">
      <c r="A116" s="562"/>
      <c r="B116" s="43" t="s">
        <v>81</v>
      </c>
      <c r="C116" s="60"/>
      <c r="E116" s="66" t="e">
        <f t="shared" si="12"/>
        <v>#DIV/0!</v>
      </c>
      <c r="G116" s="66" t="e">
        <f t="shared" si="13"/>
        <v>#DIV/0!</v>
      </c>
      <c r="I116" s="66" t="e">
        <f t="shared" si="14"/>
        <v>#DIV/0!</v>
      </c>
      <c r="K116" s="66" t="e">
        <f t="shared" si="15"/>
        <v>#DIV/0!</v>
      </c>
      <c r="M116" s="66" t="e">
        <f t="shared" si="16"/>
        <v>#DIV/0!</v>
      </c>
      <c r="O116" s="66" t="e">
        <f t="shared" si="17"/>
        <v>#DIV/0!</v>
      </c>
      <c r="Q116" s="66" t="e">
        <f t="shared" si="18"/>
        <v>#DIV/0!</v>
      </c>
      <c r="S116" s="66" t="e">
        <f t="shared" si="19"/>
        <v>#DIV/0!</v>
      </c>
      <c r="U116" s="66" t="e">
        <f t="shared" si="20"/>
        <v>#DIV/0!</v>
      </c>
      <c r="W116" s="66" t="e">
        <f t="shared" si="21"/>
        <v>#DIV/0!</v>
      </c>
      <c r="Y116" s="66" t="e">
        <f t="shared" si="22"/>
        <v>#DIV/0!</v>
      </c>
      <c r="AA116" s="66" t="e">
        <f t="shared" si="23"/>
        <v>#DIV/0!</v>
      </c>
    </row>
    <row r="117" spans="1:27" ht="12.75">
      <c r="A117" s="562"/>
      <c r="B117" s="43" t="s">
        <v>82</v>
      </c>
      <c r="C117" s="60"/>
      <c r="E117" s="66" t="e">
        <f t="shared" si="12"/>
        <v>#DIV/0!</v>
      </c>
      <c r="G117" s="66" t="e">
        <f t="shared" si="13"/>
        <v>#DIV/0!</v>
      </c>
      <c r="I117" s="66" t="e">
        <f t="shared" si="14"/>
        <v>#DIV/0!</v>
      </c>
      <c r="K117" s="66" t="e">
        <f t="shared" si="15"/>
        <v>#DIV/0!</v>
      </c>
      <c r="M117" s="66" t="e">
        <f t="shared" si="16"/>
        <v>#DIV/0!</v>
      </c>
      <c r="O117" s="66" t="e">
        <f t="shared" si="17"/>
        <v>#DIV/0!</v>
      </c>
      <c r="Q117" s="66" t="e">
        <f t="shared" si="18"/>
        <v>#DIV/0!</v>
      </c>
      <c r="S117" s="66" t="e">
        <f t="shared" si="19"/>
        <v>#DIV/0!</v>
      </c>
      <c r="U117" s="66" t="e">
        <f t="shared" si="20"/>
        <v>#DIV/0!</v>
      </c>
      <c r="W117" s="66" t="e">
        <f t="shared" si="21"/>
        <v>#DIV/0!</v>
      </c>
      <c r="Y117" s="66" t="e">
        <f t="shared" si="22"/>
        <v>#DIV/0!</v>
      </c>
      <c r="AA117" s="66" t="e">
        <f t="shared" si="23"/>
        <v>#DIV/0!</v>
      </c>
    </row>
    <row r="118" spans="1:27" ht="12.75">
      <c r="A118" s="562"/>
      <c r="B118" s="43" t="s">
        <v>83</v>
      </c>
      <c r="C118" s="60"/>
      <c r="E118" s="66" t="e">
        <f t="shared" si="12"/>
        <v>#DIV/0!</v>
      </c>
      <c r="G118" s="66" t="e">
        <f t="shared" si="13"/>
        <v>#DIV/0!</v>
      </c>
      <c r="I118" s="66" t="e">
        <f t="shared" si="14"/>
        <v>#DIV/0!</v>
      </c>
      <c r="K118" s="66" t="e">
        <f t="shared" si="15"/>
        <v>#DIV/0!</v>
      </c>
      <c r="M118" s="66" t="e">
        <f t="shared" si="16"/>
        <v>#DIV/0!</v>
      </c>
      <c r="O118" s="66" t="e">
        <f t="shared" si="17"/>
        <v>#DIV/0!</v>
      </c>
      <c r="Q118" s="66" t="e">
        <f t="shared" si="18"/>
        <v>#DIV/0!</v>
      </c>
      <c r="S118" s="66" t="e">
        <f t="shared" si="19"/>
        <v>#DIV/0!</v>
      </c>
      <c r="U118" s="66" t="e">
        <f t="shared" si="20"/>
        <v>#DIV/0!</v>
      </c>
      <c r="W118" s="66" t="e">
        <f t="shared" si="21"/>
        <v>#DIV/0!</v>
      </c>
      <c r="Y118" s="66" t="e">
        <f t="shared" si="22"/>
        <v>#DIV/0!</v>
      </c>
      <c r="AA118" s="66" t="e">
        <f t="shared" si="23"/>
        <v>#DIV/0!</v>
      </c>
    </row>
    <row r="119" spans="1:27" ht="12.75">
      <c r="A119" s="562"/>
      <c r="B119" s="43" t="s">
        <v>84</v>
      </c>
      <c r="C119" s="60"/>
      <c r="E119" s="66" t="e">
        <f t="shared" si="12"/>
        <v>#DIV/0!</v>
      </c>
      <c r="G119" s="66" t="e">
        <f t="shared" si="13"/>
        <v>#DIV/0!</v>
      </c>
      <c r="I119" s="66" t="e">
        <f t="shared" si="14"/>
        <v>#DIV/0!</v>
      </c>
      <c r="K119" s="66" t="e">
        <f t="shared" si="15"/>
        <v>#DIV/0!</v>
      </c>
      <c r="M119" s="66" t="e">
        <f t="shared" si="16"/>
        <v>#DIV/0!</v>
      </c>
      <c r="O119" s="66" t="e">
        <f t="shared" si="17"/>
        <v>#DIV/0!</v>
      </c>
      <c r="Q119" s="66" t="e">
        <f t="shared" si="18"/>
        <v>#DIV/0!</v>
      </c>
      <c r="S119" s="66" t="e">
        <f t="shared" si="19"/>
        <v>#DIV/0!</v>
      </c>
      <c r="U119" s="66" t="e">
        <f t="shared" si="20"/>
        <v>#DIV/0!</v>
      </c>
      <c r="W119" s="66" t="e">
        <f t="shared" si="21"/>
        <v>#DIV/0!</v>
      </c>
      <c r="Y119" s="66" t="e">
        <f t="shared" si="22"/>
        <v>#DIV/0!</v>
      </c>
      <c r="AA119" s="66" t="e">
        <f t="shared" si="23"/>
        <v>#DIV/0!</v>
      </c>
    </row>
    <row r="120" spans="1:27" ht="12.75">
      <c r="A120" s="562"/>
      <c r="B120" s="43" t="s">
        <v>85</v>
      </c>
      <c r="C120" s="60"/>
      <c r="E120" s="66" t="e">
        <f t="shared" si="12"/>
        <v>#DIV/0!</v>
      </c>
      <c r="G120" s="66" t="e">
        <f t="shared" si="13"/>
        <v>#DIV/0!</v>
      </c>
      <c r="I120" s="66" t="e">
        <f t="shared" si="14"/>
        <v>#DIV/0!</v>
      </c>
      <c r="K120" s="66" t="e">
        <f t="shared" si="15"/>
        <v>#DIV/0!</v>
      </c>
      <c r="M120" s="66" t="e">
        <f t="shared" si="16"/>
        <v>#DIV/0!</v>
      </c>
      <c r="O120" s="66" t="e">
        <f t="shared" si="17"/>
        <v>#DIV/0!</v>
      </c>
      <c r="Q120" s="66" t="e">
        <f t="shared" si="18"/>
        <v>#DIV/0!</v>
      </c>
      <c r="S120" s="66" t="e">
        <f t="shared" si="19"/>
        <v>#DIV/0!</v>
      </c>
      <c r="U120" s="66" t="e">
        <f t="shared" si="20"/>
        <v>#DIV/0!</v>
      </c>
      <c r="W120" s="66" t="e">
        <f t="shared" si="21"/>
        <v>#DIV/0!</v>
      </c>
      <c r="Y120" s="66" t="e">
        <f t="shared" si="22"/>
        <v>#DIV/0!</v>
      </c>
      <c r="AA120" s="66" t="e">
        <f t="shared" si="23"/>
        <v>#DIV/0!</v>
      </c>
    </row>
    <row r="121" spans="1:27" ht="12.75">
      <c r="A121" s="562"/>
      <c r="B121" s="43" t="s">
        <v>86</v>
      </c>
      <c r="C121" s="60"/>
      <c r="E121" s="66" t="e">
        <f t="shared" si="12"/>
        <v>#DIV/0!</v>
      </c>
      <c r="G121" s="66" t="e">
        <f t="shared" si="13"/>
        <v>#DIV/0!</v>
      </c>
      <c r="I121" s="66" t="e">
        <f t="shared" si="14"/>
        <v>#DIV/0!</v>
      </c>
      <c r="K121" s="66" t="e">
        <f t="shared" si="15"/>
        <v>#DIV/0!</v>
      </c>
      <c r="M121" s="66" t="e">
        <f t="shared" si="16"/>
        <v>#DIV/0!</v>
      </c>
      <c r="O121" s="66" t="e">
        <f t="shared" si="17"/>
        <v>#DIV/0!</v>
      </c>
      <c r="Q121" s="66" t="e">
        <f t="shared" si="18"/>
        <v>#DIV/0!</v>
      </c>
      <c r="S121" s="66" t="e">
        <f t="shared" si="19"/>
        <v>#DIV/0!</v>
      </c>
      <c r="U121" s="66" t="e">
        <f t="shared" si="20"/>
        <v>#DIV/0!</v>
      </c>
      <c r="W121" s="66" t="e">
        <f t="shared" si="21"/>
        <v>#DIV/0!</v>
      </c>
      <c r="Y121" s="66" t="e">
        <f t="shared" si="22"/>
        <v>#DIV/0!</v>
      </c>
      <c r="AA121" s="66" t="e">
        <f t="shared" si="23"/>
        <v>#DIV/0!</v>
      </c>
    </row>
    <row r="122" spans="1:27" ht="12.75">
      <c r="A122" s="562"/>
      <c r="B122" s="43" t="s">
        <v>87</v>
      </c>
      <c r="C122" s="60"/>
      <c r="E122" s="66" t="e">
        <f t="shared" si="12"/>
        <v>#DIV/0!</v>
      </c>
      <c r="G122" s="66" t="e">
        <f t="shared" si="13"/>
        <v>#DIV/0!</v>
      </c>
      <c r="I122" s="66" t="e">
        <f t="shared" si="14"/>
        <v>#DIV/0!</v>
      </c>
      <c r="K122" s="66" t="e">
        <f t="shared" si="15"/>
        <v>#DIV/0!</v>
      </c>
      <c r="M122" s="66" t="e">
        <f t="shared" si="16"/>
        <v>#DIV/0!</v>
      </c>
      <c r="O122" s="66" t="e">
        <f t="shared" si="17"/>
        <v>#DIV/0!</v>
      </c>
      <c r="Q122" s="66" t="e">
        <f t="shared" si="18"/>
        <v>#DIV/0!</v>
      </c>
      <c r="S122" s="66" t="e">
        <f>R122/C122</f>
        <v>#DIV/0!</v>
      </c>
      <c r="U122" s="66" t="e">
        <f t="shared" si="20"/>
        <v>#DIV/0!</v>
      </c>
      <c r="W122" s="66" t="e">
        <f t="shared" si="21"/>
        <v>#DIV/0!</v>
      </c>
      <c r="Y122" s="66" t="e">
        <f t="shared" si="22"/>
        <v>#DIV/0!</v>
      </c>
      <c r="AA122" s="66" t="e">
        <f t="shared" si="23"/>
        <v>#DIV/0!</v>
      </c>
    </row>
    <row r="123" spans="1:27" ht="8.25" customHeight="1">
      <c r="A123" s="618"/>
      <c r="B123" s="618"/>
      <c r="C123" s="619"/>
      <c r="D123" s="50"/>
      <c r="E123" s="65"/>
      <c r="F123" s="50"/>
      <c r="G123" s="65"/>
      <c r="H123" s="50"/>
      <c r="I123" s="65"/>
      <c r="J123" s="50"/>
      <c r="K123" s="65"/>
      <c r="L123" s="50"/>
      <c r="M123" s="65"/>
      <c r="N123" s="50"/>
      <c r="O123" s="65"/>
      <c r="P123" s="50"/>
      <c r="Q123" s="65"/>
      <c r="R123" s="50"/>
      <c r="S123" s="65"/>
      <c r="T123" s="50"/>
      <c r="U123" s="65"/>
      <c r="V123" s="50"/>
      <c r="W123" s="65"/>
      <c r="X123" s="50"/>
      <c r="Y123" s="65"/>
      <c r="Z123" s="50"/>
      <c r="AA123" s="65"/>
    </row>
    <row r="124" spans="1:2" ht="12.75">
      <c r="A124" s="52"/>
      <c r="B124" s="27"/>
    </row>
    <row r="125" spans="1:2" ht="12.75">
      <c r="A125" s="52"/>
      <c r="B125" s="27"/>
    </row>
    <row r="126" spans="1:2" ht="12.75">
      <c r="A126" s="52"/>
      <c r="B126" s="27"/>
    </row>
    <row r="127" spans="1:2" ht="12.75">
      <c r="A127" s="52"/>
      <c r="B127" s="27"/>
    </row>
    <row r="128" spans="1:2" ht="12.75">
      <c r="A128" s="52"/>
      <c r="B128" s="27"/>
    </row>
    <row r="129" ht="12.75">
      <c r="B129" s="27"/>
    </row>
    <row r="130" spans="1:2" ht="12.75">
      <c r="A130" s="52"/>
      <c r="B130" s="63"/>
    </row>
    <row r="131" spans="1:2" ht="12.75">
      <c r="A131" s="52"/>
      <c r="B131" s="27"/>
    </row>
    <row r="132" spans="1:2" ht="12.75">
      <c r="A132" s="52"/>
      <c r="B132" s="27"/>
    </row>
    <row r="133" spans="1:2" ht="12.75">
      <c r="A133" s="52"/>
      <c r="B133" s="27"/>
    </row>
    <row r="134" spans="1:2" ht="12.75">
      <c r="A134" s="52"/>
      <c r="B134" s="27"/>
    </row>
    <row r="135" spans="1:2" ht="12.75">
      <c r="A135" s="52"/>
      <c r="B135" s="27"/>
    </row>
    <row r="136" spans="1:2" ht="12.75">
      <c r="A136" s="52"/>
      <c r="B136" s="27"/>
    </row>
    <row r="137" spans="1:2" ht="12.75">
      <c r="A137" s="52"/>
      <c r="B137" s="27"/>
    </row>
    <row r="138" spans="1:2" ht="12.75">
      <c r="A138" s="52"/>
      <c r="B138" s="27"/>
    </row>
    <row r="139" spans="1:2" ht="12.75">
      <c r="A139" s="52"/>
      <c r="B139" s="27"/>
    </row>
    <row r="140" spans="1:2" ht="12.75">
      <c r="A140" s="52"/>
      <c r="B140" s="27"/>
    </row>
    <row r="141" spans="1:2" ht="12.75">
      <c r="A141" s="52"/>
      <c r="B141" s="27"/>
    </row>
    <row r="142" spans="1:2" ht="12.75">
      <c r="A142" s="52"/>
      <c r="B142" s="27"/>
    </row>
    <row r="143" spans="1:2" ht="12.75">
      <c r="A143" s="52"/>
      <c r="B143" s="27"/>
    </row>
    <row r="144" spans="1:2" ht="12.75">
      <c r="A144" s="52"/>
      <c r="B144" s="27"/>
    </row>
    <row r="145" spans="1:2" ht="12.75">
      <c r="A145" s="52"/>
      <c r="B145" s="27"/>
    </row>
    <row r="146" spans="1:2" ht="12.75">
      <c r="A146" s="52"/>
      <c r="B146" s="27"/>
    </row>
    <row r="147" spans="1:2" ht="12.75">
      <c r="A147" s="52"/>
      <c r="B147" s="27"/>
    </row>
    <row r="148" spans="1:2" ht="12.75">
      <c r="A148" s="52"/>
      <c r="B148" s="27"/>
    </row>
    <row r="149" spans="1:2" ht="12.75">
      <c r="A149" s="52"/>
      <c r="B149" s="27"/>
    </row>
    <row r="150" spans="1:2" ht="12.75">
      <c r="A150" s="52"/>
      <c r="B150" s="27"/>
    </row>
  </sheetData>
  <sheetProtection/>
  <mergeCells count="15">
    <mergeCell ref="A24:A32"/>
    <mergeCell ref="A34:A42"/>
    <mergeCell ref="A44:A52"/>
    <mergeCell ref="A54:A62"/>
    <mergeCell ref="A64:A72"/>
    <mergeCell ref="A74:A82"/>
    <mergeCell ref="A4:A12"/>
    <mergeCell ref="A14:A22"/>
    <mergeCell ref="A1:B2"/>
    <mergeCell ref="C1:AA1"/>
    <mergeCell ref="A123:C123"/>
    <mergeCell ref="A84:A92"/>
    <mergeCell ref="A94:A102"/>
    <mergeCell ref="A104:A112"/>
    <mergeCell ref="A114:A122"/>
  </mergeCells>
  <printOptions/>
  <pageMargins left="0.5118110236220472" right="0.5118110236220472" top="0.7874015748031497" bottom="0.7874015748031497" header="0.31496062992125984" footer="0.31496062992125984"/>
  <pageSetup horizontalDpi="200" verticalDpi="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zoomScalePageLayoutView="0" workbookViewId="0" topLeftCell="A1">
      <selection activeCell="O31" sqref="O31"/>
    </sheetView>
  </sheetViews>
  <sheetFormatPr defaultColWidth="9.140625" defaultRowHeight="12.75"/>
  <cols>
    <col min="1" max="1" width="15.421875" style="2" bestFit="1" customWidth="1"/>
    <col min="2" max="13" width="10.00390625" style="2" customWidth="1"/>
    <col min="14" max="14" width="9.140625" style="376" customWidth="1"/>
  </cols>
  <sheetData>
    <row r="1" spans="1:18" ht="12.75">
      <c r="A1" s="1" t="s">
        <v>243</v>
      </c>
      <c r="B1"/>
      <c r="C1"/>
      <c r="D1"/>
      <c r="E1" s="460"/>
      <c r="F1"/>
      <c r="G1"/>
      <c r="H1"/>
      <c r="I1"/>
      <c r="J1"/>
      <c r="K1"/>
      <c r="L1"/>
      <c r="M1"/>
      <c r="N1"/>
      <c r="R1" s="1"/>
    </row>
    <row r="2" spans="1:18" ht="18">
      <c r="A2" s="1"/>
      <c r="B2" s="567" t="s">
        <v>239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R2" s="1"/>
    </row>
    <row r="3" spans="1:18" ht="18">
      <c r="A3" s="1"/>
      <c r="B3" s="567" t="s">
        <v>123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R3" s="1"/>
    </row>
    <row r="5" spans="1:13" ht="15.75">
      <c r="A5" s="620" t="s">
        <v>243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</row>
    <row r="6" spans="1:13" ht="15.75">
      <c r="A6" s="329"/>
      <c r="B6" s="312" t="s">
        <v>128</v>
      </c>
      <c r="C6" s="312" t="s">
        <v>129</v>
      </c>
      <c r="D6" s="312" t="s">
        <v>130</v>
      </c>
      <c r="E6" s="312" t="s">
        <v>131</v>
      </c>
      <c r="F6" s="312" t="s">
        <v>132</v>
      </c>
      <c r="G6" s="312" t="s">
        <v>133</v>
      </c>
      <c r="H6" s="312" t="s">
        <v>134</v>
      </c>
      <c r="I6" s="312" t="s">
        <v>135</v>
      </c>
      <c r="J6" s="312" t="s">
        <v>136</v>
      </c>
      <c r="K6" s="312" t="s">
        <v>141</v>
      </c>
      <c r="L6" s="312" t="s">
        <v>142</v>
      </c>
      <c r="M6" s="312" t="s">
        <v>143</v>
      </c>
    </row>
    <row r="7" spans="1:19" ht="15.75">
      <c r="A7" s="323" t="s">
        <v>161</v>
      </c>
      <c r="B7" s="314">
        <f>'PSF-Produtividade'!C11</f>
        <v>1767</v>
      </c>
      <c r="C7" s="199">
        <f>'PSF-Produtividade'!E11</f>
        <v>2591</v>
      </c>
      <c r="D7" s="199">
        <f>'PSF-Produtividade'!G11</f>
        <v>2386</v>
      </c>
      <c r="E7" s="199">
        <f>'PSF-Produtividade'!I11</f>
        <v>2944</v>
      </c>
      <c r="F7" s="199">
        <f>'PSF-Produtividade'!K11</f>
        <v>2462</v>
      </c>
      <c r="G7" s="199">
        <f>'PSF-Produtividade'!M11</f>
        <v>2290</v>
      </c>
      <c r="H7" s="199">
        <f>'PSF-Produtividade'!O11</f>
        <v>2266</v>
      </c>
      <c r="I7" s="199">
        <f>'PSF-Produtividade'!Q11</f>
        <v>2222</v>
      </c>
      <c r="J7" s="199">
        <f>'PSF-Produtividade'!S11</f>
        <v>2652</v>
      </c>
      <c r="K7" s="199">
        <f>'PSF-Produtividade'!U11</f>
        <v>2751</v>
      </c>
      <c r="L7" s="199">
        <f>'PSF-Produtividade'!X11</f>
        <v>0.8604166666666667</v>
      </c>
      <c r="M7" s="199">
        <f>'PSF-Produtividade'!Y11</f>
        <v>2106</v>
      </c>
      <c r="S7" s="1"/>
    </row>
    <row r="8" spans="1:19" ht="15.75">
      <c r="A8" s="310" t="s">
        <v>157</v>
      </c>
      <c r="B8" s="314">
        <f>URSI!C8</f>
        <v>252</v>
      </c>
      <c r="C8" s="199">
        <f>URSI!E8</f>
        <v>305</v>
      </c>
      <c r="D8" s="199">
        <f>URSI!G8</f>
        <v>292</v>
      </c>
      <c r="E8" s="199">
        <f>URSI!I8</f>
        <v>332</v>
      </c>
      <c r="F8" s="199">
        <f>URSI!K8</f>
        <v>241</v>
      </c>
      <c r="G8" s="199">
        <f>URSI!M8</f>
        <v>335</v>
      </c>
      <c r="H8" s="199">
        <f>URSI!C19</f>
        <v>301</v>
      </c>
      <c r="I8" s="199">
        <f>URSI!E19</f>
        <v>231</v>
      </c>
      <c r="J8" s="199">
        <f>URSI!G19</f>
        <v>329</v>
      </c>
      <c r="K8" s="199">
        <f>URSI!I19</f>
        <v>51</v>
      </c>
      <c r="L8" s="199">
        <f>URSI!K19</f>
        <v>115</v>
      </c>
      <c r="M8" s="199">
        <f>URSI!M19</f>
        <v>100</v>
      </c>
      <c r="S8" s="1"/>
    </row>
    <row r="9" spans="1:19" ht="15.75">
      <c r="A9" s="310" t="s">
        <v>158</v>
      </c>
      <c r="B9" s="314">
        <f>'Produtividade AMA-E'!C14</f>
        <v>3823</v>
      </c>
      <c r="C9" s="199">
        <f>'Produtividade AMA-E'!E14</f>
        <v>3645</v>
      </c>
      <c r="D9" s="199">
        <f>'Produtividade AMA-E'!G14</f>
        <v>4429</v>
      </c>
      <c r="E9" s="199">
        <f>'Produtividade AMA-E'!I14</f>
        <v>4948</v>
      </c>
      <c r="F9" s="199">
        <f>'Produtividade AMA-E'!K14</f>
        <v>4331</v>
      </c>
      <c r="G9" s="199">
        <f>'Produtividade AMA-E'!M14</f>
        <v>4541</v>
      </c>
      <c r="H9" s="199">
        <f>'Produtividade AMA-E'!O14</f>
        <v>4366</v>
      </c>
      <c r="I9" s="199">
        <f>'Produtividade AMA-E'!Q14</f>
        <v>4882</v>
      </c>
      <c r="J9" s="199">
        <f>'Produtividade AMA-E'!S14</f>
        <v>4078</v>
      </c>
      <c r="K9" s="199">
        <f>'Produtividade AMA-E'!U14</f>
        <v>4232</v>
      </c>
      <c r="L9" s="199">
        <f>'Produtividade AMA-E'!W14</f>
        <v>3898</v>
      </c>
      <c r="M9" s="199">
        <f>'Produtividade AMA-E'!Y14</f>
        <v>3196</v>
      </c>
      <c r="S9" s="1"/>
    </row>
    <row r="10" spans="1:19" ht="15.75">
      <c r="A10" s="330" t="s">
        <v>127</v>
      </c>
      <c r="B10" s="314">
        <f>'UBS - Atendimentos'!D21</f>
        <v>16001</v>
      </c>
      <c r="C10" s="199">
        <f>'UBS - Atendimentos'!F21</f>
        <v>15876</v>
      </c>
      <c r="D10" s="199">
        <f>'UBS - Atendimentos'!H21</f>
        <v>18165</v>
      </c>
      <c r="E10" s="199">
        <f>'UBS - Atendimentos'!J21</f>
        <v>21545</v>
      </c>
      <c r="F10" s="199">
        <f>'UBS - Atendimentos'!L21</f>
        <v>19101</v>
      </c>
      <c r="G10" s="199">
        <f>'UBS - Atendimentos'!N21</f>
        <v>18015</v>
      </c>
      <c r="H10" s="199">
        <f>'UBS - Atendimentos'!D38</f>
        <v>17795</v>
      </c>
      <c r="I10" s="199">
        <f>'UBS - Atendimentos'!F38</f>
        <v>18918</v>
      </c>
      <c r="J10" s="199">
        <f>'UBS - Atendimentos'!H38</f>
        <v>21533</v>
      </c>
      <c r="K10" s="199">
        <f>'UBS - Atendimentos'!J38</f>
        <v>18593</v>
      </c>
      <c r="L10" s="199">
        <f>'UBS - Atendimentos'!L38</f>
        <v>20197</v>
      </c>
      <c r="M10" s="199">
        <f>'UBS - Atendimentos'!N38</f>
        <v>18792</v>
      </c>
      <c r="S10" s="1"/>
    </row>
    <row r="11" spans="1:19" ht="15.75">
      <c r="A11" s="323" t="s">
        <v>138</v>
      </c>
      <c r="B11" s="316">
        <f>SUM(B7:B10)</f>
        <v>21843</v>
      </c>
      <c r="C11" s="200">
        <f aca="true" t="shared" si="0" ref="C11:M11">SUM(C7:C10)</f>
        <v>22417</v>
      </c>
      <c r="D11" s="200">
        <f t="shared" si="0"/>
        <v>25272</v>
      </c>
      <c r="E11" s="200">
        <f t="shared" si="0"/>
        <v>29769</v>
      </c>
      <c r="F11" s="200">
        <f t="shared" si="0"/>
        <v>26135</v>
      </c>
      <c r="G11" s="200">
        <f t="shared" si="0"/>
        <v>25181</v>
      </c>
      <c r="H11" s="200">
        <f t="shared" si="0"/>
        <v>24728</v>
      </c>
      <c r="I11" s="200">
        <f t="shared" si="0"/>
        <v>26253</v>
      </c>
      <c r="J11" s="200">
        <f t="shared" si="0"/>
        <v>28592</v>
      </c>
      <c r="K11" s="200">
        <f t="shared" si="0"/>
        <v>25627</v>
      </c>
      <c r="L11" s="200">
        <f t="shared" si="0"/>
        <v>24210.860416666666</v>
      </c>
      <c r="M11" s="200">
        <f t="shared" si="0"/>
        <v>24194</v>
      </c>
      <c r="N11" s="377">
        <f>SUM(B11:M11)</f>
        <v>304221.86041666666</v>
      </c>
      <c r="S11" s="1"/>
    </row>
    <row r="12" spans="2:19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"/>
    </row>
    <row r="13" spans="1:19" ht="15.75" hidden="1">
      <c r="A13" s="201" t="s">
        <v>159</v>
      </c>
      <c r="B13" s="197">
        <v>22240</v>
      </c>
      <c r="C13" s="197">
        <v>23603</v>
      </c>
      <c r="D13" s="197">
        <v>29101</v>
      </c>
      <c r="E13" s="197">
        <v>29923</v>
      </c>
      <c r="F13" s="197">
        <v>31973</v>
      </c>
      <c r="G13" s="197">
        <v>28998</v>
      </c>
      <c r="H13" s="197">
        <f>H11+H18</f>
        <v>33947</v>
      </c>
      <c r="I13" s="197">
        <f>I11+I18</f>
        <v>35452</v>
      </c>
      <c r="J13" s="203"/>
      <c r="K13" s="203"/>
      <c r="L13" s="203"/>
      <c r="M13" s="203"/>
      <c r="S13" s="1"/>
    </row>
    <row r="14" spans="1:13" ht="15.75" hidden="1">
      <c r="A14" s="202" t="s">
        <v>156</v>
      </c>
      <c r="B14" s="198">
        <f aca="true" t="shared" si="1" ref="B14:I14">B13-B11</f>
        <v>397</v>
      </c>
      <c r="C14" s="198">
        <f t="shared" si="1"/>
        <v>1186</v>
      </c>
      <c r="D14" s="198">
        <f t="shared" si="1"/>
        <v>3829</v>
      </c>
      <c r="E14" s="198">
        <f t="shared" si="1"/>
        <v>154</v>
      </c>
      <c r="F14" s="198">
        <f t="shared" si="1"/>
        <v>5838</v>
      </c>
      <c r="G14" s="198">
        <f t="shared" si="1"/>
        <v>3817</v>
      </c>
      <c r="H14" s="198">
        <f t="shared" si="1"/>
        <v>9219</v>
      </c>
      <c r="I14" s="198">
        <f t="shared" si="1"/>
        <v>9199</v>
      </c>
      <c r="J14" s="204"/>
      <c r="K14" s="204"/>
      <c r="L14" s="204"/>
      <c r="M14" s="204"/>
    </row>
    <row r="15" spans="2:13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>
      <c r="A16" s="623" t="s">
        <v>155</v>
      </c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</row>
    <row r="17" spans="1:13" ht="15.75">
      <c r="A17" s="324"/>
      <c r="B17" s="321" t="s">
        <v>128</v>
      </c>
      <c r="C17" s="306" t="s">
        <v>129</v>
      </c>
      <c r="D17" s="306" t="s">
        <v>130</v>
      </c>
      <c r="E17" s="306" t="s">
        <v>131</v>
      </c>
      <c r="F17" s="306" t="s">
        <v>132</v>
      </c>
      <c r="G17" s="306" t="s">
        <v>133</v>
      </c>
      <c r="H17" s="306" t="s">
        <v>134</v>
      </c>
      <c r="I17" s="306" t="s">
        <v>135</v>
      </c>
      <c r="J17" s="306" t="s">
        <v>136</v>
      </c>
      <c r="K17" s="306" t="s">
        <v>141</v>
      </c>
      <c r="L17" s="306" t="s">
        <v>142</v>
      </c>
      <c r="M17" s="306" t="s">
        <v>143</v>
      </c>
    </row>
    <row r="18" spans="1:13" ht="15.75">
      <c r="A18" s="322" t="s">
        <v>175</v>
      </c>
      <c r="B18" s="319">
        <f>'PSF-Produtividade'!C27</f>
        <v>8590</v>
      </c>
      <c r="C18" s="307">
        <f>'PSF-Produtividade'!E27</f>
        <v>9581</v>
      </c>
      <c r="D18" s="307">
        <f>'PSF-Produtividade'!G27</f>
        <v>9078</v>
      </c>
      <c r="E18" s="307">
        <f>'PSF-Produtividade'!I27</f>
        <v>9342</v>
      </c>
      <c r="F18" s="307">
        <f>'PSF-Produtividade'!K27</f>
        <v>10129</v>
      </c>
      <c r="G18" s="307">
        <f>'PSF-Produtividade'!M27</f>
        <v>10294</v>
      </c>
      <c r="H18" s="307">
        <f>'PSF-Produtividade'!O27</f>
        <v>9219</v>
      </c>
      <c r="I18" s="307">
        <f>'PSF-Produtividade'!Q27</f>
        <v>9199</v>
      </c>
      <c r="J18" s="307">
        <f>'PSF-Produtividade'!S27</f>
        <v>8597</v>
      </c>
      <c r="K18" s="307">
        <f>'PSF-Produtividade'!U27</f>
        <v>9005</v>
      </c>
      <c r="L18" s="307">
        <f>'PSF-Produtividade'!W27</f>
        <v>8707</v>
      </c>
      <c r="M18" s="307">
        <f>'PSF-Produtividade'!Y27</f>
        <v>7984</v>
      </c>
    </row>
    <row r="19" spans="1:13" ht="15.75">
      <c r="A19" s="51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</row>
    <row r="20" spans="1:13" ht="15">
      <c r="A20" s="244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13" ht="15.75">
      <c r="A21" s="625" t="s">
        <v>183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</row>
    <row r="22" spans="1:13" ht="15.75">
      <c r="A22" s="325"/>
      <c r="B22" s="318" t="s">
        <v>128</v>
      </c>
      <c r="C22" s="308" t="s">
        <v>129</v>
      </c>
      <c r="D22" s="308" t="s">
        <v>130</v>
      </c>
      <c r="E22" s="308" t="s">
        <v>131</v>
      </c>
      <c r="F22" s="308" t="s">
        <v>132</v>
      </c>
      <c r="G22" s="308" t="s">
        <v>133</v>
      </c>
      <c r="H22" s="308" t="s">
        <v>134</v>
      </c>
      <c r="I22" s="308" t="s">
        <v>135</v>
      </c>
      <c r="J22" s="308" t="s">
        <v>136</v>
      </c>
      <c r="K22" s="308" t="s">
        <v>141</v>
      </c>
      <c r="L22" s="308" t="s">
        <v>142</v>
      </c>
      <c r="M22" s="308" t="s">
        <v>143</v>
      </c>
    </row>
    <row r="23" spans="1:14" ht="15.75">
      <c r="A23" s="320" t="s">
        <v>184</v>
      </c>
      <c r="B23" s="319">
        <f>'Produtividade  AMA'!C10</f>
        <v>18060</v>
      </c>
      <c r="C23" s="307">
        <f>'Produtividade  AMA'!E10</f>
        <v>18003</v>
      </c>
      <c r="D23" s="307">
        <f>'Produtividade  AMA'!G10</f>
        <v>21669</v>
      </c>
      <c r="E23" s="307">
        <f>'Produtividade  AMA'!I10</f>
        <v>25850</v>
      </c>
      <c r="F23" s="307">
        <f>'Produtividade  AMA'!K10</f>
        <v>23542</v>
      </c>
      <c r="G23" s="307">
        <f>'Produtividade  AMA'!M10</f>
        <v>21302</v>
      </c>
      <c r="H23" s="307">
        <f>'Produtividade  AMA'!O10</f>
        <v>19677</v>
      </c>
      <c r="I23" s="307">
        <f>'Produtividade  AMA'!Q10</f>
        <v>22823</v>
      </c>
      <c r="J23" s="307">
        <f>'Produtividade  AMA'!S10</f>
        <v>21074</v>
      </c>
      <c r="K23" s="307">
        <f>'Produtividade  AMA'!U10</f>
        <v>21140</v>
      </c>
      <c r="L23" s="307">
        <f>'Produtividade  AMA'!W10</f>
        <v>18526</v>
      </c>
      <c r="M23" s="307">
        <f>'Produtividade  AMA'!Y10</f>
        <v>16181</v>
      </c>
      <c r="N23" s="377">
        <f>SUM(B23:M23)</f>
        <v>247847</v>
      </c>
    </row>
    <row r="24" spans="2:13" ht="15">
      <c r="B24" s="374">
        <f aca="true" t="shared" si="2" ref="B24:M24">B23+B11</f>
        <v>39903</v>
      </c>
      <c r="C24" s="374">
        <f t="shared" si="2"/>
        <v>40420</v>
      </c>
      <c r="D24" s="374">
        <f t="shared" si="2"/>
        <v>46941</v>
      </c>
      <c r="E24" s="374">
        <f t="shared" si="2"/>
        <v>55619</v>
      </c>
      <c r="F24" s="374">
        <f t="shared" si="2"/>
        <v>49677</v>
      </c>
      <c r="G24" s="374">
        <f t="shared" si="2"/>
        <v>46483</v>
      </c>
      <c r="H24" s="374">
        <f t="shared" si="2"/>
        <v>44405</v>
      </c>
      <c r="I24" s="374">
        <f t="shared" si="2"/>
        <v>49076</v>
      </c>
      <c r="J24" s="374">
        <f t="shared" si="2"/>
        <v>49666</v>
      </c>
      <c r="K24" s="374">
        <f t="shared" si="2"/>
        <v>46767</v>
      </c>
      <c r="L24" s="374">
        <f t="shared" si="2"/>
        <v>42736.86041666666</v>
      </c>
      <c r="M24" s="374">
        <f t="shared" si="2"/>
        <v>40375</v>
      </c>
    </row>
    <row r="25" spans="2:13" ht="15"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1:13" ht="15.75">
      <c r="A26" s="621" t="s">
        <v>160</v>
      </c>
      <c r="B26" s="622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</row>
    <row r="27" spans="1:13" ht="15.75">
      <c r="A27" s="326"/>
      <c r="B27" s="313" t="s">
        <v>128</v>
      </c>
      <c r="C27" s="313" t="s">
        <v>129</v>
      </c>
      <c r="D27" s="313" t="s">
        <v>130</v>
      </c>
      <c r="E27" s="313" t="s">
        <v>131</v>
      </c>
      <c r="F27" s="313" t="s">
        <v>132</v>
      </c>
      <c r="G27" s="313" t="s">
        <v>133</v>
      </c>
      <c r="H27" s="313" t="s">
        <v>134</v>
      </c>
      <c r="I27" s="313" t="s">
        <v>135</v>
      </c>
      <c r="J27" s="313" t="s">
        <v>136</v>
      </c>
      <c r="K27" s="313" t="s">
        <v>141</v>
      </c>
      <c r="L27" s="313" t="s">
        <v>142</v>
      </c>
      <c r="M27" s="313" t="s">
        <v>143</v>
      </c>
    </row>
    <row r="28" spans="1:13" ht="15.75">
      <c r="A28" s="317" t="s">
        <v>162</v>
      </c>
      <c r="B28" s="327">
        <f>'PSF-Produtividade'!C19</f>
        <v>906</v>
      </c>
      <c r="C28" s="328">
        <f>'PSF-Produtividade'!E19</f>
        <v>1389</v>
      </c>
      <c r="D28" s="328">
        <f>'PSF-Produtividade'!G19</f>
        <v>1076</v>
      </c>
      <c r="E28" s="328">
        <f>'PSF-Produtividade'!I19</f>
        <v>1090</v>
      </c>
      <c r="F28" s="328">
        <f>'PSF-Produtividade'!K19</f>
        <v>1240</v>
      </c>
      <c r="G28" s="328">
        <f>'PSF-Produtividade'!M19</f>
        <v>1499</v>
      </c>
      <c r="H28" s="328">
        <f>'PSF-Produtividade'!O19</f>
        <v>1446</v>
      </c>
      <c r="I28" s="328">
        <f>'PSF-Produtividade'!Q19</f>
        <v>1265</v>
      </c>
      <c r="J28" s="328">
        <f>'PSF-Produtividade'!S19</f>
        <v>1362</v>
      </c>
      <c r="K28" s="328">
        <f>'PSF-Produtividade'!U19</f>
        <v>1363</v>
      </c>
      <c r="L28" s="328">
        <f>'PSF-Produtividade'!W19</f>
        <v>1148</v>
      </c>
      <c r="M28" s="328">
        <f>'PSF-Produtividade'!Y19</f>
        <v>883</v>
      </c>
    </row>
    <row r="29" spans="1:13" ht="15.75">
      <c r="A29" s="309" t="s">
        <v>176</v>
      </c>
      <c r="B29" s="314">
        <f>B18</f>
        <v>8590</v>
      </c>
      <c r="C29" s="199">
        <f aca="true" t="shared" si="3" ref="C29:M29">C18</f>
        <v>9581</v>
      </c>
      <c r="D29" s="199">
        <f t="shared" si="3"/>
        <v>9078</v>
      </c>
      <c r="E29" s="199">
        <f t="shared" si="3"/>
        <v>9342</v>
      </c>
      <c r="F29" s="199">
        <f t="shared" si="3"/>
        <v>10129</v>
      </c>
      <c r="G29" s="199">
        <f t="shared" si="3"/>
        <v>10294</v>
      </c>
      <c r="H29" s="199">
        <f t="shared" si="3"/>
        <v>9219</v>
      </c>
      <c r="I29" s="199">
        <f t="shared" si="3"/>
        <v>9199</v>
      </c>
      <c r="J29" s="199">
        <f t="shared" si="3"/>
        <v>8597</v>
      </c>
      <c r="K29" s="199">
        <f t="shared" si="3"/>
        <v>9005</v>
      </c>
      <c r="L29" s="199">
        <f t="shared" si="3"/>
        <v>8707</v>
      </c>
      <c r="M29" s="199">
        <f t="shared" si="3"/>
        <v>7984</v>
      </c>
    </row>
    <row r="30" spans="1:13" ht="15.75">
      <c r="A30" s="317" t="s">
        <v>157</v>
      </c>
      <c r="B30" s="315">
        <f>URSI!C14</f>
        <v>252</v>
      </c>
      <c r="C30" s="302">
        <f>URSI!E14</f>
        <v>305</v>
      </c>
      <c r="D30" s="302">
        <f>URSI!G14</f>
        <v>292</v>
      </c>
      <c r="E30" s="302">
        <f>URSI!I14</f>
        <v>332</v>
      </c>
      <c r="F30" s="302">
        <f>URSI!K14</f>
        <v>241</v>
      </c>
      <c r="G30" s="302">
        <f>URSI!M14</f>
        <v>335</v>
      </c>
      <c r="H30" s="302">
        <f>URSI!C25</f>
        <v>301</v>
      </c>
      <c r="I30" s="302">
        <f>URSI!E25</f>
        <v>0</v>
      </c>
      <c r="J30" s="302">
        <f>URSI!G25</f>
        <v>329</v>
      </c>
      <c r="K30" s="302">
        <f>URSI!I25</f>
        <v>51</v>
      </c>
      <c r="L30" s="302">
        <f>URSI!K25</f>
        <v>115</v>
      </c>
      <c r="M30" s="302">
        <f>URSI!M25</f>
        <v>100</v>
      </c>
    </row>
    <row r="31" spans="1:13" ht="15.75">
      <c r="A31" s="309" t="s">
        <v>163</v>
      </c>
      <c r="B31" s="314">
        <f>NASF!D12</f>
        <v>110</v>
      </c>
      <c r="C31" s="199">
        <f>NASF!F12</f>
        <v>110</v>
      </c>
      <c r="D31" s="199">
        <f>NASF!H12</f>
        <v>71</v>
      </c>
      <c r="E31" s="199">
        <f>NASF!J12</f>
        <v>91</v>
      </c>
      <c r="F31" s="199">
        <f>NASF!L12</f>
        <v>86</v>
      </c>
      <c r="G31" s="199">
        <f>URSI!M8</f>
        <v>335</v>
      </c>
      <c r="H31" s="199">
        <f>NASF!D21</f>
        <v>132</v>
      </c>
      <c r="I31" s="199">
        <f>NASF!F21</f>
        <v>122</v>
      </c>
      <c r="J31" s="199">
        <f>NASF!H21</f>
        <v>110</v>
      </c>
      <c r="K31" s="199">
        <f>NASF!J21</f>
        <v>50</v>
      </c>
      <c r="L31" s="199">
        <f>NASF!L21</f>
        <v>0</v>
      </c>
      <c r="M31" s="199">
        <f>NASF!N21</f>
        <v>0</v>
      </c>
    </row>
    <row r="32" spans="1:13" ht="15.75">
      <c r="A32" s="309" t="s">
        <v>164</v>
      </c>
      <c r="B32" s="314">
        <f>NIR!D13</f>
        <v>449</v>
      </c>
      <c r="C32" s="199">
        <f>NIR!F13</f>
        <v>1124</v>
      </c>
      <c r="D32" s="199">
        <f>NIR!H13</f>
        <v>1040</v>
      </c>
      <c r="E32" s="199">
        <f>NIR!J13</f>
        <v>890</v>
      </c>
      <c r="F32" s="199">
        <f>NIR!L13</f>
        <v>920</v>
      </c>
      <c r="G32" s="199">
        <f>NIR!N13</f>
        <v>888</v>
      </c>
      <c r="H32" s="199">
        <f>NIR!D22</f>
        <v>899</v>
      </c>
      <c r="I32" s="199">
        <f>NIR!F22</f>
        <v>1264</v>
      </c>
      <c r="J32" s="199">
        <f>NIR!H22</f>
        <v>1713</v>
      </c>
      <c r="K32" s="199">
        <f>NIR!J22</f>
        <v>1409</v>
      </c>
      <c r="L32" s="199">
        <f>NIR!L22</f>
        <v>0</v>
      </c>
      <c r="M32" s="199">
        <f>NIR!N22</f>
        <v>0</v>
      </c>
    </row>
    <row r="33" spans="1:13" ht="15.75">
      <c r="A33" s="317" t="s">
        <v>107</v>
      </c>
      <c r="B33" s="314">
        <f>'UAD - EMAD'!C10</f>
        <v>435</v>
      </c>
      <c r="C33" s="199">
        <f>'UAD - EMAD'!E10</f>
        <v>454</v>
      </c>
      <c r="D33" s="199">
        <f>'UAD - EMAD'!G10</f>
        <v>477</v>
      </c>
      <c r="E33" s="199">
        <f>'UAD - EMAD'!I10</f>
        <v>555</v>
      </c>
      <c r="F33" s="199">
        <f>'UAD - EMAD'!K10</f>
        <v>368</v>
      </c>
      <c r="G33" s="199">
        <f>'UAD - EMAD'!M10</f>
        <v>419</v>
      </c>
      <c r="H33" s="199">
        <f>'UAD - EMAD'!C18</f>
        <v>416</v>
      </c>
      <c r="I33" s="199">
        <f>'UAD - EMAD'!E18</f>
        <v>496</v>
      </c>
      <c r="J33" s="199">
        <f>'UAD - EMAD'!G18</f>
        <v>445</v>
      </c>
      <c r="K33" s="199">
        <f>'UAD - EMAD'!I18</f>
        <v>384</v>
      </c>
      <c r="L33" s="199">
        <f>'UAD - EMAD'!K18</f>
        <v>0</v>
      </c>
      <c r="M33" s="199">
        <f>'UAD - EMAD'!M18</f>
        <v>0</v>
      </c>
    </row>
    <row r="34" spans="1:13" ht="15.75">
      <c r="A34" s="309" t="s">
        <v>138</v>
      </c>
      <c r="B34" s="316">
        <f aca="true" t="shared" si="4" ref="B34:M34">SUM(B28:B33)</f>
        <v>10742</v>
      </c>
      <c r="C34" s="200">
        <f t="shared" si="4"/>
        <v>12963</v>
      </c>
      <c r="D34" s="200">
        <f t="shared" si="4"/>
        <v>12034</v>
      </c>
      <c r="E34" s="200">
        <f t="shared" si="4"/>
        <v>12300</v>
      </c>
      <c r="F34" s="200">
        <f t="shared" si="4"/>
        <v>12984</v>
      </c>
      <c r="G34" s="200">
        <f t="shared" si="4"/>
        <v>13770</v>
      </c>
      <c r="H34" s="200">
        <f t="shared" si="4"/>
        <v>12413</v>
      </c>
      <c r="I34" s="200">
        <f t="shared" si="4"/>
        <v>12346</v>
      </c>
      <c r="J34" s="200">
        <f t="shared" si="4"/>
        <v>12556</v>
      </c>
      <c r="K34" s="200">
        <f t="shared" si="4"/>
        <v>12262</v>
      </c>
      <c r="L34" s="200">
        <f t="shared" si="4"/>
        <v>9970</v>
      </c>
      <c r="M34" s="200">
        <f t="shared" si="4"/>
        <v>8967</v>
      </c>
    </row>
    <row r="35" spans="2:16" ht="15">
      <c r="B35" s="374">
        <f aca="true" t="shared" si="5" ref="B35:M35">B34-B29</f>
        <v>2152</v>
      </c>
      <c r="C35" s="374">
        <f t="shared" si="5"/>
        <v>3382</v>
      </c>
      <c r="D35" s="374">
        <f t="shared" si="5"/>
        <v>2956</v>
      </c>
      <c r="E35" s="374">
        <f t="shared" si="5"/>
        <v>2958</v>
      </c>
      <c r="F35" s="374">
        <f t="shared" si="5"/>
        <v>2855</v>
      </c>
      <c r="G35" s="374">
        <f t="shared" si="5"/>
        <v>3476</v>
      </c>
      <c r="H35" s="374">
        <f t="shared" si="5"/>
        <v>3194</v>
      </c>
      <c r="I35" s="374">
        <f t="shared" si="5"/>
        <v>3147</v>
      </c>
      <c r="J35" s="374">
        <f t="shared" si="5"/>
        <v>3959</v>
      </c>
      <c r="K35" s="374">
        <f t="shared" si="5"/>
        <v>3257</v>
      </c>
      <c r="L35" s="374">
        <f t="shared" si="5"/>
        <v>1263</v>
      </c>
      <c r="M35" s="374">
        <f t="shared" si="5"/>
        <v>983</v>
      </c>
      <c r="N35" s="375">
        <f>SUM(B35:M35)</f>
        <v>33582</v>
      </c>
      <c r="O35" s="376"/>
      <c r="P35" s="376"/>
    </row>
  </sheetData>
  <sheetProtection/>
  <mergeCells count="6">
    <mergeCell ref="A5:M5"/>
    <mergeCell ref="A26:M26"/>
    <mergeCell ref="A16:M16"/>
    <mergeCell ref="A21:M21"/>
    <mergeCell ref="B2:P2"/>
    <mergeCell ref="B3:P3"/>
  </mergeCells>
  <printOptions/>
  <pageMargins left="0.2362204724409449" right="0.2362204724409449" top="0.7874015748031497" bottom="0.7086614173228347" header="0.5118110236220472" footer="0.27"/>
  <pageSetup horizontalDpi="600" verticalDpi="600" orientation="landscape" paperSize="9" scale="70" r:id="rId2"/>
  <headerFooter alignWithMargins="0">
    <oddFooter>&amp;LFonte: Sistema Siga Saúde/SP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5">
      <selection activeCell="O31" sqref="O31"/>
    </sheetView>
  </sheetViews>
  <sheetFormatPr defaultColWidth="9.140625" defaultRowHeight="12.75"/>
  <cols>
    <col min="1" max="1" width="14.28125" style="220" customWidth="1"/>
    <col min="2" max="4" width="12.00390625" style="219" bestFit="1" customWidth="1"/>
    <col min="5" max="6" width="11.421875" style="219" bestFit="1" customWidth="1"/>
    <col min="7" max="7" width="10.57421875" style="219" bestFit="1" customWidth="1"/>
    <col min="8" max="9" width="11.28125" style="219" bestFit="1" customWidth="1"/>
    <col min="10" max="13" width="10.7109375" style="219" customWidth="1"/>
    <col min="14" max="14" width="11.28125" style="219" customWidth="1"/>
    <col min="15" max="15" width="11.421875" style="219" customWidth="1"/>
    <col min="16" max="16" width="3.00390625" style="219" customWidth="1"/>
    <col min="17" max="16384" width="9.140625" style="219" customWidth="1"/>
  </cols>
  <sheetData>
    <row r="1" ht="12.75">
      <c r="A1" s="220" t="s">
        <v>243</v>
      </c>
    </row>
    <row r="2" s="206" customFormat="1" ht="22.5" customHeight="1">
      <c r="A2" s="205"/>
    </row>
    <row r="3" spans="1:15" ht="22.5" customHeight="1">
      <c r="A3" s="627" t="s">
        <v>241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</row>
    <row r="4" spans="1:15" ht="22.5" customHeight="1">
      <c r="A4" s="628" t="s">
        <v>188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</row>
    <row r="5" spans="1:15" ht="22.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5" ht="22.5" customHeight="1">
      <c r="A6" s="631" t="s">
        <v>181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</row>
    <row r="7" spans="1:15" ht="22.5" customHeight="1" thickBo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7" s="55" customFormat="1" ht="22.5" customHeight="1" thickBot="1">
      <c r="A8" s="208" t="s">
        <v>165</v>
      </c>
      <c r="B8" s="209" t="s">
        <v>149</v>
      </c>
      <c r="C8" s="209" t="s">
        <v>150</v>
      </c>
      <c r="D8" s="209" t="s">
        <v>151</v>
      </c>
      <c r="E8" s="209" t="s">
        <v>166</v>
      </c>
      <c r="F8" s="209" t="s">
        <v>152</v>
      </c>
      <c r="G8" s="209" t="s">
        <v>153</v>
      </c>
      <c r="H8" s="209" t="s">
        <v>154</v>
      </c>
      <c r="I8" s="209" t="s">
        <v>167</v>
      </c>
      <c r="J8" s="209" t="s">
        <v>168</v>
      </c>
      <c r="K8" s="209" t="s">
        <v>169</v>
      </c>
      <c r="L8" s="209" t="s">
        <v>170</v>
      </c>
      <c r="M8" s="209" t="s">
        <v>171</v>
      </c>
      <c r="N8" s="210" t="s">
        <v>138</v>
      </c>
      <c r="O8" s="211" t="s">
        <v>172</v>
      </c>
      <c r="Q8" s="212"/>
    </row>
    <row r="9" spans="1:15" ht="22.5" customHeight="1">
      <c r="A9" s="213" t="s">
        <v>173</v>
      </c>
      <c r="B9" s="214">
        <f>GERAL!B11</f>
        <v>21843</v>
      </c>
      <c r="C9" s="214">
        <f>GERAL!C11</f>
        <v>22417</v>
      </c>
      <c r="D9" s="214">
        <f>GERAL!D11</f>
        <v>25272</v>
      </c>
      <c r="E9" s="214">
        <f>GERAL!E11</f>
        <v>29769</v>
      </c>
      <c r="F9" s="214">
        <f>GERAL!F11</f>
        <v>26135</v>
      </c>
      <c r="G9" s="214">
        <f>GERAL!G11</f>
        <v>25181</v>
      </c>
      <c r="H9" s="214">
        <f>GERAL!H11</f>
        <v>24728</v>
      </c>
      <c r="I9" s="214">
        <f>GERAL!I11</f>
        <v>26253</v>
      </c>
      <c r="J9" s="214">
        <f>GERAL!J11</f>
        <v>28592</v>
      </c>
      <c r="K9" s="214">
        <f>GERAL!K11</f>
        <v>25627</v>
      </c>
      <c r="L9" s="214">
        <f>GERAL!L11</f>
        <v>24210.860416666666</v>
      </c>
      <c r="M9" s="214">
        <f>GERAL!M11</f>
        <v>24194</v>
      </c>
      <c r="N9" s="215">
        <f>SUM(B9:M9)</f>
        <v>304221.86041666666</v>
      </c>
      <c r="O9" s="216">
        <f>AVERAGE(B9:D9)</f>
        <v>23177.333333333332</v>
      </c>
    </row>
    <row r="10" spans="1:15" ht="25.5" customHeight="1" thickBot="1">
      <c r="A10" s="217" t="s">
        <v>174</v>
      </c>
      <c r="B10" s="218">
        <f>SUM(B9)</f>
        <v>21843</v>
      </c>
      <c r="C10" s="218">
        <f aca="true" t="shared" si="0" ref="C10:O10">SUM(C9)</f>
        <v>22417</v>
      </c>
      <c r="D10" s="218">
        <f t="shared" si="0"/>
        <v>25272</v>
      </c>
      <c r="E10" s="218">
        <f t="shared" si="0"/>
        <v>29769</v>
      </c>
      <c r="F10" s="218">
        <f t="shared" si="0"/>
        <v>26135</v>
      </c>
      <c r="G10" s="218">
        <f t="shared" si="0"/>
        <v>25181</v>
      </c>
      <c r="H10" s="218">
        <f t="shared" si="0"/>
        <v>24728</v>
      </c>
      <c r="I10" s="218">
        <f t="shared" si="0"/>
        <v>26253</v>
      </c>
      <c r="J10" s="218">
        <f t="shared" si="0"/>
        <v>28592</v>
      </c>
      <c r="K10" s="218">
        <f t="shared" si="0"/>
        <v>25627</v>
      </c>
      <c r="L10" s="218">
        <f t="shared" si="0"/>
        <v>24210.860416666666</v>
      </c>
      <c r="M10" s="218">
        <f t="shared" si="0"/>
        <v>24194</v>
      </c>
      <c r="N10" s="218">
        <f t="shared" si="0"/>
        <v>304221.86041666666</v>
      </c>
      <c r="O10" s="218">
        <f t="shared" si="0"/>
        <v>23177.333333333332</v>
      </c>
    </row>
    <row r="11" spans="1:15" s="27" customFormat="1" ht="22.5" customHeight="1">
      <c r="A11" s="629"/>
      <c r="B11" s="629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</row>
    <row r="12" spans="1:15" ht="12.75">
      <c r="A12" s="630"/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</row>
    <row r="13" ht="12.75"/>
    <row r="34" ht="12.75">
      <c r="A34" s="221"/>
    </row>
  </sheetData>
  <sheetProtection/>
  <mergeCells count="4">
    <mergeCell ref="A3:O3"/>
    <mergeCell ref="A4:O4"/>
    <mergeCell ref="A11:O12"/>
    <mergeCell ref="A6:O6"/>
  </mergeCells>
  <printOptions/>
  <pageMargins left="0.2362204724409449" right="0.2362204724409449" top="0.7874015748031497" bottom="0.7086614173228347" header="0.5118110236220472" footer="0.22"/>
  <pageSetup horizontalDpi="600" verticalDpi="600" orientation="landscape" paperSize="9" scale="70" r:id="rId2"/>
  <headerFooter alignWithMargins="0">
    <oddFooter>&amp;LFonte: Sistema Siga Saúde/SP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J2325"/>
  <sheetViews>
    <sheetView view="pageBreakPreview" zoomScaleSheetLayoutView="100" zoomScalePageLayoutView="0" workbookViewId="0" topLeftCell="E7">
      <selection activeCell="O31" sqref="O31"/>
    </sheetView>
  </sheetViews>
  <sheetFormatPr defaultColWidth="9.140625" defaultRowHeight="12.75"/>
  <cols>
    <col min="1" max="1" width="14.28125" style="220" customWidth="1"/>
    <col min="2" max="4" width="11.7109375" style="219" bestFit="1" customWidth="1"/>
    <col min="5" max="5" width="10.57421875" style="219" bestFit="1" customWidth="1"/>
    <col min="6" max="6" width="10.8515625" style="219" bestFit="1" customWidth="1"/>
    <col min="7" max="7" width="10.28125" style="219" bestFit="1" customWidth="1"/>
    <col min="8" max="8" width="9.7109375" style="219" bestFit="1" customWidth="1"/>
    <col min="9" max="9" width="10.8515625" style="219" bestFit="1" customWidth="1"/>
    <col min="10" max="13" width="10.7109375" style="219" customWidth="1"/>
    <col min="14" max="14" width="11.28125" style="219" customWidth="1"/>
    <col min="15" max="15" width="11.421875" style="219" customWidth="1"/>
    <col min="16" max="16" width="1.1484375" style="14" customWidth="1"/>
    <col min="17" max="166" width="9.140625" style="14" customWidth="1"/>
    <col min="167" max="16384" width="9.140625" style="219" customWidth="1"/>
  </cols>
  <sheetData>
    <row r="1" ht="12.75">
      <c r="A1" s="220" t="s">
        <v>243</v>
      </c>
    </row>
    <row r="2" spans="1:166" s="206" customFormat="1" ht="22.5" customHeight="1">
      <c r="A2" s="631" t="s">
        <v>241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</row>
    <row r="3" spans="1:15" ht="22.5" customHeight="1">
      <c r="A3" s="628" t="s">
        <v>186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ht="22.5" customHeight="1"/>
    <row r="5" spans="1:15" ht="22.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5" ht="22.5" customHeight="1">
      <c r="A6" s="631" t="s">
        <v>182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</row>
    <row r="7" spans="1:15" ht="22.5" customHeight="1" thickBo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66" s="55" customFormat="1" ht="22.5" customHeight="1" thickBot="1">
      <c r="A8" s="208" t="s">
        <v>165</v>
      </c>
      <c r="B8" s="209" t="s">
        <v>149</v>
      </c>
      <c r="C8" s="209" t="s">
        <v>150</v>
      </c>
      <c r="D8" s="209" t="s">
        <v>151</v>
      </c>
      <c r="E8" s="209" t="s">
        <v>166</v>
      </c>
      <c r="F8" s="209" t="s">
        <v>152</v>
      </c>
      <c r="G8" s="209" t="s">
        <v>153</v>
      </c>
      <c r="H8" s="209" t="s">
        <v>154</v>
      </c>
      <c r="I8" s="209" t="s">
        <v>167</v>
      </c>
      <c r="J8" s="209" t="s">
        <v>168</v>
      </c>
      <c r="K8" s="209" t="s">
        <v>169</v>
      </c>
      <c r="L8" s="209" t="s">
        <v>170</v>
      </c>
      <c r="M8" s="209" t="s">
        <v>171</v>
      </c>
      <c r="N8" s="210" t="s">
        <v>138</v>
      </c>
      <c r="O8" s="211" t="s">
        <v>172</v>
      </c>
      <c r="P8" s="241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</row>
    <row r="9" spans="1:15" ht="22.5" customHeight="1">
      <c r="A9" s="213" t="s">
        <v>173</v>
      </c>
      <c r="B9" s="214">
        <f>GERAL!B34</f>
        <v>10742</v>
      </c>
      <c r="C9" s="214">
        <f>GERAL!C34</f>
        <v>12963</v>
      </c>
      <c r="D9" s="214">
        <f>GERAL!D34</f>
        <v>12034</v>
      </c>
      <c r="E9" s="214">
        <f>GERAL!E34</f>
        <v>12300</v>
      </c>
      <c r="F9" s="214">
        <f>GERAL!F34</f>
        <v>12984</v>
      </c>
      <c r="G9" s="214">
        <f>GERAL!G34</f>
        <v>13770</v>
      </c>
      <c r="H9" s="214">
        <f>GERAL!H34</f>
        <v>12413</v>
      </c>
      <c r="I9" s="214">
        <f>GERAL!I34</f>
        <v>12346</v>
      </c>
      <c r="J9" s="214">
        <f>GERAL!J34</f>
        <v>12556</v>
      </c>
      <c r="K9" s="214">
        <f>GERAL!K34</f>
        <v>12262</v>
      </c>
      <c r="L9" s="214">
        <f>GERAL!L34</f>
        <v>9970</v>
      </c>
      <c r="M9" s="214">
        <f>GERAL!M34</f>
        <v>8967</v>
      </c>
      <c r="N9" s="215">
        <f>SUM(B9:M9)</f>
        <v>143307</v>
      </c>
      <c r="O9" s="216">
        <f>AVERAGE(B9:D9)</f>
        <v>11913</v>
      </c>
    </row>
    <row r="10" spans="1:15" ht="25.5" customHeight="1" thickBot="1">
      <c r="A10" s="217" t="s">
        <v>174</v>
      </c>
      <c r="B10" s="218">
        <f>SUM(B9)</f>
        <v>10742</v>
      </c>
      <c r="C10" s="218">
        <f aca="true" t="shared" si="0" ref="C10:O10">SUM(C9)</f>
        <v>12963</v>
      </c>
      <c r="D10" s="218">
        <f t="shared" si="0"/>
        <v>12034</v>
      </c>
      <c r="E10" s="218">
        <f t="shared" si="0"/>
        <v>12300</v>
      </c>
      <c r="F10" s="218">
        <f t="shared" si="0"/>
        <v>12984</v>
      </c>
      <c r="G10" s="218">
        <f t="shared" si="0"/>
        <v>13770</v>
      </c>
      <c r="H10" s="218">
        <f t="shared" si="0"/>
        <v>12413</v>
      </c>
      <c r="I10" s="218">
        <f t="shared" si="0"/>
        <v>12346</v>
      </c>
      <c r="J10" s="218">
        <f t="shared" si="0"/>
        <v>12556</v>
      </c>
      <c r="K10" s="218">
        <f t="shared" si="0"/>
        <v>12262</v>
      </c>
      <c r="L10" s="218">
        <f t="shared" si="0"/>
        <v>9970</v>
      </c>
      <c r="M10" s="218">
        <f t="shared" si="0"/>
        <v>8967</v>
      </c>
      <c r="N10" s="218">
        <f t="shared" si="0"/>
        <v>143307</v>
      </c>
      <c r="O10" s="218">
        <f t="shared" si="0"/>
        <v>11913</v>
      </c>
    </row>
    <row r="11" spans="1:166" s="27" customFormat="1" ht="22.5" customHeight="1">
      <c r="A11" s="63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</row>
    <row r="12" spans="1:15" ht="12.75">
      <c r="A12" s="633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</row>
    <row r="13" spans="1:15" ht="12.75">
      <c r="A13" s="633"/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</row>
    <row r="48" s="14" customFormat="1" ht="12.75">
      <c r="A48" s="242"/>
    </row>
    <row r="49" s="14" customFormat="1" ht="12.75">
      <c r="A49" s="242"/>
    </row>
    <row r="50" s="14" customFormat="1" ht="12.75">
      <c r="A50" s="242"/>
    </row>
    <row r="51" s="14" customFormat="1" ht="12.75">
      <c r="A51" s="242"/>
    </row>
    <row r="52" s="14" customFormat="1" ht="12.75">
      <c r="A52" s="242"/>
    </row>
    <row r="53" s="14" customFormat="1" ht="12.75">
      <c r="A53" s="242"/>
    </row>
    <row r="54" s="14" customFormat="1" ht="12.75">
      <c r="A54" s="242"/>
    </row>
    <row r="55" s="14" customFormat="1" ht="12.75">
      <c r="A55" s="242"/>
    </row>
    <row r="56" s="14" customFormat="1" ht="12.75">
      <c r="A56" s="242"/>
    </row>
    <row r="57" s="14" customFormat="1" ht="12.75">
      <c r="A57" s="242"/>
    </row>
    <row r="58" s="14" customFormat="1" ht="12.75">
      <c r="A58" s="242"/>
    </row>
    <row r="59" s="14" customFormat="1" ht="12.75">
      <c r="A59" s="242"/>
    </row>
    <row r="60" s="14" customFormat="1" ht="12.75">
      <c r="A60" s="242"/>
    </row>
    <row r="61" s="14" customFormat="1" ht="12.75">
      <c r="A61" s="243"/>
    </row>
    <row r="62" s="14" customFormat="1" ht="12.75">
      <c r="A62" s="242"/>
    </row>
    <row r="63" s="14" customFormat="1" ht="12.75">
      <c r="A63" s="242"/>
    </row>
    <row r="64" s="14" customFormat="1" ht="12.75">
      <c r="A64" s="242"/>
    </row>
    <row r="65" s="14" customFormat="1" ht="12.75">
      <c r="A65" s="242"/>
    </row>
    <row r="66" s="14" customFormat="1" ht="12.75">
      <c r="A66" s="242"/>
    </row>
    <row r="67" s="14" customFormat="1" ht="12.75">
      <c r="A67" s="242"/>
    </row>
    <row r="68" s="14" customFormat="1" ht="12.75">
      <c r="A68" s="242"/>
    </row>
    <row r="69" s="14" customFormat="1" ht="12.75">
      <c r="A69" s="242"/>
    </row>
    <row r="70" s="14" customFormat="1" ht="12.75">
      <c r="A70" s="242"/>
    </row>
    <row r="71" s="14" customFormat="1" ht="12.75">
      <c r="A71" s="242"/>
    </row>
    <row r="72" s="14" customFormat="1" ht="12.75">
      <c r="A72" s="242"/>
    </row>
    <row r="73" s="14" customFormat="1" ht="12.75">
      <c r="A73" s="242"/>
    </row>
    <row r="74" s="14" customFormat="1" ht="12.75">
      <c r="A74" s="242"/>
    </row>
    <row r="75" s="14" customFormat="1" ht="12.75">
      <c r="A75" s="242"/>
    </row>
    <row r="76" s="14" customFormat="1" ht="12.75">
      <c r="A76" s="242"/>
    </row>
    <row r="77" s="14" customFormat="1" ht="12.75">
      <c r="A77" s="242"/>
    </row>
    <row r="78" s="14" customFormat="1" ht="12.75">
      <c r="A78" s="242"/>
    </row>
    <row r="79" s="14" customFormat="1" ht="12.75">
      <c r="A79" s="242"/>
    </row>
    <row r="80" s="14" customFormat="1" ht="12.75">
      <c r="A80" s="242"/>
    </row>
    <row r="81" s="14" customFormat="1" ht="12.75">
      <c r="A81" s="242"/>
    </row>
    <row r="82" s="14" customFormat="1" ht="12.75">
      <c r="A82" s="242"/>
    </row>
    <row r="83" s="14" customFormat="1" ht="12.75">
      <c r="A83" s="242"/>
    </row>
    <row r="84" s="14" customFormat="1" ht="12.75">
      <c r="A84" s="242"/>
    </row>
    <row r="85" s="14" customFormat="1" ht="12.75">
      <c r="A85" s="242"/>
    </row>
    <row r="86" s="14" customFormat="1" ht="12.75">
      <c r="A86" s="242"/>
    </row>
    <row r="87" s="14" customFormat="1" ht="12.75">
      <c r="A87" s="242"/>
    </row>
    <row r="88" s="14" customFormat="1" ht="12.75">
      <c r="A88" s="242"/>
    </row>
    <row r="89" s="14" customFormat="1" ht="12.75">
      <c r="A89" s="242"/>
    </row>
    <row r="90" s="14" customFormat="1" ht="12.75">
      <c r="A90" s="242"/>
    </row>
    <row r="91" s="14" customFormat="1" ht="12.75">
      <c r="A91" s="242"/>
    </row>
    <row r="92" s="14" customFormat="1" ht="12.75">
      <c r="A92" s="242"/>
    </row>
    <row r="93" s="14" customFormat="1" ht="12.75">
      <c r="A93" s="242"/>
    </row>
    <row r="94" s="14" customFormat="1" ht="12.75">
      <c r="A94" s="242"/>
    </row>
    <row r="95" s="14" customFormat="1" ht="12.75">
      <c r="A95" s="242"/>
    </row>
    <row r="96" s="14" customFormat="1" ht="12.75">
      <c r="A96" s="242"/>
    </row>
    <row r="97" s="14" customFormat="1" ht="12.75">
      <c r="A97" s="242"/>
    </row>
    <row r="98" s="14" customFormat="1" ht="12.75">
      <c r="A98" s="242"/>
    </row>
    <row r="99" s="14" customFormat="1" ht="12.75">
      <c r="A99" s="242"/>
    </row>
    <row r="100" s="14" customFormat="1" ht="12.75">
      <c r="A100" s="242"/>
    </row>
    <row r="101" s="14" customFormat="1" ht="12.75">
      <c r="A101" s="242"/>
    </row>
    <row r="102" s="14" customFormat="1" ht="12.75">
      <c r="A102" s="242"/>
    </row>
    <row r="103" s="14" customFormat="1" ht="12.75">
      <c r="A103" s="242"/>
    </row>
    <row r="104" s="14" customFormat="1" ht="12.75">
      <c r="A104" s="242"/>
    </row>
    <row r="105" s="14" customFormat="1" ht="12.75">
      <c r="A105" s="242"/>
    </row>
    <row r="106" s="14" customFormat="1" ht="12.75">
      <c r="A106" s="242"/>
    </row>
    <row r="107" s="14" customFormat="1" ht="12.75">
      <c r="A107" s="242"/>
    </row>
    <row r="108" s="14" customFormat="1" ht="12.75">
      <c r="A108" s="242"/>
    </row>
    <row r="109" s="14" customFormat="1" ht="12.75">
      <c r="A109" s="242"/>
    </row>
    <row r="110" s="14" customFormat="1" ht="12.75">
      <c r="A110" s="242"/>
    </row>
    <row r="111" s="14" customFormat="1" ht="12.75">
      <c r="A111" s="242"/>
    </row>
    <row r="112" s="14" customFormat="1" ht="12.75">
      <c r="A112" s="242"/>
    </row>
    <row r="113" s="14" customFormat="1" ht="12.75">
      <c r="A113" s="242"/>
    </row>
    <row r="114" s="14" customFormat="1" ht="12.75">
      <c r="A114" s="242"/>
    </row>
    <row r="115" s="14" customFormat="1" ht="12.75">
      <c r="A115" s="242"/>
    </row>
    <row r="116" s="14" customFormat="1" ht="12.75">
      <c r="A116" s="242"/>
    </row>
    <row r="117" s="14" customFormat="1" ht="12.75">
      <c r="A117" s="242"/>
    </row>
    <row r="118" s="14" customFormat="1" ht="12.75">
      <c r="A118" s="242"/>
    </row>
    <row r="119" s="14" customFormat="1" ht="12.75">
      <c r="A119" s="242"/>
    </row>
    <row r="120" s="14" customFormat="1" ht="12.75">
      <c r="A120" s="242"/>
    </row>
    <row r="121" s="14" customFormat="1" ht="12.75">
      <c r="A121" s="242"/>
    </row>
    <row r="122" s="14" customFormat="1" ht="12.75">
      <c r="A122" s="242"/>
    </row>
    <row r="123" s="14" customFormat="1" ht="12.75">
      <c r="A123" s="242"/>
    </row>
    <row r="124" s="14" customFormat="1" ht="12.75">
      <c r="A124" s="242"/>
    </row>
    <row r="125" s="14" customFormat="1" ht="12.75">
      <c r="A125" s="242"/>
    </row>
    <row r="126" s="14" customFormat="1" ht="12.75">
      <c r="A126" s="242"/>
    </row>
    <row r="127" s="14" customFormat="1" ht="12.75">
      <c r="A127" s="242"/>
    </row>
    <row r="128" s="14" customFormat="1" ht="12.75">
      <c r="A128" s="242"/>
    </row>
    <row r="129" s="14" customFormat="1" ht="12.75">
      <c r="A129" s="242"/>
    </row>
    <row r="130" s="14" customFormat="1" ht="12.75">
      <c r="A130" s="242"/>
    </row>
    <row r="131" s="14" customFormat="1" ht="12.75">
      <c r="A131" s="242"/>
    </row>
    <row r="132" s="14" customFormat="1" ht="12.75">
      <c r="A132" s="242"/>
    </row>
    <row r="133" s="14" customFormat="1" ht="12.75">
      <c r="A133" s="242"/>
    </row>
    <row r="134" s="14" customFormat="1" ht="12.75">
      <c r="A134" s="242"/>
    </row>
    <row r="135" s="14" customFormat="1" ht="12.75">
      <c r="A135" s="242"/>
    </row>
    <row r="136" s="14" customFormat="1" ht="12.75">
      <c r="A136" s="242"/>
    </row>
    <row r="137" s="14" customFormat="1" ht="12.75">
      <c r="A137" s="242"/>
    </row>
    <row r="138" s="14" customFormat="1" ht="12.75">
      <c r="A138" s="242"/>
    </row>
    <row r="139" s="14" customFormat="1" ht="12.75">
      <c r="A139" s="242"/>
    </row>
    <row r="140" s="14" customFormat="1" ht="12.75">
      <c r="A140" s="242"/>
    </row>
    <row r="141" s="14" customFormat="1" ht="12.75">
      <c r="A141" s="242"/>
    </row>
    <row r="142" s="14" customFormat="1" ht="12.75">
      <c r="A142" s="242"/>
    </row>
    <row r="143" s="14" customFormat="1" ht="12.75">
      <c r="A143" s="242"/>
    </row>
    <row r="144" s="14" customFormat="1" ht="12.75">
      <c r="A144" s="242"/>
    </row>
    <row r="145" s="14" customFormat="1" ht="12.75">
      <c r="A145" s="242"/>
    </row>
    <row r="146" s="14" customFormat="1" ht="12.75">
      <c r="A146" s="242"/>
    </row>
    <row r="147" s="14" customFormat="1" ht="12.75">
      <c r="A147" s="242"/>
    </row>
    <row r="148" s="14" customFormat="1" ht="12.75">
      <c r="A148" s="242"/>
    </row>
    <row r="149" s="14" customFormat="1" ht="12.75">
      <c r="A149" s="242"/>
    </row>
    <row r="150" s="14" customFormat="1" ht="12.75">
      <c r="A150" s="242"/>
    </row>
    <row r="151" s="14" customFormat="1" ht="12.75">
      <c r="A151" s="242"/>
    </row>
    <row r="152" s="14" customFormat="1" ht="12.75">
      <c r="A152" s="242"/>
    </row>
    <row r="153" s="14" customFormat="1" ht="12.75">
      <c r="A153" s="242"/>
    </row>
    <row r="154" s="14" customFormat="1" ht="12.75">
      <c r="A154" s="242"/>
    </row>
    <row r="155" s="14" customFormat="1" ht="12.75">
      <c r="A155" s="242"/>
    </row>
    <row r="156" s="14" customFormat="1" ht="12.75">
      <c r="A156" s="242"/>
    </row>
    <row r="157" s="14" customFormat="1" ht="12.75">
      <c r="A157" s="242"/>
    </row>
    <row r="158" s="14" customFormat="1" ht="12.75">
      <c r="A158" s="242"/>
    </row>
    <row r="159" s="14" customFormat="1" ht="12.75">
      <c r="A159" s="242"/>
    </row>
    <row r="160" s="14" customFormat="1" ht="12.75">
      <c r="A160" s="242"/>
    </row>
    <row r="161" s="14" customFormat="1" ht="12.75">
      <c r="A161" s="242"/>
    </row>
    <row r="162" s="14" customFormat="1" ht="12.75">
      <c r="A162" s="242"/>
    </row>
    <row r="163" s="14" customFormat="1" ht="12.75">
      <c r="A163" s="242"/>
    </row>
    <row r="164" s="14" customFormat="1" ht="12.75">
      <c r="A164" s="242"/>
    </row>
    <row r="165" s="14" customFormat="1" ht="12.75">
      <c r="A165" s="242"/>
    </row>
    <row r="166" s="14" customFormat="1" ht="12.75">
      <c r="A166" s="242"/>
    </row>
    <row r="167" s="14" customFormat="1" ht="12.75">
      <c r="A167" s="242"/>
    </row>
    <row r="168" s="14" customFormat="1" ht="12.75">
      <c r="A168" s="242"/>
    </row>
    <row r="169" s="14" customFormat="1" ht="12.75">
      <c r="A169" s="242"/>
    </row>
    <row r="170" s="14" customFormat="1" ht="12.75">
      <c r="A170" s="242"/>
    </row>
    <row r="171" s="14" customFormat="1" ht="12.75">
      <c r="A171" s="242"/>
    </row>
    <row r="172" s="14" customFormat="1" ht="12.75">
      <c r="A172" s="242"/>
    </row>
    <row r="173" s="14" customFormat="1" ht="12.75">
      <c r="A173" s="242"/>
    </row>
    <row r="174" s="14" customFormat="1" ht="12.75">
      <c r="A174" s="242"/>
    </row>
    <row r="175" s="14" customFormat="1" ht="12.75">
      <c r="A175" s="242"/>
    </row>
    <row r="176" s="14" customFormat="1" ht="12.75">
      <c r="A176" s="242"/>
    </row>
    <row r="177" s="14" customFormat="1" ht="12.75">
      <c r="A177" s="242"/>
    </row>
    <row r="178" s="14" customFormat="1" ht="12.75">
      <c r="A178" s="242"/>
    </row>
    <row r="179" s="14" customFormat="1" ht="12.75">
      <c r="A179" s="242"/>
    </row>
    <row r="180" s="14" customFormat="1" ht="12.75">
      <c r="A180" s="242"/>
    </row>
    <row r="181" s="14" customFormat="1" ht="12.75">
      <c r="A181" s="242"/>
    </row>
    <row r="182" s="14" customFormat="1" ht="12.75">
      <c r="A182" s="242"/>
    </row>
    <row r="183" s="14" customFormat="1" ht="12.75">
      <c r="A183" s="242"/>
    </row>
    <row r="184" s="14" customFormat="1" ht="12.75">
      <c r="A184" s="242"/>
    </row>
    <row r="185" s="14" customFormat="1" ht="12.75">
      <c r="A185" s="242"/>
    </row>
    <row r="186" s="14" customFormat="1" ht="12.75">
      <c r="A186" s="242"/>
    </row>
    <row r="187" s="14" customFormat="1" ht="12.75">
      <c r="A187" s="242"/>
    </row>
    <row r="188" s="14" customFormat="1" ht="12.75">
      <c r="A188" s="242"/>
    </row>
    <row r="189" s="14" customFormat="1" ht="12.75">
      <c r="A189" s="242"/>
    </row>
    <row r="190" s="14" customFormat="1" ht="12.75">
      <c r="A190" s="242"/>
    </row>
    <row r="191" s="14" customFormat="1" ht="12.75">
      <c r="A191" s="242"/>
    </row>
    <row r="192" s="14" customFormat="1" ht="12.75">
      <c r="A192" s="242"/>
    </row>
    <row r="193" s="14" customFormat="1" ht="12.75">
      <c r="A193" s="242"/>
    </row>
    <row r="194" s="14" customFormat="1" ht="12.75">
      <c r="A194" s="242"/>
    </row>
    <row r="195" s="14" customFormat="1" ht="12.75">
      <c r="A195" s="242"/>
    </row>
    <row r="196" s="14" customFormat="1" ht="12.75">
      <c r="A196" s="242"/>
    </row>
    <row r="197" s="14" customFormat="1" ht="12.75">
      <c r="A197" s="242"/>
    </row>
    <row r="198" s="14" customFormat="1" ht="12.75">
      <c r="A198" s="242"/>
    </row>
    <row r="199" s="14" customFormat="1" ht="12.75">
      <c r="A199" s="242"/>
    </row>
    <row r="200" s="14" customFormat="1" ht="12.75">
      <c r="A200" s="242"/>
    </row>
    <row r="201" s="14" customFormat="1" ht="12.75">
      <c r="A201" s="242"/>
    </row>
    <row r="202" s="14" customFormat="1" ht="12.75">
      <c r="A202" s="242"/>
    </row>
    <row r="203" s="14" customFormat="1" ht="12.75">
      <c r="A203" s="242"/>
    </row>
    <row r="204" s="14" customFormat="1" ht="12.75">
      <c r="A204" s="242"/>
    </row>
    <row r="205" s="14" customFormat="1" ht="12.75">
      <c r="A205" s="242"/>
    </row>
    <row r="206" s="14" customFormat="1" ht="12.75">
      <c r="A206" s="242"/>
    </row>
    <row r="207" s="14" customFormat="1" ht="12.75">
      <c r="A207" s="242"/>
    </row>
    <row r="208" s="14" customFormat="1" ht="12.75">
      <c r="A208" s="242"/>
    </row>
    <row r="209" s="14" customFormat="1" ht="12.75">
      <c r="A209" s="242"/>
    </row>
    <row r="210" s="14" customFormat="1" ht="12.75">
      <c r="A210" s="242"/>
    </row>
    <row r="211" s="14" customFormat="1" ht="12.75">
      <c r="A211" s="242"/>
    </row>
    <row r="212" s="14" customFormat="1" ht="12.75">
      <c r="A212" s="242"/>
    </row>
    <row r="213" s="14" customFormat="1" ht="12.75">
      <c r="A213" s="242"/>
    </row>
    <row r="214" s="14" customFormat="1" ht="12.75">
      <c r="A214" s="242"/>
    </row>
    <row r="215" s="14" customFormat="1" ht="12.75">
      <c r="A215" s="242"/>
    </row>
    <row r="216" s="14" customFormat="1" ht="12.75">
      <c r="A216" s="242"/>
    </row>
    <row r="217" s="14" customFormat="1" ht="12.75">
      <c r="A217" s="242"/>
    </row>
    <row r="218" s="14" customFormat="1" ht="12.75">
      <c r="A218" s="242"/>
    </row>
    <row r="219" s="14" customFormat="1" ht="12.75">
      <c r="A219" s="242"/>
    </row>
    <row r="220" s="14" customFormat="1" ht="12.75">
      <c r="A220" s="242"/>
    </row>
    <row r="221" s="14" customFormat="1" ht="12.75">
      <c r="A221" s="242"/>
    </row>
    <row r="222" s="14" customFormat="1" ht="12.75">
      <c r="A222" s="242"/>
    </row>
    <row r="223" s="14" customFormat="1" ht="12.75">
      <c r="A223" s="242"/>
    </row>
    <row r="224" s="14" customFormat="1" ht="12.75">
      <c r="A224" s="242"/>
    </row>
    <row r="225" s="14" customFormat="1" ht="12.75">
      <c r="A225" s="242"/>
    </row>
    <row r="226" s="14" customFormat="1" ht="12.75">
      <c r="A226" s="242"/>
    </row>
    <row r="227" s="14" customFormat="1" ht="12.75">
      <c r="A227" s="242"/>
    </row>
    <row r="228" s="14" customFormat="1" ht="12.75">
      <c r="A228" s="242"/>
    </row>
    <row r="229" s="14" customFormat="1" ht="12.75">
      <c r="A229" s="242"/>
    </row>
    <row r="230" s="14" customFormat="1" ht="12.75">
      <c r="A230" s="242"/>
    </row>
    <row r="231" s="14" customFormat="1" ht="12.75">
      <c r="A231" s="242"/>
    </row>
    <row r="232" s="14" customFormat="1" ht="12.75">
      <c r="A232" s="242"/>
    </row>
    <row r="233" s="14" customFormat="1" ht="12.75">
      <c r="A233" s="242"/>
    </row>
    <row r="234" s="14" customFormat="1" ht="12.75">
      <c r="A234" s="242"/>
    </row>
    <row r="235" s="14" customFormat="1" ht="12.75">
      <c r="A235" s="242"/>
    </row>
    <row r="236" s="14" customFormat="1" ht="12.75">
      <c r="A236" s="242"/>
    </row>
    <row r="237" s="14" customFormat="1" ht="12.75">
      <c r="A237" s="242"/>
    </row>
    <row r="238" s="14" customFormat="1" ht="12.75">
      <c r="A238" s="242"/>
    </row>
    <row r="239" s="14" customFormat="1" ht="12.75">
      <c r="A239" s="242"/>
    </row>
    <row r="240" s="14" customFormat="1" ht="12.75">
      <c r="A240" s="242"/>
    </row>
    <row r="241" s="14" customFormat="1" ht="12.75">
      <c r="A241" s="242"/>
    </row>
    <row r="242" s="14" customFormat="1" ht="12.75">
      <c r="A242" s="242"/>
    </row>
    <row r="243" s="14" customFormat="1" ht="12.75">
      <c r="A243" s="242"/>
    </row>
    <row r="244" s="14" customFormat="1" ht="12.75">
      <c r="A244" s="242"/>
    </row>
    <row r="245" s="14" customFormat="1" ht="12.75">
      <c r="A245" s="242"/>
    </row>
    <row r="246" s="14" customFormat="1" ht="12.75">
      <c r="A246" s="242"/>
    </row>
    <row r="247" s="14" customFormat="1" ht="12.75">
      <c r="A247" s="242"/>
    </row>
    <row r="248" s="14" customFormat="1" ht="12.75">
      <c r="A248" s="242"/>
    </row>
    <row r="249" s="14" customFormat="1" ht="12.75">
      <c r="A249" s="242"/>
    </row>
    <row r="250" s="14" customFormat="1" ht="12.75">
      <c r="A250" s="242"/>
    </row>
    <row r="251" s="14" customFormat="1" ht="12.75">
      <c r="A251" s="242"/>
    </row>
    <row r="252" s="14" customFormat="1" ht="12.75">
      <c r="A252" s="242"/>
    </row>
    <row r="253" s="14" customFormat="1" ht="12.75">
      <c r="A253" s="242"/>
    </row>
    <row r="254" s="14" customFormat="1" ht="12.75">
      <c r="A254" s="242"/>
    </row>
    <row r="255" s="14" customFormat="1" ht="12.75">
      <c r="A255" s="242"/>
    </row>
    <row r="256" s="14" customFormat="1" ht="12.75">
      <c r="A256" s="242"/>
    </row>
    <row r="257" s="14" customFormat="1" ht="12.75">
      <c r="A257" s="242"/>
    </row>
    <row r="258" s="14" customFormat="1" ht="12.75">
      <c r="A258" s="242"/>
    </row>
    <row r="259" s="14" customFormat="1" ht="12.75">
      <c r="A259" s="242"/>
    </row>
    <row r="260" s="14" customFormat="1" ht="12.75">
      <c r="A260" s="242"/>
    </row>
    <row r="261" s="14" customFormat="1" ht="12.75">
      <c r="A261" s="242"/>
    </row>
    <row r="262" s="14" customFormat="1" ht="12.75">
      <c r="A262" s="242"/>
    </row>
    <row r="263" s="14" customFormat="1" ht="12.75">
      <c r="A263" s="242"/>
    </row>
    <row r="264" s="14" customFormat="1" ht="12.75">
      <c r="A264" s="242"/>
    </row>
    <row r="265" s="14" customFormat="1" ht="12.75">
      <c r="A265" s="242"/>
    </row>
    <row r="266" s="14" customFormat="1" ht="12.75">
      <c r="A266" s="242"/>
    </row>
    <row r="267" s="14" customFormat="1" ht="12.75">
      <c r="A267" s="242"/>
    </row>
    <row r="268" s="14" customFormat="1" ht="12.75">
      <c r="A268" s="242"/>
    </row>
    <row r="269" s="14" customFormat="1" ht="12.75">
      <c r="A269" s="242"/>
    </row>
    <row r="270" s="14" customFormat="1" ht="12.75">
      <c r="A270" s="242"/>
    </row>
    <row r="271" s="14" customFormat="1" ht="12.75">
      <c r="A271" s="242"/>
    </row>
    <row r="272" s="14" customFormat="1" ht="12.75">
      <c r="A272" s="242"/>
    </row>
    <row r="273" s="14" customFormat="1" ht="12.75">
      <c r="A273" s="242"/>
    </row>
    <row r="274" s="14" customFormat="1" ht="12.75">
      <c r="A274" s="242"/>
    </row>
    <row r="275" s="14" customFormat="1" ht="12.75">
      <c r="A275" s="242"/>
    </row>
    <row r="276" s="14" customFormat="1" ht="12.75">
      <c r="A276" s="242"/>
    </row>
    <row r="277" s="14" customFormat="1" ht="12.75">
      <c r="A277" s="242"/>
    </row>
    <row r="278" s="14" customFormat="1" ht="12.75">
      <c r="A278" s="242"/>
    </row>
    <row r="279" s="14" customFormat="1" ht="12.75">
      <c r="A279" s="242"/>
    </row>
    <row r="280" s="14" customFormat="1" ht="12.75">
      <c r="A280" s="242"/>
    </row>
    <row r="281" s="14" customFormat="1" ht="12.75">
      <c r="A281" s="242"/>
    </row>
    <row r="282" s="14" customFormat="1" ht="12.75">
      <c r="A282" s="242"/>
    </row>
    <row r="283" s="14" customFormat="1" ht="12.75">
      <c r="A283" s="242"/>
    </row>
    <row r="284" s="14" customFormat="1" ht="12.75">
      <c r="A284" s="242"/>
    </row>
    <row r="285" s="14" customFormat="1" ht="12.75">
      <c r="A285" s="242"/>
    </row>
    <row r="286" s="14" customFormat="1" ht="12.75">
      <c r="A286" s="242"/>
    </row>
    <row r="287" s="14" customFormat="1" ht="12.75">
      <c r="A287" s="242"/>
    </row>
    <row r="288" s="14" customFormat="1" ht="12.75">
      <c r="A288" s="242"/>
    </row>
    <row r="289" s="14" customFormat="1" ht="12.75">
      <c r="A289" s="242"/>
    </row>
    <row r="290" s="14" customFormat="1" ht="12.75">
      <c r="A290" s="242"/>
    </row>
    <row r="291" s="14" customFormat="1" ht="12.75">
      <c r="A291" s="242"/>
    </row>
    <row r="292" s="14" customFormat="1" ht="12.75">
      <c r="A292" s="242"/>
    </row>
    <row r="293" s="14" customFormat="1" ht="12.75">
      <c r="A293" s="242"/>
    </row>
    <row r="294" s="14" customFormat="1" ht="12.75">
      <c r="A294" s="242"/>
    </row>
    <row r="295" s="14" customFormat="1" ht="12.75">
      <c r="A295" s="242"/>
    </row>
    <row r="296" s="14" customFormat="1" ht="12.75">
      <c r="A296" s="242"/>
    </row>
    <row r="297" s="14" customFormat="1" ht="12.75">
      <c r="A297" s="242"/>
    </row>
    <row r="298" s="14" customFormat="1" ht="12.75">
      <c r="A298" s="242"/>
    </row>
    <row r="299" s="14" customFormat="1" ht="12.75">
      <c r="A299" s="242"/>
    </row>
    <row r="300" s="14" customFormat="1" ht="12.75">
      <c r="A300" s="242"/>
    </row>
    <row r="301" s="14" customFormat="1" ht="12.75">
      <c r="A301" s="242"/>
    </row>
    <row r="302" s="14" customFormat="1" ht="12.75">
      <c r="A302" s="242"/>
    </row>
    <row r="303" s="14" customFormat="1" ht="12.75">
      <c r="A303" s="242"/>
    </row>
    <row r="304" s="14" customFormat="1" ht="12.75">
      <c r="A304" s="242"/>
    </row>
    <row r="305" s="14" customFormat="1" ht="12.75">
      <c r="A305" s="242"/>
    </row>
    <row r="306" s="14" customFormat="1" ht="12.75">
      <c r="A306" s="242"/>
    </row>
    <row r="307" s="14" customFormat="1" ht="12.75">
      <c r="A307" s="242"/>
    </row>
    <row r="308" s="14" customFormat="1" ht="12.75">
      <c r="A308" s="242"/>
    </row>
    <row r="309" s="14" customFormat="1" ht="12.75">
      <c r="A309" s="242"/>
    </row>
    <row r="310" s="14" customFormat="1" ht="12.75">
      <c r="A310" s="242"/>
    </row>
    <row r="311" s="14" customFormat="1" ht="12.75">
      <c r="A311" s="242"/>
    </row>
    <row r="312" s="14" customFormat="1" ht="12.75">
      <c r="A312" s="242"/>
    </row>
    <row r="313" s="14" customFormat="1" ht="12.75">
      <c r="A313" s="242"/>
    </row>
    <row r="314" s="14" customFormat="1" ht="12.75">
      <c r="A314" s="242"/>
    </row>
    <row r="315" s="14" customFormat="1" ht="12.75">
      <c r="A315" s="242"/>
    </row>
    <row r="316" s="14" customFormat="1" ht="12.75">
      <c r="A316" s="242"/>
    </row>
    <row r="317" s="14" customFormat="1" ht="12.75">
      <c r="A317" s="242"/>
    </row>
    <row r="318" s="14" customFormat="1" ht="12.75">
      <c r="A318" s="242"/>
    </row>
    <row r="319" s="14" customFormat="1" ht="12.75">
      <c r="A319" s="242"/>
    </row>
    <row r="320" s="14" customFormat="1" ht="12.75">
      <c r="A320" s="242"/>
    </row>
    <row r="321" s="14" customFormat="1" ht="12.75">
      <c r="A321" s="242"/>
    </row>
    <row r="322" s="14" customFormat="1" ht="12.75">
      <c r="A322" s="242"/>
    </row>
    <row r="323" s="14" customFormat="1" ht="12.75">
      <c r="A323" s="242"/>
    </row>
    <row r="324" s="14" customFormat="1" ht="12.75">
      <c r="A324" s="242"/>
    </row>
    <row r="325" s="14" customFormat="1" ht="12.75">
      <c r="A325" s="242"/>
    </row>
    <row r="326" s="14" customFormat="1" ht="12.75">
      <c r="A326" s="242"/>
    </row>
    <row r="327" s="14" customFormat="1" ht="12.75">
      <c r="A327" s="242"/>
    </row>
    <row r="328" s="14" customFormat="1" ht="12.75">
      <c r="A328" s="242"/>
    </row>
    <row r="329" s="14" customFormat="1" ht="12.75">
      <c r="A329" s="242"/>
    </row>
    <row r="330" s="14" customFormat="1" ht="12.75">
      <c r="A330" s="242"/>
    </row>
    <row r="331" s="14" customFormat="1" ht="12.75">
      <c r="A331" s="242"/>
    </row>
    <row r="332" s="14" customFormat="1" ht="12.75">
      <c r="A332" s="242"/>
    </row>
    <row r="333" s="14" customFormat="1" ht="12.75">
      <c r="A333" s="242"/>
    </row>
    <row r="334" s="14" customFormat="1" ht="12.75">
      <c r="A334" s="242"/>
    </row>
    <row r="335" s="14" customFormat="1" ht="12.75">
      <c r="A335" s="242"/>
    </row>
    <row r="336" s="14" customFormat="1" ht="12.75">
      <c r="A336" s="242"/>
    </row>
    <row r="337" s="14" customFormat="1" ht="12.75">
      <c r="A337" s="242"/>
    </row>
    <row r="338" s="14" customFormat="1" ht="12.75">
      <c r="A338" s="242"/>
    </row>
    <row r="339" s="14" customFormat="1" ht="12.75">
      <c r="A339" s="242"/>
    </row>
    <row r="340" s="14" customFormat="1" ht="12.75">
      <c r="A340" s="242"/>
    </row>
    <row r="341" s="14" customFormat="1" ht="12.75">
      <c r="A341" s="242"/>
    </row>
    <row r="342" s="14" customFormat="1" ht="12.75">
      <c r="A342" s="242"/>
    </row>
    <row r="343" s="14" customFormat="1" ht="12.75">
      <c r="A343" s="242"/>
    </row>
    <row r="344" s="14" customFormat="1" ht="12.75">
      <c r="A344" s="242"/>
    </row>
    <row r="345" s="14" customFormat="1" ht="12.75">
      <c r="A345" s="242"/>
    </row>
    <row r="346" s="14" customFormat="1" ht="12.75">
      <c r="A346" s="242"/>
    </row>
    <row r="347" s="14" customFormat="1" ht="12.75">
      <c r="A347" s="242"/>
    </row>
    <row r="348" s="14" customFormat="1" ht="12.75">
      <c r="A348" s="242"/>
    </row>
    <row r="349" s="14" customFormat="1" ht="12.75">
      <c r="A349" s="242"/>
    </row>
    <row r="350" s="14" customFormat="1" ht="12.75">
      <c r="A350" s="242"/>
    </row>
    <row r="351" s="14" customFormat="1" ht="12.75">
      <c r="A351" s="242"/>
    </row>
    <row r="352" s="14" customFormat="1" ht="12.75">
      <c r="A352" s="242"/>
    </row>
    <row r="353" s="14" customFormat="1" ht="12.75">
      <c r="A353" s="242"/>
    </row>
    <row r="354" s="14" customFormat="1" ht="12.75">
      <c r="A354" s="242"/>
    </row>
    <row r="355" s="14" customFormat="1" ht="12.75">
      <c r="A355" s="242"/>
    </row>
    <row r="356" s="14" customFormat="1" ht="12.75">
      <c r="A356" s="242"/>
    </row>
    <row r="357" s="14" customFormat="1" ht="12.75">
      <c r="A357" s="242"/>
    </row>
    <row r="358" s="14" customFormat="1" ht="12.75">
      <c r="A358" s="242"/>
    </row>
    <row r="359" s="14" customFormat="1" ht="12.75">
      <c r="A359" s="242"/>
    </row>
    <row r="360" s="14" customFormat="1" ht="12.75">
      <c r="A360" s="242"/>
    </row>
    <row r="361" s="14" customFormat="1" ht="12.75">
      <c r="A361" s="242"/>
    </row>
    <row r="362" s="14" customFormat="1" ht="12.75">
      <c r="A362" s="242"/>
    </row>
    <row r="363" s="14" customFormat="1" ht="12.75">
      <c r="A363" s="242"/>
    </row>
    <row r="364" s="14" customFormat="1" ht="12.75">
      <c r="A364" s="242"/>
    </row>
    <row r="365" s="14" customFormat="1" ht="12.75">
      <c r="A365" s="242"/>
    </row>
    <row r="366" s="14" customFormat="1" ht="12.75">
      <c r="A366" s="242"/>
    </row>
    <row r="367" s="14" customFormat="1" ht="12.75">
      <c r="A367" s="242"/>
    </row>
    <row r="368" s="14" customFormat="1" ht="12.75">
      <c r="A368" s="242"/>
    </row>
    <row r="369" s="14" customFormat="1" ht="12.75">
      <c r="A369" s="242"/>
    </row>
    <row r="370" s="14" customFormat="1" ht="12.75">
      <c r="A370" s="242"/>
    </row>
    <row r="371" s="14" customFormat="1" ht="12.75">
      <c r="A371" s="242"/>
    </row>
    <row r="372" s="14" customFormat="1" ht="12.75">
      <c r="A372" s="242"/>
    </row>
    <row r="373" s="14" customFormat="1" ht="12.75">
      <c r="A373" s="242"/>
    </row>
    <row r="374" s="14" customFormat="1" ht="12.75">
      <c r="A374" s="242"/>
    </row>
    <row r="375" s="14" customFormat="1" ht="12.75">
      <c r="A375" s="242"/>
    </row>
    <row r="376" s="14" customFormat="1" ht="12.75">
      <c r="A376" s="242"/>
    </row>
    <row r="377" s="14" customFormat="1" ht="12.75">
      <c r="A377" s="242"/>
    </row>
    <row r="378" s="14" customFormat="1" ht="12.75">
      <c r="A378" s="242"/>
    </row>
    <row r="379" s="14" customFormat="1" ht="12.75">
      <c r="A379" s="242"/>
    </row>
    <row r="380" s="14" customFormat="1" ht="12.75">
      <c r="A380" s="242"/>
    </row>
    <row r="381" s="14" customFormat="1" ht="12.75">
      <c r="A381" s="242"/>
    </row>
    <row r="382" s="14" customFormat="1" ht="12.75">
      <c r="A382" s="242"/>
    </row>
    <row r="383" s="14" customFormat="1" ht="12.75">
      <c r="A383" s="242"/>
    </row>
    <row r="384" s="14" customFormat="1" ht="12.75">
      <c r="A384" s="242"/>
    </row>
    <row r="385" s="14" customFormat="1" ht="12.75">
      <c r="A385" s="242"/>
    </row>
    <row r="386" s="14" customFormat="1" ht="12.75">
      <c r="A386" s="242"/>
    </row>
    <row r="387" s="14" customFormat="1" ht="12.75">
      <c r="A387" s="242"/>
    </row>
    <row r="388" s="14" customFormat="1" ht="12.75">
      <c r="A388" s="242"/>
    </row>
    <row r="389" s="14" customFormat="1" ht="12.75">
      <c r="A389" s="242"/>
    </row>
    <row r="390" s="14" customFormat="1" ht="12.75">
      <c r="A390" s="242"/>
    </row>
    <row r="391" s="14" customFormat="1" ht="12.75">
      <c r="A391" s="242"/>
    </row>
    <row r="392" s="14" customFormat="1" ht="12.75">
      <c r="A392" s="242"/>
    </row>
    <row r="393" s="14" customFormat="1" ht="12.75">
      <c r="A393" s="242"/>
    </row>
    <row r="394" s="14" customFormat="1" ht="12.75">
      <c r="A394" s="242"/>
    </row>
    <row r="395" s="14" customFormat="1" ht="12.75">
      <c r="A395" s="242"/>
    </row>
    <row r="396" s="14" customFormat="1" ht="12.75">
      <c r="A396" s="242"/>
    </row>
    <row r="397" s="14" customFormat="1" ht="12.75">
      <c r="A397" s="242"/>
    </row>
    <row r="398" s="14" customFormat="1" ht="12.75">
      <c r="A398" s="242"/>
    </row>
    <row r="399" s="14" customFormat="1" ht="12.75">
      <c r="A399" s="242"/>
    </row>
    <row r="400" s="14" customFormat="1" ht="12.75">
      <c r="A400" s="242"/>
    </row>
    <row r="401" s="14" customFormat="1" ht="12.75">
      <c r="A401" s="242"/>
    </row>
    <row r="402" s="14" customFormat="1" ht="12.75">
      <c r="A402" s="242"/>
    </row>
    <row r="403" s="14" customFormat="1" ht="12.75">
      <c r="A403" s="242"/>
    </row>
    <row r="404" s="14" customFormat="1" ht="12.75">
      <c r="A404" s="242"/>
    </row>
    <row r="405" s="14" customFormat="1" ht="12.75">
      <c r="A405" s="242"/>
    </row>
    <row r="406" s="14" customFormat="1" ht="12.75">
      <c r="A406" s="242"/>
    </row>
    <row r="407" s="14" customFormat="1" ht="12.75">
      <c r="A407" s="242"/>
    </row>
    <row r="408" s="14" customFormat="1" ht="12.75">
      <c r="A408" s="242"/>
    </row>
    <row r="409" s="14" customFormat="1" ht="12.75">
      <c r="A409" s="242"/>
    </row>
    <row r="410" s="14" customFormat="1" ht="12.75">
      <c r="A410" s="242"/>
    </row>
    <row r="411" s="14" customFormat="1" ht="12.75">
      <c r="A411" s="242"/>
    </row>
    <row r="412" s="14" customFormat="1" ht="12.75">
      <c r="A412" s="242"/>
    </row>
    <row r="413" s="14" customFormat="1" ht="12.75">
      <c r="A413" s="242"/>
    </row>
    <row r="414" s="14" customFormat="1" ht="12.75">
      <c r="A414" s="242"/>
    </row>
    <row r="415" s="14" customFormat="1" ht="12.75">
      <c r="A415" s="242"/>
    </row>
    <row r="416" s="14" customFormat="1" ht="12.75">
      <c r="A416" s="242"/>
    </row>
    <row r="417" s="14" customFormat="1" ht="12.75">
      <c r="A417" s="242"/>
    </row>
    <row r="418" s="14" customFormat="1" ht="12.75">
      <c r="A418" s="242"/>
    </row>
    <row r="419" s="14" customFormat="1" ht="12.75">
      <c r="A419" s="242"/>
    </row>
    <row r="420" s="14" customFormat="1" ht="12.75">
      <c r="A420" s="242"/>
    </row>
    <row r="421" s="14" customFormat="1" ht="12.75">
      <c r="A421" s="242"/>
    </row>
    <row r="422" s="14" customFormat="1" ht="12.75">
      <c r="A422" s="242"/>
    </row>
    <row r="423" s="14" customFormat="1" ht="12.75">
      <c r="A423" s="242"/>
    </row>
    <row r="424" s="14" customFormat="1" ht="12.75">
      <c r="A424" s="242"/>
    </row>
    <row r="425" s="14" customFormat="1" ht="12.75">
      <c r="A425" s="242"/>
    </row>
    <row r="426" s="14" customFormat="1" ht="12.75">
      <c r="A426" s="242"/>
    </row>
    <row r="427" s="14" customFormat="1" ht="12.75">
      <c r="A427" s="242"/>
    </row>
    <row r="428" s="14" customFormat="1" ht="12.75">
      <c r="A428" s="242"/>
    </row>
    <row r="429" s="14" customFormat="1" ht="12.75">
      <c r="A429" s="242"/>
    </row>
    <row r="430" s="14" customFormat="1" ht="12.75">
      <c r="A430" s="242"/>
    </row>
    <row r="431" s="14" customFormat="1" ht="12.75">
      <c r="A431" s="242"/>
    </row>
    <row r="432" s="14" customFormat="1" ht="12.75">
      <c r="A432" s="242"/>
    </row>
    <row r="433" s="14" customFormat="1" ht="12.75">
      <c r="A433" s="242"/>
    </row>
    <row r="434" s="14" customFormat="1" ht="12.75">
      <c r="A434" s="242"/>
    </row>
    <row r="435" s="14" customFormat="1" ht="12.75">
      <c r="A435" s="242"/>
    </row>
    <row r="436" s="14" customFormat="1" ht="12.75">
      <c r="A436" s="242"/>
    </row>
    <row r="437" s="14" customFormat="1" ht="12.75">
      <c r="A437" s="242"/>
    </row>
    <row r="438" s="14" customFormat="1" ht="12.75">
      <c r="A438" s="242"/>
    </row>
    <row r="439" s="14" customFormat="1" ht="12.75">
      <c r="A439" s="242"/>
    </row>
    <row r="440" s="14" customFormat="1" ht="12.75">
      <c r="A440" s="242"/>
    </row>
    <row r="441" s="14" customFormat="1" ht="12.75">
      <c r="A441" s="242"/>
    </row>
    <row r="442" s="14" customFormat="1" ht="12.75">
      <c r="A442" s="242"/>
    </row>
    <row r="443" s="14" customFormat="1" ht="12.75">
      <c r="A443" s="242"/>
    </row>
    <row r="444" s="14" customFormat="1" ht="12.75">
      <c r="A444" s="242"/>
    </row>
    <row r="445" s="14" customFormat="1" ht="12.75">
      <c r="A445" s="242"/>
    </row>
    <row r="446" s="14" customFormat="1" ht="12.75">
      <c r="A446" s="242"/>
    </row>
    <row r="447" s="14" customFormat="1" ht="12.75">
      <c r="A447" s="242"/>
    </row>
    <row r="448" s="14" customFormat="1" ht="12.75">
      <c r="A448" s="242"/>
    </row>
    <row r="449" s="14" customFormat="1" ht="12.75">
      <c r="A449" s="242"/>
    </row>
    <row r="450" s="14" customFormat="1" ht="12.75">
      <c r="A450" s="242"/>
    </row>
    <row r="451" s="14" customFormat="1" ht="12.75">
      <c r="A451" s="242"/>
    </row>
    <row r="452" s="14" customFormat="1" ht="12.75">
      <c r="A452" s="242"/>
    </row>
    <row r="453" s="14" customFormat="1" ht="12.75">
      <c r="A453" s="242"/>
    </row>
    <row r="454" s="14" customFormat="1" ht="12.75">
      <c r="A454" s="242"/>
    </row>
    <row r="455" s="14" customFormat="1" ht="12.75">
      <c r="A455" s="242"/>
    </row>
    <row r="456" s="14" customFormat="1" ht="12.75">
      <c r="A456" s="242"/>
    </row>
    <row r="457" s="14" customFormat="1" ht="12.75">
      <c r="A457" s="242"/>
    </row>
    <row r="458" s="14" customFormat="1" ht="12.75">
      <c r="A458" s="242"/>
    </row>
    <row r="459" s="14" customFormat="1" ht="12.75">
      <c r="A459" s="242"/>
    </row>
    <row r="460" s="14" customFormat="1" ht="12.75">
      <c r="A460" s="242"/>
    </row>
    <row r="461" s="14" customFormat="1" ht="12.75">
      <c r="A461" s="242"/>
    </row>
    <row r="462" s="14" customFormat="1" ht="12.75">
      <c r="A462" s="242"/>
    </row>
    <row r="463" s="14" customFormat="1" ht="12.75">
      <c r="A463" s="242"/>
    </row>
    <row r="464" s="14" customFormat="1" ht="12.75">
      <c r="A464" s="242"/>
    </row>
    <row r="465" s="14" customFormat="1" ht="12.75">
      <c r="A465" s="242"/>
    </row>
    <row r="466" s="14" customFormat="1" ht="12.75">
      <c r="A466" s="242"/>
    </row>
    <row r="467" s="14" customFormat="1" ht="12.75">
      <c r="A467" s="242"/>
    </row>
    <row r="468" s="14" customFormat="1" ht="12.75">
      <c r="A468" s="242"/>
    </row>
    <row r="469" s="14" customFormat="1" ht="12.75">
      <c r="A469" s="242"/>
    </row>
    <row r="470" s="14" customFormat="1" ht="12.75">
      <c r="A470" s="242"/>
    </row>
    <row r="471" s="14" customFormat="1" ht="12.75">
      <c r="A471" s="242"/>
    </row>
    <row r="472" s="14" customFormat="1" ht="12.75">
      <c r="A472" s="242"/>
    </row>
    <row r="473" s="14" customFormat="1" ht="12.75">
      <c r="A473" s="242"/>
    </row>
    <row r="474" s="14" customFormat="1" ht="12.75">
      <c r="A474" s="242"/>
    </row>
    <row r="475" s="14" customFormat="1" ht="12.75">
      <c r="A475" s="242"/>
    </row>
    <row r="476" s="14" customFormat="1" ht="12.75">
      <c r="A476" s="242"/>
    </row>
    <row r="477" s="14" customFormat="1" ht="12.75">
      <c r="A477" s="242"/>
    </row>
    <row r="478" s="14" customFormat="1" ht="12.75">
      <c r="A478" s="242"/>
    </row>
    <row r="479" s="14" customFormat="1" ht="12.75">
      <c r="A479" s="242"/>
    </row>
    <row r="480" s="14" customFormat="1" ht="12.75">
      <c r="A480" s="242"/>
    </row>
    <row r="481" s="14" customFormat="1" ht="12.75">
      <c r="A481" s="242"/>
    </row>
    <row r="482" s="14" customFormat="1" ht="12.75">
      <c r="A482" s="242"/>
    </row>
    <row r="483" s="14" customFormat="1" ht="12.75">
      <c r="A483" s="242"/>
    </row>
    <row r="484" s="14" customFormat="1" ht="12.75">
      <c r="A484" s="242"/>
    </row>
    <row r="485" s="14" customFormat="1" ht="12.75">
      <c r="A485" s="242"/>
    </row>
    <row r="486" s="14" customFormat="1" ht="12.75">
      <c r="A486" s="242"/>
    </row>
    <row r="487" s="14" customFormat="1" ht="12.75">
      <c r="A487" s="242"/>
    </row>
    <row r="488" s="14" customFormat="1" ht="12.75">
      <c r="A488" s="242"/>
    </row>
    <row r="489" s="14" customFormat="1" ht="12.75">
      <c r="A489" s="242"/>
    </row>
    <row r="490" s="14" customFormat="1" ht="12.75">
      <c r="A490" s="242"/>
    </row>
    <row r="491" s="14" customFormat="1" ht="12.75">
      <c r="A491" s="242"/>
    </row>
    <row r="492" s="14" customFormat="1" ht="12.75">
      <c r="A492" s="242"/>
    </row>
    <row r="493" s="14" customFormat="1" ht="12.75">
      <c r="A493" s="242"/>
    </row>
    <row r="494" s="14" customFormat="1" ht="12.75">
      <c r="A494" s="242"/>
    </row>
    <row r="495" s="14" customFormat="1" ht="12.75">
      <c r="A495" s="242"/>
    </row>
    <row r="496" s="14" customFormat="1" ht="12.75">
      <c r="A496" s="242"/>
    </row>
    <row r="497" s="14" customFormat="1" ht="12.75">
      <c r="A497" s="242"/>
    </row>
    <row r="498" s="14" customFormat="1" ht="12.75">
      <c r="A498" s="242"/>
    </row>
    <row r="499" s="14" customFormat="1" ht="12.75">
      <c r="A499" s="242"/>
    </row>
    <row r="500" s="14" customFormat="1" ht="12.75">
      <c r="A500" s="242"/>
    </row>
    <row r="501" s="14" customFormat="1" ht="12.75">
      <c r="A501" s="242"/>
    </row>
    <row r="502" s="14" customFormat="1" ht="12.75">
      <c r="A502" s="242"/>
    </row>
    <row r="503" s="14" customFormat="1" ht="12.75">
      <c r="A503" s="242"/>
    </row>
    <row r="504" s="14" customFormat="1" ht="12.75">
      <c r="A504" s="242"/>
    </row>
    <row r="505" s="14" customFormat="1" ht="12.75">
      <c r="A505" s="242"/>
    </row>
    <row r="506" s="14" customFormat="1" ht="12.75">
      <c r="A506" s="242"/>
    </row>
    <row r="507" s="14" customFormat="1" ht="12.75">
      <c r="A507" s="242"/>
    </row>
    <row r="508" s="14" customFormat="1" ht="12.75">
      <c r="A508" s="242"/>
    </row>
    <row r="509" s="14" customFormat="1" ht="12.75">
      <c r="A509" s="242"/>
    </row>
    <row r="510" s="14" customFormat="1" ht="12.75">
      <c r="A510" s="242"/>
    </row>
    <row r="511" s="14" customFormat="1" ht="12.75">
      <c r="A511" s="242"/>
    </row>
    <row r="512" s="14" customFormat="1" ht="12.75">
      <c r="A512" s="242"/>
    </row>
    <row r="513" s="14" customFormat="1" ht="12.75">
      <c r="A513" s="242"/>
    </row>
    <row r="514" s="14" customFormat="1" ht="12.75">
      <c r="A514" s="242"/>
    </row>
    <row r="515" s="14" customFormat="1" ht="12.75">
      <c r="A515" s="242"/>
    </row>
    <row r="516" s="14" customFormat="1" ht="12.75">
      <c r="A516" s="242"/>
    </row>
    <row r="517" s="14" customFormat="1" ht="12.75">
      <c r="A517" s="242"/>
    </row>
    <row r="518" s="14" customFormat="1" ht="12.75">
      <c r="A518" s="242"/>
    </row>
    <row r="519" s="14" customFormat="1" ht="12.75">
      <c r="A519" s="242"/>
    </row>
    <row r="520" s="14" customFormat="1" ht="12.75">
      <c r="A520" s="242"/>
    </row>
    <row r="521" s="14" customFormat="1" ht="12.75">
      <c r="A521" s="242"/>
    </row>
    <row r="522" s="14" customFormat="1" ht="12.75">
      <c r="A522" s="242"/>
    </row>
    <row r="523" s="14" customFormat="1" ht="12.75">
      <c r="A523" s="242"/>
    </row>
    <row r="524" s="14" customFormat="1" ht="12.75">
      <c r="A524" s="242"/>
    </row>
    <row r="525" s="14" customFormat="1" ht="12.75">
      <c r="A525" s="242"/>
    </row>
    <row r="526" s="14" customFormat="1" ht="12.75">
      <c r="A526" s="242"/>
    </row>
    <row r="527" s="14" customFormat="1" ht="12.75">
      <c r="A527" s="242"/>
    </row>
    <row r="528" s="14" customFormat="1" ht="12.75">
      <c r="A528" s="242"/>
    </row>
    <row r="529" s="14" customFormat="1" ht="12.75">
      <c r="A529" s="242"/>
    </row>
    <row r="530" s="14" customFormat="1" ht="12.75">
      <c r="A530" s="242"/>
    </row>
    <row r="531" s="14" customFormat="1" ht="12.75">
      <c r="A531" s="242"/>
    </row>
    <row r="532" s="14" customFormat="1" ht="12.75">
      <c r="A532" s="242"/>
    </row>
    <row r="533" s="14" customFormat="1" ht="12.75">
      <c r="A533" s="242"/>
    </row>
    <row r="534" s="14" customFormat="1" ht="12.75">
      <c r="A534" s="242"/>
    </row>
    <row r="535" s="14" customFormat="1" ht="12.75">
      <c r="A535" s="242"/>
    </row>
    <row r="536" s="14" customFormat="1" ht="12.75">
      <c r="A536" s="242"/>
    </row>
    <row r="537" s="14" customFormat="1" ht="12.75">
      <c r="A537" s="242"/>
    </row>
    <row r="538" s="14" customFormat="1" ht="12.75">
      <c r="A538" s="242"/>
    </row>
    <row r="539" s="14" customFormat="1" ht="12.75">
      <c r="A539" s="242"/>
    </row>
    <row r="540" s="14" customFormat="1" ht="12.75">
      <c r="A540" s="242"/>
    </row>
    <row r="541" s="14" customFormat="1" ht="12.75">
      <c r="A541" s="242"/>
    </row>
    <row r="542" s="14" customFormat="1" ht="12.75">
      <c r="A542" s="242"/>
    </row>
    <row r="543" s="14" customFormat="1" ht="12.75">
      <c r="A543" s="242"/>
    </row>
    <row r="544" s="14" customFormat="1" ht="12.75">
      <c r="A544" s="242"/>
    </row>
    <row r="545" s="14" customFormat="1" ht="12.75">
      <c r="A545" s="242"/>
    </row>
    <row r="546" s="14" customFormat="1" ht="12.75">
      <c r="A546" s="242"/>
    </row>
    <row r="547" s="14" customFormat="1" ht="12.75">
      <c r="A547" s="242"/>
    </row>
    <row r="548" s="14" customFormat="1" ht="12.75">
      <c r="A548" s="242"/>
    </row>
    <row r="549" s="14" customFormat="1" ht="12.75">
      <c r="A549" s="242"/>
    </row>
    <row r="550" s="14" customFormat="1" ht="12.75">
      <c r="A550" s="242"/>
    </row>
    <row r="551" s="14" customFormat="1" ht="12.75">
      <c r="A551" s="242"/>
    </row>
    <row r="552" s="14" customFormat="1" ht="12.75">
      <c r="A552" s="242"/>
    </row>
    <row r="553" s="14" customFormat="1" ht="12.75">
      <c r="A553" s="242"/>
    </row>
    <row r="554" s="14" customFormat="1" ht="12.75">
      <c r="A554" s="242"/>
    </row>
    <row r="555" s="14" customFormat="1" ht="12.75">
      <c r="A555" s="242"/>
    </row>
    <row r="556" s="14" customFormat="1" ht="12.75">
      <c r="A556" s="242"/>
    </row>
    <row r="557" s="14" customFormat="1" ht="12.75">
      <c r="A557" s="242"/>
    </row>
    <row r="558" s="14" customFormat="1" ht="12.75">
      <c r="A558" s="242"/>
    </row>
    <row r="559" s="14" customFormat="1" ht="12.75">
      <c r="A559" s="242"/>
    </row>
    <row r="560" s="14" customFormat="1" ht="12.75">
      <c r="A560" s="242"/>
    </row>
    <row r="561" s="14" customFormat="1" ht="12.75">
      <c r="A561" s="242"/>
    </row>
    <row r="562" s="14" customFormat="1" ht="12.75">
      <c r="A562" s="242"/>
    </row>
    <row r="563" s="14" customFormat="1" ht="12.75">
      <c r="A563" s="242"/>
    </row>
    <row r="564" s="14" customFormat="1" ht="12.75">
      <c r="A564" s="242"/>
    </row>
    <row r="565" s="14" customFormat="1" ht="12.75">
      <c r="A565" s="242"/>
    </row>
    <row r="566" s="14" customFormat="1" ht="12.75">
      <c r="A566" s="242"/>
    </row>
    <row r="567" s="14" customFormat="1" ht="12.75">
      <c r="A567" s="242"/>
    </row>
    <row r="568" s="14" customFormat="1" ht="12.75">
      <c r="A568" s="242"/>
    </row>
    <row r="569" s="14" customFormat="1" ht="12.75">
      <c r="A569" s="242"/>
    </row>
    <row r="570" s="14" customFormat="1" ht="12.75">
      <c r="A570" s="242"/>
    </row>
    <row r="571" s="14" customFormat="1" ht="12.75">
      <c r="A571" s="242"/>
    </row>
    <row r="572" s="14" customFormat="1" ht="12.75">
      <c r="A572" s="242"/>
    </row>
    <row r="573" s="14" customFormat="1" ht="12.75">
      <c r="A573" s="242"/>
    </row>
    <row r="574" s="14" customFormat="1" ht="12.75">
      <c r="A574" s="242"/>
    </row>
    <row r="575" s="14" customFormat="1" ht="12.75">
      <c r="A575" s="242"/>
    </row>
    <row r="576" s="14" customFormat="1" ht="12.75">
      <c r="A576" s="242"/>
    </row>
    <row r="577" s="14" customFormat="1" ht="12.75">
      <c r="A577" s="242"/>
    </row>
    <row r="578" s="14" customFormat="1" ht="12.75">
      <c r="A578" s="242"/>
    </row>
    <row r="579" s="14" customFormat="1" ht="12.75">
      <c r="A579" s="242"/>
    </row>
    <row r="580" s="14" customFormat="1" ht="12.75">
      <c r="A580" s="242"/>
    </row>
    <row r="581" s="14" customFormat="1" ht="12.75">
      <c r="A581" s="242"/>
    </row>
    <row r="582" s="14" customFormat="1" ht="12.75">
      <c r="A582" s="242"/>
    </row>
    <row r="583" s="14" customFormat="1" ht="12.75">
      <c r="A583" s="242"/>
    </row>
    <row r="584" s="14" customFormat="1" ht="12.75">
      <c r="A584" s="242"/>
    </row>
    <row r="585" s="14" customFormat="1" ht="12.75">
      <c r="A585" s="242"/>
    </row>
    <row r="586" s="14" customFormat="1" ht="12.75">
      <c r="A586" s="242"/>
    </row>
    <row r="587" s="14" customFormat="1" ht="12.75">
      <c r="A587" s="242"/>
    </row>
    <row r="588" s="14" customFormat="1" ht="12.75">
      <c r="A588" s="242"/>
    </row>
    <row r="589" s="14" customFormat="1" ht="12.75">
      <c r="A589" s="242"/>
    </row>
    <row r="590" s="14" customFormat="1" ht="12.75">
      <c r="A590" s="242"/>
    </row>
    <row r="591" s="14" customFormat="1" ht="12.75">
      <c r="A591" s="242"/>
    </row>
    <row r="592" s="14" customFormat="1" ht="12.75">
      <c r="A592" s="242"/>
    </row>
    <row r="593" s="14" customFormat="1" ht="12.75">
      <c r="A593" s="242"/>
    </row>
    <row r="594" s="14" customFormat="1" ht="12.75">
      <c r="A594" s="242"/>
    </row>
    <row r="595" s="14" customFormat="1" ht="12.75">
      <c r="A595" s="242"/>
    </row>
    <row r="596" s="14" customFormat="1" ht="12.75">
      <c r="A596" s="242"/>
    </row>
    <row r="597" s="14" customFormat="1" ht="12.75">
      <c r="A597" s="242"/>
    </row>
    <row r="598" s="14" customFormat="1" ht="12.75">
      <c r="A598" s="242"/>
    </row>
    <row r="599" s="14" customFormat="1" ht="12.75">
      <c r="A599" s="242"/>
    </row>
    <row r="600" s="14" customFormat="1" ht="12.75">
      <c r="A600" s="242"/>
    </row>
    <row r="601" s="14" customFormat="1" ht="12.75">
      <c r="A601" s="242"/>
    </row>
    <row r="602" s="14" customFormat="1" ht="12.75">
      <c r="A602" s="242"/>
    </row>
    <row r="603" s="14" customFormat="1" ht="12.75">
      <c r="A603" s="242"/>
    </row>
    <row r="604" s="14" customFormat="1" ht="12.75">
      <c r="A604" s="242"/>
    </row>
    <row r="605" s="14" customFormat="1" ht="12.75">
      <c r="A605" s="242"/>
    </row>
    <row r="606" s="14" customFormat="1" ht="12.75">
      <c r="A606" s="242"/>
    </row>
    <row r="607" s="14" customFormat="1" ht="12.75">
      <c r="A607" s="242"/>
    </row>
    <row r="608" s="14" customFormat="1" ht="12.75">
      <c r="A608" s="242"/>
    </row>
    <row r="609" s="14" customFormat="1" ht="12.75">
      <c r="A609" s="242"/>
    </row>
    <row r="610" s="14" customFormat="1" ht="12.75">
      <c r="A610" s="242"/>
    </row>
    <row r="611" s="14" customFormat="1" ht="12.75">
      <c r="A611" s="242"/>
    </row>
    <row r="612" s="14" customFormat="1" ht="12.75">
      <c r="A612" s="242"/>
    </row>
    <row r="613" s="14" customFormat="1" ht="12.75">
      <c r="A613" s="242"/>
    </row>
    <row r="614" s="14" customFormat="1" ht="12.75">
      <c r="A614" s="242"/>
    </row>
    <row r="615" s="14" customFormat="1" ht="12.75">
      <c r="A615" s="242"/>
    </row>
    <row r="616" s="14" customFormat="1" ht="12.75">
      <c r="A616" s="242"/>
    </row>
    <row r="617" s="14" customFormat="1" ht="12.75">
      <c r="A617" s="242"/>
    </row>
    <row r="618" s="14" customFormat="1" ht="12.75">
      <c r="A618" s="242"/>
    </row>
    <row r="619" s="14" customFormat="1" ht="12.75">
      <c r="A619" s="242"/>
    </row>
    <row r="620" s="14" customFormat="1" ht="12.75">
      <c r="A620" s="242"/>
    </row>
    <row r="621" s="14" customFormat="1" ht="12.75">
      <c r="A621" s="242"/>
    </row>
    <row r="622" s="14" customFormat="1" ht="12.75">
      <c r="A622" s="242"/>
    </row>
    <row r="623" s="14" customFormat="1" ht="12.75">
      <c r="A623" s="242"/>
    </row>
    <row r="624" s="14" customFormat="1" ht="12.75">
      <c r="A624" s="242"/>
    </row>
    <row r="625" s="14" customFormat="1" ht="12.75">
      <c r="A625" s="242"/>
    </row>
    <row r="626" s="14" customFormat="1" ht="12.75">
      <c r="A626" s="242"/>
    </row>
    <row r="627" s="14" customFormat="1" ht="12.75">
      <c r="A627" s="242"/>
    </row>
    <row r="628" s="14" customFormat="1" ht="12.75">
      <c r="A628" s="242"/>
    </row>
    <row r="629" s="14" customFormat="1" ht="12.75">
      <c r="A629" s="242"/>
    </row>
    <row r="630" s="14" customFormat="1" ht="12.75">
      <c r="A630" s="242"/>
    </row>
    <row r="631" s="14" customFormat="1" ht="12.75">
      <c r="A631" s="242"/>
    </row>
    <row r="632" s="14" customFormat="1" ht="12.75">
      <c r="A632" s="242"/>
    </row>
    <row r="633" s="14" customFormat="1" ht="12.75">
      <c r="A633" s="242"/>
    </row>
    <row r="634" s="14" customFormat="1" ht="12.75">
      <c r="A634" s="242"/>
    </row>
    <row r="635" s="14" customFormat="1" ht="12.75">
      <c r="A635" s="242"/>
    </row>
    <row r="636" s="14" customFormat="1" ht="12.75">
      <c r="A636" s="242"/>
    </row>
    <row r="637" s="14" customFormat="1" ht="12.75">
      <c r="A637" s="242"/>
    </row>
    <row r="638" s="14" customFormat="1" ht="12.75">
      <c r="A638" s="242"/>
    </row>
    <row r="639" s="14" customFormat="1" ht="12.75">
      <c r="A639" s="242"/>
    </row>
    <row r="640" s="14" customFormat="1" ht="12.75">
      <c r="A640" s="242"/>
    </row>
    <row r="641" s="14" customFormat="1" ht="12.75">
      <c r="A641" s="242"/>
    </row>
    <row r="642" s="14" customFormat="1" ht="12.75">
      <c r="A642" s="242"/>
    </row>
    <row r="643" s="14" customFormat="1" ht="12.75">
      <c r="A643" s="242"/>
    </row>
    <row r="644" s="14" customFormat="1" ht="12.75">
      <c r="A644" s="242"/>
    </row>
    <row r="645" s="14" customFormat="1" ht="12.75">
      <c r="A645" s="242"/>
    </row>
    <row r="646" s="14" customFormat="1" ht="12.75">
      <c r="A646" s="242"/>
    </row>
    <row r="647" s="14" customFormat="1" ht="12.75">
      <c r="A647" s="242"/>
    </row>
    <row r="648" s="14" customFormat="1" ht="12.75">
      <c r="A648" s="242"/>
    </row>
    <row r="649" s="14" customFormat="1" ht="12.75">
      <c r="A649" s="242"/>
    </row>
    <row r="650" s="14" customFormat="1" ht="12.75">
      <c r="A650" s="242"/>
    </row>
    <row r="651" s="14" customFormat="1" ht="12.75">
      <c r="A651" s="242"/>
    </row>
    <row r="652" s="14" customFormat="1" ht="12.75">
      <c r="A652" s="242"/>
    </row>
    <row r="653" s="14" customFormat="1" ht="12.75">
      <c r="A653" s="242"/>
    </row>
    <row r="654" s="14" customFormat="1" ht="12.75">
      <c r="A654" s="242"/>
    </row>
    <row r="655" s="14" customFormat="1" ht="12.75">
      <c r="A655" s="242"/>
    </row>
    <row r="656" s="14" customFormat="1" ht="12.75">
      <c r="A656" s="242"/>
    </row>
    <row r="657" s="14" customFormat="1" ht="12.75">
      <c r="A657" s="242"/>
    </row>
    <row r="658" s="14" customFormat="1" ht="12.75">
      <c r="A658" s="242"/>
    </row>
    <row r="659" s="14" customFormat="1" ht="12.75">
      <c r="A659" s="242"/>
    </row>
    <row r="660" s="14" customFormat="1" ht="12.75">
      <c r="A660" s="242"/>
    </row>
    <row r="661" s="14" customFormat="1" ht="12.75">
      <c r="A661" s="242"/>
    </row>
    <row r="662" s="14" customFormat="1" ht="12.75">
      <c r="A662" s="242"/>
    </row>
    <row r="663" s="14" customFormat="1" ht="12.75">
      <c r="A663" s="242"/>
    </row>
    <row r="664" s="14" customFormat="1" ht="12.75">
      <c r="A664" s="242"/>
    </row>
    <row r="665" s="14" customFormat="1" ht="12.75">
      <c r="A665" s="242"/>
    </row>
    <row r="666" s="14" customFormat="1" ht="12.75">
      <c r="A666" s="242"/>
    </row>
    <row r="667" s="14" customFormat="1" ht="12.75">
      <c r="A667" s="242"/>
    </row>
    <row r="668" s="14" customFormat="1" ht="12.75">
      <c r="A668" s="242"/>
    </row>
    <row r="669" s="14" customFormat="1" ht="12.75">
      <c r="A669" s="242"/>
    </row>
    <row r="670" s="14" customFormat="1" ht="12.75">
      <c r="A670" s="242"/>
    </row>
    <row r="671" s="14" customFormat="1" ht="12.75">
      <c r="A671" s="242"/>
    </row>
    <row r="672" s="14" customFormat="1" ht="12.75">
      <c r="A672" s="242"/>
    </row>
    <row r="673" s="14" customFormat="1" ht="12.75">
      <c r="A673" s="242"/>
    </row>
    <row r="674" s="14" customFormat="1" ht="12.75">
      <c r="A674" s="242"/>
    </row>
    <row r="675" s="14" customFormat="1" ht="12.75">
      <c r="A675" s="242"/>
    </row>
    <row r="676" s="14" customFormat="1" ht="12.75">
      <c r="A676" s="242"/>
    </row>
    <row r="677" s="14" customFormat="1" ht="12.75">
      <c r="A677" s="242"/>
    </row>
    <row r="678" s="14" customFormat="1" ht="12.75">
      <c r="A678" s="242"/>
    </row>
    <row r="679" s="14" customFormat="1" ht="12.75">
      <c r="A679" s="242"/>
    </row>
    <row r="680" s="14" customFormat="1" ht="12.75">
      <c r="A680" s="242"/>
    </row>
    <row r="681" s="14" customFormat="1" ht="12.75">
      <c r="A681" s="242"/>
    </row>
    <row r="682" s="14" customFormat="1" ht="12.75">
      <c r="A682" s="242"/>
    </row>
    <row r="683" s="14" customFormat="1" ht="12.75">
      <c r="A683" s="242"/>
    </row>
    <row r="684" s="14" customFormat="1" ht="12.75">
      <c r="A684" s="242"/>
    </row>
    <row r="685" s="14" customFormat="1" ht="12.75">
      <c r="A685" s="242"/>
    </row>
    <row r="686" s="14" customFormat="1" ht="12.75">
      <c r="A686" s="242"/>
    </row>
    <row r="687" s="14" customFormat="1" ht="12.75">
      <c r="A687" s="242"/>
    </row>
    <row r="688" s="14" customFormat="1" ht="12.75">
      <c r="A688" s="242"/>
    </row>
    <row r="689" s="14" customFormat="1" ht="12.75">
      <c r="A689" s="242"/>
    </row>
    <row r="690" s="14" customFormat="1" ht="12.75">
      <c r="A690" s="242"/>
    </row>
    <row r="691" s="14" customFormat="1" ht="12.75">
      <c r="A691" s="242"/>
    </row>
    <row r="692" s="14" customFormat="1" ht="12.75">
      <c r="A692" s="242"/>
    </row>
    <row r="693" s="14" customFormat="1" ht="12.75">
      <c r="A693" s="242"/>
    </row>
    <row r="694" s="14" customFormat="1" ht="12.75">
      <c r="A694" s="242"/>
    </row>
    <row r="695" s="14" customFormat="1" ht="12.75">
      <c r="A695" s="242"/>
    </row>
    <row r="696" s="14" customFormat="1" ht="12.75">
      <c r="A696" s="242"/>
    </row>
    <row r="697" s="14" customFormat="1" ht="12.75">
      <c r="A697" s="242"/>
    </row>
    <row r="698" s="14" customFormat="1" ht="12.75">
      <c r="A698" s="242"/>
    </row>
    <row r="699" s="14" customFormat="1" ht="12.75">
      <c r="A699" s="242"/>
    </row>
    <row r="700" s="14" customFormat="1" ht="12.75">
      <c r="A700" s="242"/>
    </row>
    <row r="701" s="14" customFormat="1" ht="12.75">
      <c r="A701" s="242"/>
    </row>
    <row r="702" s="14" customFormat="1" ht="12.75">
      <c r="A702" s="242"/>
    </row>
    <row r="703" s="14" customFormat="1" ht="12.75">
      <c r="A703" s="242"/>
    </row>
    <row r="704" s="14" customFormat="1" ht="12.75">
      <c r="A704" s="242"/>
    </row>
    <row r="705" s="14" customFormat="1" ht="12.75">
      <c r="A705" s="242"/>
    </row>
    <row r="706" s="14" customFormat="1" ht="12.75">
      <c r="A706" s="242"/>
    </row>
    <row r="707" s="14" customFormat="1" ht="12.75">
      <c r="A707" s="242"/>
    </row>
    <row r="708" s="14" customFormat="1" ht="12.75">
      <c r="A708" s="242"/>
    </row>
    <row r="709" s="14" customFormat="1" ht="12.75">
      <c r="A709" s="242"/>
    </row>
    <row r="710" s="14" customFormat="1" ht="12.75">
      <c r="A710" s="242"/>
    </row>
    <row r="711" s="14" customFormat="1" ht="12.75">
      <c r="A711" s="242"/>
    </row>
    <row r="712" s="14" customFormat="1" ht="12.75">
      <c r="A712" s="242"/>
    </row>
    <row r="713" s="14" customFormat="1" ht="12.75">
      <c r="A713" s="242"/>
    </row>
    <row r="714" s="14" customFormat="1" ht="12.75">
      <c r="A714" s="242"/>
    </row>
    <row r="715" s="14" customFormat="1" ht="12.75">
      <c r="A715" s="242"/>
    </row>
    <row r="716" s="14" customFormat="1" ht="12.75">
      <c r="A716" s="242"/>
    </row>
    <row r="717" s="14" customFormat="1" ht="12.75">
      <c r="A717" s="242"/>
    </row>
    <row r="718" s="14" customFormat="1" ht="12.75">
      <c r="A718" s="242"/>
    </row>
    <row r="719" s="14" customFormat="1" ht="12.75">
      <c r="A719" s="242"/>
    </row>
    <row r="720" s="14" customFormat="1" ht="12.75">
      <c r="A720" s="242"/>
    </row>
    <row r="721" s="14" customFormat="1" ht="12.75">
      <c r="A721" s="242"/>
    </row>
    <row r="722" s="14" customFormat="1" ht="12.75">
      <c r="A722" s="242"/>
    </row>
    <row r="723" s="14" customFormat="1" ht="12.75">
      <c r="A723" s="242"/>
    </row>
    <row r="724" s="14" customFormat="1" ht="12.75">
      <c r="A724" s="242"/>
    </row>
    <row r="725" s="14" customFormat="1" ht="12.75">
      <c r="A725" s="242"/>
    </row>
    <row r="726" s="14" customFormat="1" ht="12.75">
      <c r="A726" s="242"/>
    </row>
    <row r="727" s="14" customFormat="1" ht="12.75">
      <c r="A727" s="242"/>
    </row>
    <row r="728" s="14" customFormat="1" ht="12.75">
      <c r="A728" s="242"/>
    </row>
    <row r="729" s="14" customFormat="1" ht="12.75">
      <c r="A729" s="242"/>
    </row>
    <row r="730" s="14" customFormat="1" ht="12.75">
      <c r="A730" s="242"/>
    </row>
    <row r="731" s="14" customFormat="1" ht="12.75">
      <c r="A731" s="242"/>
    </row>
    <row r="732" s="14" customFormat="1" ht="12.75">
      <c r="A732" s="242"/>
    </row>
    <row r="733" s="14" customFormat="1" ht="12.75">
      <c r="A733" s="242"/>
    </row>
    <row r="734" s="14" customFormat="1" ht="12.75">
      <c r="A734" s="242"/>
    </row>
    <row r="735" s="14" customFormat="1" ht="12.75">
      <c r="A735" s="242"/>
    </row>
    <row r="736" s="14" customFormat="1" ht="12.75">
      <c r="A736" s="242"/>
    </row>
    <row r="737" s="14" customFormat="1" ht="12.75">
      <c r="A737" s="242"/>
    </row>
    <row r="738" s="14" customFormat="1" ht="12.75">
      <c r="A738" s="242"/>
    </row>
    <row r="739" s="14" customFormat="1" ht="12.75">
      <c r="A739" s="242"/>
    </row>
    <row r="740" s="14" customFormat="1" ht="12.75">
      <c r="A740" s="242"/>
    </row>
    <row r="741" s="14" customFormat="1" ht="12.75">
      <c r="A741" s="242"/>
    </row>
    <row r="742" s="14" customFormat="1" ht="12.75">
      <c r="A742" s="242"/>
    </row>
    <row r="743" s="14" customFormat="1" ht="12.75">
      <c r="A743" s="242"/>
    </row>
    <row r="744" s="14" customFormat="1" ht="12.75">
      <c r="A744" s="242"/>
    </row>
    <row r="745" s="14" customFormat="1" ht="12.75">
      <c r="A745" s="242"/>
    </row>
    <row r="746" s="14" customFormat="1" ht="12.75">
      <c r="A746" s="242"/>
    </row>
    <row r="747" s="14" customFormat="1" ht="12.75">
      <c r="A747" s="242"/>
    </row>
    <row r="748" s="14" customFormat="1" ht="12.75">
      <c r="A748" s="242"/>
    </row>
    <row r="749" s="14" customFormat="1" ht="12.75">
      <c r="A749" s="242"/>
    </row>
    <row r="750" s="14" customFormat="1" ht="12.75">
      <c r="A750" s="242"/>
    </row>
    <row r="751" s="14" customFormat="1" ht="12.75">
      <c r="A751" s="242"/>
    </row>
    <row r="752" s="14" customFormat="1" ht="12.75">
      <c r="A752" s="242"/>
    </row>
    <row r="753" s="14" customFormat="1" ht="12.75">
      <c r="A753" s="242"/>
    </row>
    <row r="754" s="14" customFormat="1" ht="12.75">
      <c r="A754" s="242"/>
    </row>
    <row r="755" s="14" customFormat="1" ht="12.75">
      <c r="A755" s="242"/>
    </row>
    <row r="756" s="14" customFormat="1" ht="12.75">
      <c r="A756" s="242"/>
    </row>
    <row r="757" s="14" customFormat="1" ht="12.75">
      <c r="A757" s="242"/>
    </row>
    <row r="758" s="14" customFormat="1" ht="12.75">
      <c r="A758" s="242"/>
    </row>
    <row r="759" s="14" customFormat="1" ht="12.75">
      <c r="A759" s="242"/>
    </row>
    <row r="760" s="14" customFormat="1" ht="12.75">
      <c r="A760" s="242"/>
    </row>
    <row r="761" s="14" customFormat="1" ht="12.75">
      <c r="A761" s="242"/>
    </row>
    <row r="762" s="14" customFormat="1" ht="12.75">
      <c r="A762" s="242"/>
    </row>
    <row r="763" s="14" customFormat="1" ht="12.75">
      <c r="A763" s="242"/>
    </row>
    <row r="764" s="14" customFormat="1" ht="12.75">
      <c r="A764" s="242"/>
    </row>
    <row r="765" s="14" customFormat="1" ht="12.75">
      <c r="A765" s="242"/>
    </row>
    <row r="766" s="14" customFormat="1" ht="12.75">
      <c r="A766" s="242"/>
    </row>
    <row r="767" s="14" customFormat="1" ht="12.75">
      <c r="A767" s="242"/>
    </row>
    <row r="768" s="14" customFormat="1" ht="12.75">
      <c r="A768" s="242"/>
    </row>
    <row r="769" s="14" customFormat="1" ht="12.75">
      <c r="A769" s="242"/>
    </row>
    <row r="770" s="14" customFormat="1" ht="12.75">
      <c r="A770" s="242"/>
    </row>
    <row r="771" s="14" customFormat="1" ht="12.75">
      <c r="A771" s="242"/>
    </row>
    <row r="772" s="14" customFormat="1" ht="12.75">
      <c r="A772" s="242"/>
    </row>
    <row r="773" s="14" customFormat="1" ht="12.75">
      <c r="A773" s="242"/>
    </row>
    <row r="774" s="14" customFormat="1" ht="12.75">
      <c r="A774" s="242"/>
    </row>
    <row r="775" s="14" customFormat="1" ht="12.75">
      <c r="A775" s="242"/>
    </row>
    <row r="776" s="14" customFormat="1" ht="12.75">
      <c r="A776" s="242"/>
    </row>
    <row r="777" s="14" customFormat="1" ht="12.75">
      <c r="A777" s="242"/>
    </row>
    <row r="778" s="14" customFormat="1" ht="12.75">
      <c r="A778" s="242"/>
    </row>
    <row r="779" s="14" customFormat="1" ht="12.75">
      <c r="A779" s="242"/>
    </row>
    <row r="780" s="14" customFormat="1" ht="12.75">
      <c r="A780" s="242"/>
    </row>
    <row r="781" s="14" customFormat="1" ht="12.75">
      <c r="A781" s="242"/>
    </row>
    <row r="782" s="14" customFormat="1" ht="12.75">
      <c r="A782" s="242"/>
    </row>
    <row r="783" s="14" customFormat="1" ht="12.75">
      <c r="A783" s="242"/>
    </row>
    <row r="784" s="14" customFormat="1" ht="12.75">
      <c r="A784" s="242"/>
    </row>
    <row r="785" s="14" customFormat="1" ht="12.75">
      <c r="A785" s="242"/>
    </row>
    <row r="786" s="14" customFormat="1" ht="12.75">
      <c r="A786" s="242"/>
    </row>
    <row r="787" s="14" customFormat="1" ht="12.75">
      <c r="A787" s="242"/>
    </row>
    <row r="788" s="14" customFormat="1" ht="12.75">
      <c r="A788" s="242"/>
    </row>
    <row r="789" s="14" customFormat="1" ht="12.75">
      <c r="A789" s="242"/>
    </row>
    <row r="790" s="14" customFormat="1" ht="12.75">
      <c r="A790" s="242"/>
    </row>
    <row r="791" s="14" customFormat="1" ht="12.75">
      <c r="A791" s="242"/>
    </row>
    <row r="792" s="14" customFormat="1" ht="12.75">
      <c r="A792" s="242"/>
    </row>
    <row r="793" s="14" customFormat="1" ht="12.75">
      <c r="A793" s="242"/>
    </row>
    <row r="794" s="14" customFormat="1" ht="12.75">
      <c r="A794" s="242"/>
    </row>
    <row r="795" s="14" customFormat="1" ht="12.75">
      <c r="A795" s="242"/>
    </row>
    <row r="796" s="14" customFormat="1" ht="12.75">
      <c r="A796" s="242"/>
    </row>
    <row r="797" s="14" customFormat="1" ht="12.75">
      <c r="A797" s="242"/>
    </row>
    <row r="798" s="14" customFormat="1" ht="12.75">
      <c r="A798" s="242"/>
    </row>
    <row r="799" s="14" customFormat="1" ht="12.75">
      <c r="A799" s="242"/>
    </row>
    <row r="800" s="14" customFormat="1" ht="12.75">
      <c r="A800" s="242"/>
    </row>
    <row r="801" s="14" customFormat="1" ht="12.75">
      <c r="A801" s="242"/>
    </row>
    <row r="802" s="14" customFormat="1" ht="12.75">
      <c r="A802" s="242"/>
    </row>
    <row r="803" s="14" customFormat="1" ht="12.75">
      <c r="A803" s="242"/>
    </row>
    <row r="804" s="14" customFormat="1" ht="12.75">
      <c r="A804" s="242"/>
    </row>
    <row r="805" s="14" customFormat="1" ht="12.75">
      <c r="A805" s="242"/>
    </row>
    <row r="806" s="14" customFormat="1" ht="12.75">
      <c r="A806" s="242"/>
    </row>
    <row r="807" s="14" customFormat="1" ht="12.75">
      <c r="A807" s="242"/>
    </row>
    <row r="808" s="14" customFormat="1" ht="12.75">
      <c r="A808" s="242"/>
    </row>
    <row r="809" s="14" customFormat="1" ht="12.75">
      <c r="A809" s="242"/>
    </row>
    <row r="810" s="14" customFormat="1" ht="12.75">
      <c r="A810" s="242"/>
    </row>
    <row r="811" s="14" customFormat="1" ht="12.75">
      <c r="A811" s="242"/>
    </row>
    <row r="812" s="14" customFormat="1" ht="12.75">
      <c r="A812" s="242"/>
    </row>
    <row r="813" s="14" customFormat="1" ht="12.75">
      <c r="A813" s="242"/>
    </row>
    <row r="814" s="14" customFormat="1" ht="12.75">
      <c r="A814" s="242"/>
    </row>
    <row r="815" s="14" customFormat="1" ht="12.75">
      <c r="A815" s="242"/>
    </row>
    <row r="816" s="14" customFormat="1" ht="12.75">
      <c r="A816" s="242"/>
    </row>
    <row r="817" s="14" customFormat="1" ht="12.75">
      <c r="A817" s="242"/>
    </row>
    <row r="818" s="14" customFormat="1" ht="12.75">
      <c r="A818" s="242"/>
    </row>
    <row r="819" s="14" customFormat="1" ht="12.75">
      <c r="A819" s="242"/>
    </row>
    <row r="820" s="14" customFormat="1" ht="12.75">
      <c r="A820" s="242"/>
    </row>
    <row r="821" s="14" customFormat="1" ht="12.75">
      <c r="A821" s="242"/>
    </row>
    <row r="822" s="14" customFormat="1" ht="12.75">
      <c r="A822" s="242"/>
    </row>
    <row r="823" s="14" customFormat="1" ht="12.75">
      <c r="A823" s="242"/>
    </row>
    <row r="824" s="14" customFormat="1" ht="12.75">
      <c r="A824" s="242"/>
    </row>
    <row r="825" s="14" customFormat="1" ht="12.75">
      <c r="A825" s="242"/>
    </row>
    <row r="826" s="14" customFormat="1" ht="12.75">
      <c r="A826" s="242"/>
    </row>
    <row r="827" s="14" customFormat="1" ht="12.75">
      <c r="A827" s="242"/>
    </row>
    <row r="828" s="14" customFormat="1" ht="12.75">
      <c r="A828" s="242"/>
    </row>
    <row r="829" s="14" customFormat="1" ht="12.75">
      <c r="A829" s="242"/>
    </row>
    <row r="830" s="14" customFormat="1" ht="12.75">
      <c r="A830" s="242"/>
    </row>
    <row r="831" s="14" customFormat="1" ht="12.75">
      <c r="A831" s="242"/>
    </row>
    <row r="832" s="14" customFormat="1" ht="12.75">
      <c r="A832" s="242"/>
    </row>
    <row r="833" s="14" customFormat="1" ht="12.75">
      <c r="A833" s="242"/>
    </row>
    <row r="834" s="14" customFormat="1" ht="12.75">
      <c r="A834" s="242"/>
    </row>
    <row r="835" s="14" customFormat="1" ht="12.75">
      <c r="A835" s="242"/>
    </row>
    <row r="836" s="14" customFormat="1" ht="12.75">
      <c r="A836" s="242"/>
    </row>
    <row r="837" s="14" customFormat="1" ht="12.75">
      <c r="A837" s="242"/>
    </row>
    <row r="838" s="14" customFormat="1" ht="12.75">
      <c r="A838" s="242"/>
    </row>
    <row r="839" s="14" customFormat="1" ht="12.75">
      <c r="A839" s="242"/>
    </row>
    <row r="840" s="14" customFormat="1" ht="12.75">
      <c r="A840" s="242"/>
    </row>
    <row r="841" s="14" customFormat="1" ht="12.75">
      <c r="A841" s="242"/>
    </row>
    <row r="842" s="14" customFormat="1" ht="12.75">
      <c r="A842" s="242"/>
    </row>
    <row r="843" s="14" customFormat="1" ht="12.75">
      <c r="A843" s="242"/>
    </row>
    <row r="844" s="14" customFormat="1" ht="12.75">
      <c r="A844" s="242"/>
    </row>
    <row r="845" s="14" customFormat="1" ht="12.75">
      <c r="A845" s="242"/>
    </row>
    <row r="846" s="14" customFormat="1" ht="12.75">
      <c r="A846" s="242"/>
    </row>
    <row r="847" s="14" customFormat="1" ht="12.75">
      <c r="A847" s="242"/>
    </row>
    <row r="848" s="14" customFormat="1" ht="12.75">
      <c r="A848" s="242"/>
    </row>
    <row r="849" s="14" customFormat="1" ht="12.75">
      <c r="A849" s="242"/>
    </row>
    <row r="850" s="14" customFormat="1" ht="12.75">
      <c r="A850" s="242"/>
    </row>
    <row r="851" s="14" customFormat="1" ht="12.75">
      <c r="A851" s="242"/>
    </row>
    <row r="852" s="14" customFormat="1" ht="12.75">
      <c r="A852" s="242"/>
    </row>
    <row r="853" s="14" customFormat="1" ht="12.75">
      <c r="A853" s="242"/>
    </row>
    <row r="854" s="14" customFormat="1" ht="12.75">
      <c r="A854" s="242"/>
    </row>
    <row r="855" s="14" customFormat="1" ht="12.75">
      <c r="A855" s="242"/>
    </row>
    <row r="856" s="14" customFormat="1" ht="12.75">
      <c r="A856" s="242"/>
    </row>
    <row r="857" s="14" customFormat="1" ht="12.75">
      <c r="A857" s="242"/>
    </row>
    <row r="858" s="14" customFormat="1" ht="12.75">
      <c r="A858" s="242"/>
    </row>
    <row r="859" s="14" customFormat="1" ht="12.75">
      <c r="A859" s="242"/>
    </row>
    <row r="860" s="14" customFormat="1" ht="12.75">
      <c r="A860" s="242"/>
    </row>
    <row r="861" s="14" customFormat="1" ht="12.75">
      <c r="A861" s="242"/>
    </row>
    <row r="862" s="14" customFormat="1" ht="12.75">
      <c r="A862" s="242"/>
    </row>
    <row r="863" s="14" customFormat="1" ht="12.75">
      <c r="A863" s="242"/>
    </row>
    <row r="864" s="14" customFormat="1" ht="12.75">
      <c r="A864" s="242"/>
    </row>
    <row r="865" s="14" customFormat="1" ht="12.75">
      <c r="A865" s="242"/>
    </row>
    <row r="866" s="14" customFormat="1" ht="12.75">
      <c r="A866" s="242"/>
    </row>
    <row r="867" s="14" customFormat="1" ht="12.75">
      <c r="A867" s="242"/>
    </row>
    <row r="868" s="14" customFormat="1" ht="12.75">
      <c r="A868" s="242"/>
    </row>
    <row r="869" s="14" customFormat="1" ht="12.75">
      <c r="A869" s="242"/>
    </row>
    <row r="870" s="14" customFormat="1" ht="12.75">
      <c r="A870" s="242"/>
    </row>
    <row r="871" s="14" customFormat="1" ht="12.75">
      <c r="A871" s="242"/>
    </row>
    <row r="872" s="14" customFormat="1" ht="12.75">
      <c r="A872" s="242"/>
    </row>
    <row r="873" s="14" customFormat="1" ht="12.75">
      <c r="A873" s="242"/>
    </row>
    <row r="874" s="14" customFormat="1" ht="12.75">
      <c r="A874" s="242"/>
    </row>
    <row r="875" s="14" customFormat="1" ht="12.75">
      <c r="A875" s="242"/>
    </row>
    <row r="876" s="14" customFormat="1" ht="12.75">
      <c r="A876" s="242"/>
    </row>
    <row r="877" s="14" customFormat="1" ht="12.75">
      <c r="A877" s="242"/>
    </row>
    <row r="878" s="14" customFormat="1" ht="12.75">
      <c r="A878" s="242"/>
    </row>
    <row r="879" s="14" customFormat="1" ht="12.75">
      <c r="A879" s="242"/>
    </row>
    <row r="880" s="14" customFormat="1" ht="12.75">
      <c r="A880" s="242"/>
    </row>
    <row r="881" s="14" customFormat="1" ht="12.75">
      <c r="A881" s="242"/>
    </row>
    <row r="882" s="14" customFormat="1" ht="12.75">
      <c r="A882" s="242"/>
    </row>
    <row r="883" s="14" customFormat="1" ht="12.75">
      <c r="A883" s="242"/>
    </row>
    <row r="884" s="14" customFormat="1" ht="12.75">
      <c r="A884" s="242"/>
    </row>
    <row r="885" s="14" customFormat="1" ht="12.75">
      <c r="A885" s="242"/>
    </row>
    <row r="886" s="14" customFormat="1" ht="12.75">
      <c r="A886" s="242"/>
    </row>
    <row r="887" s="14" customFormat="1" ht="12.75">
      <c r="A887" s="242"/>
    </row>
    <row r="888" s="14" customFormat="1" ht="12.75">
      <c r="A888" s="242"/>
    </row>
    <row r="889" s="14" customFormat="1" ht="12.75">
      <c r="A889" s="242"/>
    </row>
    <row r="890" s="14" customFormat="1" ht="12.75">
      <c r="A890" s="242"/>
    </row>
    <row r="891" s="14" customFormat="1" ht="12.75">
      <c r="A891" s="242"/>
    </row>
    <row r="892" s="14" customFormat="1" ht="12.75">
      <c r="A892" s="242"/>
    </row>
    <row r="893" s="14" customFormat="1" ht="12.75">
      <c r="A893" s="242"/>
    </row>
    <row r="894" s="14" customFormat="1" ht="12.75">
      <c r="A894" s="242"/>
    </row>
    <row r="895" s="14" customFormat="1" ht="12.75">
      <c r="A895" s="242"/>
    </row>
    <row r="896" s="14" customFormat="1" ht="12.75">
      <c r="A896" s="242"/>
    </row>
    <row r="897" s="14" customFormat="1" ht="12.75">
      <c r="A897" s="242"/>
    </row>
    <row r="898" s="14" customFormat="1" ht="12.75">
      <c r="A898" s="242"/>
    </row>
    <row r="899" s="14" customFormat="1" ht="12.75">
      <c r="A899" s="242"/>
    </row>
    <row r="900" s="14" customFormat="1" ht="12.75">
      <c r="A900" s="242"/>
    </row>
    <row r="901" s="14" customFormat="1" ht="12.75">
      <c r="A901" s="242"/>
    </row>
    <row r="902" s="14" customFormat="1" ht="12.75">
      <c r="A902" s="242"/>
    </row>
    <row r="903" s="14" customFormat="1" ht="12.75">
      <c r="A903" s="242"/>
    </row>
    <row r="904" s="14" customFormat="1" ht="12.75">
      <c r="A904" s="242"/>
    </row>
    <row r="905" s="14" customFormat="1" ht="12.75">
      <c r="A905" s="242"/>
    </row>
    <row r="906" s="14" customFormat="1" ht="12.75">
      <c r="A906" s="242"/>
    </row>
    <row r="907" s="14" customFormat="1" ht="12.75">
      <c r="A907" s="242"/>
    </row>
    <row r="908" s="14" customFormat="1" ht="12.75">
      <c r="A908" s="242"/>
    </row>
    <row r="909" s="14" customFormat="1" ht="12.75">
      <c r="A909" s="242"/>
    </row>
    <row r="910" s="14" customFormat="1" ht="12.75">
      <c r="A910" s="242"/>
    </row>
    <row r="911" s="14" customFormat="1" ht="12.75">
      <c r="A911" s="242"/>
    </row>
    <row r="912" s="14" customFormat="1" ht="12.75">
      <c r="A912" s="242"/>
    </row>
    <row r="913" s="14" customFormat="1" ht="12.75">
      <c r="A913" s="242"/>
    </row>
    <row r="914" s="14" customFormat="1" ht="12.75">
      <c r="A914" s="242"/>
    </row>
    <row r="915" s="14" customFormat="1" ht="12.75">
      <c r="A915" s="242"/>
    </row>
    <row r="916" s="14" customFormat="1" ht="12.75">
      <c r="A916" s="242"/>
    </row>
    <row r="917" s="14" customFormat="1" ht="12.75">
      <c r="A917" s="242"/>
    </row>
    <row r="918" s="14" customFormat="1" ht="12.75">
      <c r="A918" s="242"/>
    </row>
    <row r="919" s="14" customFormat="1" ht="12.75">
      <c r="A919" s="242"/>
    </row>
    <row r="920" s="14" customFormat="1" ht="12.75">
      <c r="A920" s="242"/>
    </row>
    <row r="921" s="14" customFormat="1" ht="12.75">
      <c r="A921" s="242"/>
    </row>
    <row r="922" s="14" customFormat="1" ht="12.75">
      <c r="A922" s="242"/>
    </row>
    <row r="923" s="14" customFormat="1" ht="12.75">
      <c r="A923" s="242"/>
    </row>
    <row r="924" s="14" customFormat="1" ht="12.75">
      <c r="A924" s="242"/>
    </row>
    <row r="925" s="14" customFormat="1" ht="12.75">
      <c r="A925" s="242"/>
    </row>
    <row r="926" s="14" customFormat="1" ht="12.75">
      <c r="A926" s="242"/>
    </row>
    <row r="927" s="14" customFormat="1" ht="12.75">
      <c r="A927" s="242"/>
    </row>
    <row r="928" s="14" customFormat="1" ht="12.75">
      <c r="A928" s="242"/>
    </row>
    <row r="929" s="14" customFormat="1" ht="12.75">
      <c r="A929" s="242"/>
    </row>
    <row r="930" s="14" customFormat="1" ht="12.75">
      <c r="A930" s="242"/>
    </row>
    <row r="931" s="14" customFormat="1" ht="12.75">
      <c r="A931" s="242"/>
    </row>
    <row r="932" s="14" customFormat="1" ht="12.75">
      <c r="A932" s="242"/>
    </row>
    <row r="933" s="14" customFormat="1" ht="12.75">
      <c r="A933" s="242"/>
    </row>
    <row r="934" s="14" customFormat="1" ht="12.75">
      <c r="A934" s="242"/>
    </row>
    <row r="935" s="14" customFormat="1" ht="12.75">
      <c r="A935" s="242"/>
    </row>
    <row r="936" s="14" customFormat="1" ht="12.75">
      <c r="A936" s="242"/>
    </row>
    <row r="937" s="14" customFormat="1" ht="12.75">
      <c r="A937" s="242"/>
    </row>
    <row r="938" s="14" customFormat="1" ht="12.75">
      <c r="A938" s="242"/>
    </row>
    <row r="939" s="14" customFormat="1" ht="12.75">
      <c r="A939" s="242"/>
    </row>
    <row r="940" s="14" customFormat="1" ht="12.75">
      <c r="A940" s="242"/>
    </row>
    <row r="941" s="14" customFormat="1" ht="12.75">
      <c r="A941" s="242"/>
    </row>
    <row r="942" s="14" customFormat="1" ht="12.75">
      <c r="A942" s="242"/>
    </row>
    <row r="943" s="14" customFormat="1" ht="12.75">
      <c r="A943" s="242"/>
    </row>
    <row r="944" s="14" customFormat="1" ht="12.75">
      <c r="A944" s="242"/>
    </row>
    <row r="945" s="14" customFormat="1" ht="12.75">
      <c r="A945" s="242"/>
    </row>
    <row r="946" s="14" customFormat="1" ht="12.75">
      <c r="A946" s="242"/>
    </row>
    <row r="947" s="14" customFormat="1" ht="12.75">
      <c r="A947" s="242"/>
    </row>
    <row r="948" s="14" customFormat="1" ht="12.75">
      <c r="A948" s="242"/>
    </row>
    <row r="949" s="14" customFormat="1" ht="12.75">
      <c r="A949" s="242"/>
    </row>
    <row r="950" s="14" customFormat="1" ht="12.75">
      <c r="A950" s="242"/>
    </row>
    <row r="951" s="14" customFormat="1" ht="12.75">
      <c r="A951" s="242"/>
    </row>
    <row r="952" s="14" customFormat="1" ht="12.75">
      <c r="A952" s="242"/>
    </row>
    <row r="953" s="14" customFormat="1" ht="12.75">
      <c r="A953" s="242"/>
    </row>
    <row r="954" s="14" customFormat="1" ht="12.75">
      <c r="A954" s="242"/>
    </row>
    <row r="955" s="14" customFormat="1" ht="12.75">
      <c r="A955" s="242"/>
    </row>
    <row r="956" s="14" customFormat="1" ht="12.75">
      <c r="A956" s="242"/>
    </row>
    <row r="957" s="14" customFormat="1" ht="12.75">
      <c r="A957" s="242"/>
    </row>
    <row r="958" s="14" customFormat="1" ht="12.75">
      <c r="A958" s="242"/>
    </row>
    <row r="959" s="14" customFormat="1" ht="12.75">
      <c r="A959" s="242"/>
    </row>
    <row r="960" s="14" customFormat="1" ht="12.75">
      <c r="A960" s="242"/>
    </row>
    <row r="961" s="14" customFormat="1" ht="12.75">
      <c r="A961" s="242"/>
    </row>
    <row r="962" s="14" customFormat="1" ht="12.75">
      <c r="A962" s="242"/>
    </row>
    <row r="963" s="14" customFormat="1" ht="12.75">
      <c r="A963" s="242"/>
    </row>
    <row r="964" s="14" customFormat="1" ht="12.75">
      <c r="A964" s="242"/>
    </row>
    <row r="965" s="14" customFormat="1" ht="12.75">
      <c r="A965" s="242"/>
    </row>
    <row r="966" s="14" customFormat="1" ht="12.75">
      <c r="A966" s="242"/>
    </row>
    <row r="967" s="14" customFormat="1" ht="12.75">
      <c r="A967" s="242"/>
    </row>
    <row r="968" s="14" customFormat="1" ht="12.75">
      <c r="A968" s="242"/>
    </row>
    <row r="969" s="14" customFormat="1" ht="12.75">
      <c r="A969" s="242"/>
    </row>
    <row r="970" s="14" customFormat="1" ht="12.75">
      <c r="A970" s="242"/>
    </row>
    <row r="971" s="14" customFormat="1" ht="12.75">
      <c r="A971" s="242"/>
    </row>
    <row r="972" s="14" customFormat="1" ht="12.75">
      <c r="A972" s="242"/>
    </row>
    <row r="973" s="14" customFormat="1" ht="12.75">
      <c r="A973" s="242"/>
    </row>
    <row r="974" s="14" customFormat="1" ht="12.75">
      <c r="A974" s="242"/>
    </row>
    <row r="975" s="14" customFormat="1" ht="12.75">
      <c r="A975" s="242"/>
    </row>
    <row r="976" s="14" customFormat="1" ht="12.75">
      <c r="A976" s="242"/>
    </row>
    <row r="977" s="14" customFormat="1" ht="12.75">
      <c r="A977" s="242"/>
    </row>
    <row r="978" s="14" customFormat="1" ht="12.75">
      <c r="A978" s="242"/>
    </row>
    <row r="979" s="14" customFormat="1" ht="12.75">
      <c r="A979" s="242"/>
    </row>
    <row r="980" s="14" customFormat="1" ht="12.75">
      <c r="A980" s="242"/>
    </row>
    <row r="981" s="14" customFormat="1" ht="12.75">
      <c r="A981" s="242"/>
    </row>
    <row r="982" s="14" customFormat="1" ht="12.75">
      <c r="A982" s="242"/>
    </row>
    <row r="983" s="14" customFormat="1" ht="12.75">
      <c r="A983" s="242"/>
    </row>
    <row r="984" s="14" customFormat="1" ht="12.75">
      <c r="A984" s="242"/>
    </row>
    <row r="985" s="14" customFormat="1" ht="12.75">
      <c r="A985" s="242"/>
    </row>
    <row r="986" s="14" customFormat="1" ht="12.75">
      <c r="A986" s="242"/>
    </row>
    <row r="987" s="14" customFormat="1" ht="12.75">
      <c r="A987" s="242"/>
    </row>
    <row r="988" s="14" customFormat="1" ht="12.75">
      <c r="A988" s="242"/>
    </row>
    <row r="989" s="14" customFormat="1" ht="12.75">
      <c r="A989" s="242"/>
    </row>
    <row r="990" s="14" customFormat="1" ht="12.75">
      <c r="A990" s="242"/>
    </row>
    <row r="991" s="14" customFormat="1" ht="12.75">
      <c r="A991" s="242"/>
    </row>
    <row r="992" s="14" customFormat="1" ht="12.75">
      <c r="A992" s="242"/>
    </row>
    <row r="993" s="14" customFormat="1" ht="12.75">
      <c r="A993" s="242"/>
    </row>
    <row r="994" s="14" customFormat="1" ht="12.75">
      <c r="A994" s="242"/>
    </row>
    <row r="995" s="14" customFormat="1" ht="12.75">
      <c r="A995" s="242"/>
    </row>
    <row r="996" s="14" customFormat="1" ht="12.75">
      <c r="A996" s="242"/>
    </row>
    <row r="997" s="14" customFormat="1" ht="12.75">
      <c r="A997" s="242"/>
    </row>
    <row r="998" s="14" customFormat="1" ht="12.75">
      <c r="A998" s="242"/>
    </row>
    <row r="999" s="14" customFormat="1" ht="12.75">
      <c r="A999" s="242"/>
    </row>
    <row r="1000" s="14" customFormat="1" ht="12.75">
      <c r="A1000" s="242"/>
    </row>
    <row r="1001" s="14" customFormat="1" ht="12.75">
      <c r="A1001" s="242"/>
    </row>
    <row r="1002" s="14" customFormat="1" ht="12.75">
      <c r="A1002" s="242"/>
    </row>
    <row r="1003" s="14" customFormat="1" ht="12.75">
      <c r="A1003" s="242"/>
    </row>
    <row r="1004" s="14" customFormat="1" ht="12.75">
      <c r="A1004" s="242"/>
    </row>
    <row r="1005" s="14" customFormat="1" ht="12.75">
      <c r="A1005" s="242"/>
    </row>
    <row r="1006" s="14" customFormat="1" ht="12.75">
      <c r="A1006" s="242"/>
    </row>
    <row r="1007" s="14" customFormat="1" ht="12.75">
      <c r="A1007" s="242"/>
    </row>
    <row r="1008" s="14" customFormat="1" ht="12.75">
      <c r="A1008" s="242"/>
    </row>
    <row r="1009" s="14" customFormat="1" ht="12.75">
      <c r="A1009" s="242"/>
    </row>
    <row r="1010" s="14" customFormat="1" ht="12.75">
      <c r="A1010" s="242"/>
    </row>
    <row r="1011" s="14" customFormat="1" ht="12.75">
      <c r="A1011" s="242"/>
    </row>
    <row r="1012" s="14" customFormat="1" ht="12.75">
      <c r="A1012" s="242"/>
    </row>
    <row r="1013" s="14" customFormat="1" ht="12.75">
      <c r="A1013" s="242"/>
    </row>
    <row r="1014" s="14" customFormat="1" ht="12.75">
      <c r="A1014" s="242"/>
    </row>
    <row r="1015" s="14" customFormat="1" ht="12.75">
      <c r="A1015" s="242"/>
    </row>
    <row r="1016" s="14" customFormat="1" ht="12.75">
      <c r="A1016" s="242"/>
    </row>
    <row r="1017" s="14" customFormat="1" ht="12.75">
      <c r="A1017" s="242"/>
    </row>
    <row r="1018" s="14" customFormat="1" ht="12.75">
      <c r="A1018" s="242"/>
    </row>
    <row r="1019" s="14" customFormat="1" ht="12.75">
      <c r="A1019" s="242"/>
    </row>
    <row r="1020" s="14" customFormat="1" ht="12.75">
      <c r="A1020" s="242"/>
    </row>
    <row r="1021" s="14" customFormat="1" ht="12.75">
      <c r="A1021" s="242"/>
    </row>
    <row r="1022" s="14" customFormat="1" ht="12.75">
      <c r="A1022" s="242"/>
    </row>
    <row r="1023" s="14" customFormat="1" ht="12.75">
      <c r="A1023" s="242"/>
    </row>
    <row r="1024" s="14" customFormat="1" ht="12.75">
      <c r="A1024" s="242"/>
    </row>
    <row r="1025" s="14" customFormat="1" ht="12.75">
      <c r="A1025" s="242"/>
    </row>
    <row r="1026" s="14" customFormat="1" ht="12.75">
      <c r="A1026" s="242"/>
    </row>
    <row r="1027" s="14" customFormat="1" ht="12.75">
      <c r="A1027" s="242"/>
    </row>
    <row r="1028" s="14" customFormat="1" ht="12.75">
      <c r="A1028" s="242"/>
    </row>
    <row r="1029" s="14" customFormat="1" ht="12.75">
      <c r="A1029" s="242"/>
    </row>
    <row r="1030" s="14" customFormat="1" ht="12.75">
      <c r="A1030" s="242"/>
    </row>
    <row r="1031" s="14" customFormat="1" ht="12.75">
      <c r="A1031" s="242"/>
    </row>
    <row r="1032" s="14" customFormat="1" ht="12.75">
      <c r="A1032" s="242"/>
    </row>
    <row r="1033" s="14" customFormat="1" ht="12.75">
      <c r="A1033" s="242"/>
    </row>
    <row r="1034" s="14" customFormat="1" ht="12.75">
      <c r="A1034" s="242"/>
    </row>
    <row r="1035" s="14" customFormat="1" ht="12.75">
      <c r="A1035" s="242"/>
    </row>
    <row r="1036" s="14" customFormat="1" ht="12.75">
      <c r="A1036" s="242"/>
    </row>
    <row r="1037" s="14" customFormat="1" ht="12.75">
      <c r="A1037" s="242"/>
    </row>
    <row r="1038" s="14" customFormat="1" ht="12.75">
      <c r="A1038" s="242"/>
    </row>
    <row r="1039" s="14" customFormat="1" ht="12.75">
      <c r="A1039" s="242"/>
    </row>
    <row r="1040" s="14" customFormat="1" ht="12.75">
      <c r="A1040" s="242"/>
    </row>
    <row r="1041" s="14" customFormat="1" ht="12.75">
      <c r="A1041" s="242"/>
    </row>
    <row r="1042" s="14" customFormat="1" ht="12.75">
      <c r="A1042" s="242"/>
    </row>
    <row r="1043" s="14" customFormat="1" ht="12.75">
      <c r="A1043" s="242"/>
    </row>
    <row r="1044" s="14" customFormat="1" ht="12.75">
      <c r="A1044" s="242"/>
    </row>
    <row r="1045" s="14" customFormat="1" ht="12.75">
      <c r="A1045" s="242"/>
    </row>
    <row r="1046" s="14" customFormat="1" ht="12.75">
      <c r="A1046" s="242"/>
    </row>
    <row r="1047" s="14" customFormat="1" ht="12.75">
      <c r="A1047" s="242"/>
    </row>
    <row r="1048" s="14" customFormat="1" ht="12.75">
      <c r="A1048" s="242"/>
    </row>
    <row r="1049" s="14" customFormat="1" ht="12.75">
      <c r="A1049" s="242"/>
    </row>
    <row r="1050" s="14" customFormat="1" ht="12.75">
      <c r="A1050" s="242"/>
    </row>
    <row r="1051" s="14" customFormat="1" ht="12.75">
      <c r="A1051" s="242"/>
    </row>
    <row r="1052" s="14" customFormat="1" ht="12.75">
      <c r="A1052" s="242"/>
    </row>
    <row r="1053" s="14" customFormat="1" ht="12.75">
      <c r="A1053" s="242"/>
    </row>
    <row r="1054" s="14" customFormat="1" ht="12.75">
      <c r="A1054" s="242"/>
    </row>
    <row r="1055" s="14" customFormat="1" ht="12.75">
      <c r="A1055" s="242"/>
    </row>
    <row r="1056" s="14" customFormat="1" ht="12.75">
      <c r="A1056" s="242"/>
    </row>
    <row r="1057" s="14" customFormat="1" ht="12.75">
      <c r="A1057" s="242"/>
    </row>
    <row r="1058" s="14" customFormat="1" ht="12.75">
      <c r="A1058" s="242"/>
    </row>
    <row r="1059" s="14" customFormat="1" ht="12.75">
      <c r="A1059" s="242"/>
    </row>
    <row r="1060" s="14" customFormat="1" ht="12.75">
      <c r="A1060" s="242"/>
    </row>
    <row r="1061" s="14" customFormat="1" ht="12.75">
      <c r="A1061" s="242"/>
    </row>
    <row r="1062" s="14" customFormat="1" ht="12.75">
      <c r="A1062" s="242"/>
    </row>
    <row r="1063" s="14" customFormat="1" ht="12.75">
      <c r="A1063" s="242"/>
    </row>
    <row r="1064" s="14" customFormat="1" ht="12.75">
      <c r="A1064" s="242"/>
    </row>
    <row r="1065" s="14" customFormat="1" ht="12.75">
      <c r="A1065" s="242"/>
    </row>
    <row r="1066" s="14" customFormat="1" ht="12.75">
      <c r="A1066" s="242"/>
    </row>
    <row r="1067" s="14" customFormat="1" ht="12.75">
      <c r="A1067" s="242"/>
    </row>
    <row r="1068" s="14" customFormat="1" ht="12.75">
      <c r="A1068" s="242"/>
    </row>
    <row r="1069" s="14" customFormat="1" ht="12.75">
      <c r="A1069" s="242"/>
    </row>
    <row r="1070" s="14" customFormat="1" ht="12.75">
      <c r="A1070" s="242"/>
    </row>
    <row r="1071" s="14" customFormat="1" ht="12.75">
      <c r="A1071" s="242"/>
    </row>
    <row r="1072" s="14" customFormat="1" ht="12.75">
      <c r="A1072" s="242"/>
    </row>
    <row r="1073" s="14" customFormat="1" ht="12.75">
      <c r="A1073" s="242"/>
    </row>
    <row r="1074" s="14" customFormat="1" ht="12.75">
      <c r="A1074" s="242"/>
    </row>
    <row r="1075" s="14" customFormat="1" ht="12.75">
      <c r="A1075" s="242"/>
    </row>
    <row r="1076" s="14" customFormat="1" ht="12.75">
      <c r="A1076" s="242"/>
    </row>
    <row r="1077" s="14" customFormat="1" ht="12.75">
      <c r="A1077" s="242"/>
    </row>
    <row r="1078" s="14" customFormat="1" ht="12.75">
      <c r="A1078" s="242"/>
    </row>
    <row r="1079" s="14" customFormat="1" ht="12.75">
      <c r="A1079" s="242"/>
    </row>
    <row r="1080" s="14" customFormat="1" ht="12.75">
      <c r="A1080" s="242"/>
    </row>
    <row r="1081" s="14" customFormat="1" ht="12.75">
      <c r="A1081" s="242"/>
    </row>
    <row r="1082" s="14" customFormat="1" ht="12.75">
      <c r="A1082" s="242"/>
    </row>
    <row r="1083" s="14" customFormat="1" ht="12.75">
      <c r="A1083" s="242"/>
    </row>
    <row r="1084" s="14" customFormat="1" ht="12.75">
      <c r="A1084" s="242"/>
    </row>
    <row r="1085" s="14" customFormat="1" ht="12.75">
      <c r="A1085" s="242"/>
    </row>
    <row r="1086" s="14" customFormat="1" ht="12.75">
      <c r="A1086" s="242"/>
    </row>
    <row r="1087" s="14" customFormat="1" ht="12.75">
      <c r="A1087" s="242"/>
    </row>
    <row r="1088" s="14" customFormat="1" ht="12.75">
      <c r="A1088" s="242"/>
    </row>
    <row r="1089" s="14" customFormat="1" ht="12.75">
      <c r="A1089" s="242"/>
    </row>
    <row r="1090" s="14" customFormat="1" ht="12.75">
      <c r="A1090" s="242"/>
    </row>
    <row r="1091" s="14" customFormat="1" ht="12.75">
      <c r="A1091" s="242"/>
    </row>
    <row r="1092" s="14" customFormat="1" ht="12.75">
      <c r="A1092" s="242"/>
    </row>
    <row r="1093" s="14" customFormat="1" ht="12.75">
      <c r="A1093" s="242"/>
    </row>
    <row r="1094" s="14" customFormat="1" ht="12.75">
      <c r="A1094" s="242"/>
    </row>
    <row r="1095" s="14" customFormat="1" ht="12.75">
      <c r="A1095" s="242"/>
    </row>
    <row r="1096" s="14" customFormat="1" ht="12.75">
      <c r="A1096" s="242"/>
    </row>
    <row r="1097" s="14" customFormat="1" ht="12.75">
      <c r="A1097" s="242"/>
    </row>
    <row r="1098" s="14" customFormat="1" ht="12.75">
      <c r="A1098" s="242"/>
    </row>
    <row r="1099" s="14" customFormat="1" ht="12.75">
      <c r="A1099" s="242"/>
    </row>
    <row r="1100" s="14" customFormat="1" ht="12.75">
      <c r="A1100" s="242"/>
    </row>
    <row r="1101" s="14" customFormat="1" ht="12.75">
      <c r="A1101" s="242"/>
    </row>
    <row r="1102" s="14" customFormat="1" ht="12.75">
      <c r="A1102" s="242"/>
    </row>
    <row r="1103" s="14" customFormat="1" ht="12.75">
      <c r="A1103" s="242"/>
    </row>
    <row r="1104" s="14" customFormat="1" ht="12.75">
      <c r="A1104" s="242"/>
    </row>
    <row r="1105" s="14" customFormat="1" ht="12.75">
      <c r="A1105" s="242"/>
    </row>
    <row r="1106" s="14" customFormat="1" ht="12.75">
      <c r="A1106" s="242"/>
    </row>
    <row r="1107" s="14" customFormat="1" ht="12.75">
      <c r="A1107" s="242"/>
    </row>
    <row r="1108" s="14" customFormat="1" ht="12.75">
      <c r="A1108" s="242"/>
    </row>
    <row r="1109" s="14" customFormat="1" ht="12.75">
      <c r="A1109" s="242"/>
    </row>
    <row r="1110" s="14" customFormat="1" ht="12.75">
      <c r="A1110" s="242"/>
    </row>
    <row r="1111" s="14" customFormat="1" ht="12.75">
      <c r="A1111" s="242"/>
    </row>
    <row r="1112" s="14" customFormat="1" ht="12.75">
      <c r="A1112" s="242"/>
    </row>
    <row r="1113" s="14" customFormat="1" ht="12.75">
      <c r="A1113" s="242"/>
    </row>
    <row r="1114" s="14" customFormat="1" ht="12.75">
      <c r="A1114" s="242"/>
    </row>
    <row r="1115" s="14" customFormat="1" ht="12.75">
      <c r="A1115" s="242"/>
    </row>
    <row r="1116" s="14" customFormat="1" ht="12.75">
      <c r="A1116" s="242"/>
    </row>
    <row r="1117" s="14" customFormat="1" ht="12.75">
      <c r="A1117" s="242"/>
    </row>
    <row r="1118" s="14" customFormat="1" ht="12.75">
      <c r="A1118" s="242"/>
    </row>
    <row r="1119" s="14" customFormat="1" ht="12.75">
      <c r="A1119" s="242"/>
    </row>
    <row r="1120" s="14" customFormat="1" ht="12.75">
      <c r="A1120" s="242"/>
    </row>
    <row r="1121" s="14" customFormat="1" ht="12.75">
      <c r="A1121" s="242"/>
    </row>
    <row r="1122" s="14" customFormat="1" ht="12.75">
      <c r="A1122" s="242"/>
    </row>
    <row r="1123" s="14" customFormat="1" ht="12.75">
      <c r="A1123" s="242"/>
    </row>
    <row r="1124" s="14" customFormat="1" ht="12.75">
      <c r="A1124" s="242"/>
    </row>
    <row r="1125" s="14" customFormat="1" ht="12.75">
      <c r="A1125" s="242"/>
    </row>
    <row r="1126" s="14" customFormat="1" ht="12.75">
      <c r="A1126" s="242"/>
    </row>
    <row r="1127" s="14" customFormat="1" ht="12.75">
      <c r="A1127" s="242"/>
    </row>
    <row r="1128" s="14" customFormat="1" ht="12.75">
      <c r="A1128" s="242"/>
    </row>
    <row r="1129" s="14" customFormat="1" ht="12.75">
      <c r="A1129" s="242"/>
    </row>
    <row r="1130" s="14" customFormat="1" ht="12.75">
      <c r="A1130" s="242"/>
    </row>
    <row r="1131" s="14" customFormat="1" ht="12.75">
      <c r="A1131" s="242"/>
    </row>
    <row r="1132" s="14" customFormat="1" ht="12.75">
      <c r="A1132" s="242"/>
    </row>
    <row r="1133" s="14" customFormat="1" ht="12.75">
      <c r="A1133" s="242"/>
    </row>
    <row r="1134" s="14" customFormat="1" ht="12.75">
      <c r="A1134" s="242"/>
    </row>
    <row r="1135" s="14" customFormat="1" ht="12.75">
      <c r="A1135" s="242"/>
    </row>
    <row r="1136" s="14" customFormat="1" ht="12.75">
      <c r="A1136" s="242"/>
    </row>
    <row r="1137" s="14" customFormat="1" ht="12.75">
      <c r="A1137" s="242"/>
    </row>
    <row r="1138" s="14" customFormat="1" ht="12.75">
      <c r="A1138" s="242"/>
    </row>
    <row r="1139" s="14" customFormat="1" ht="12.75">
      <c r="A1139" s="242"/>
    </row>
    <row r="1140" s="14" customFormat="1" ht="12.75">
      <c r="A1140" s="242"/>
    </row>
    <row r="1141" s="14" customFormat="1" ht="12.75">
      <c r="A1141" s="242"/>
    </row>
    <row r="1142" s="14" customFormat="1" ht="12.75">
      <c r="A1142" s="242"/>
    </row>
    <row r="1143" s="14" customFormat="1" ht="12.75">
      <c r="A1143" s="242"/>
    </row>
    <row r="1144" s="14" customFormat="1" ht="12.75">
      <c r="A1144" s="242"/>
    </row>
    <row r="1145" s="14" customFormat="1" ht="12.75">
      <c r="A1145" s="242"/>
    </row>
    <row r="1146" s="14" customFormat="1" ht="12.75">
      <c r="A1146" s="242"/>
    </row>
    <row r="1147" s="14" customFormat="1" ht="12.75">
      <c r="A1147" s="242"/>
    </row>
    <row r="1148" s="14" customFormat="1" ht="12.75">
      <c r="A1148" s="242"/>
    </row>
    <row r="1149" s="14" customFormat="1" ht="12.75">
      <c r="A1149" s="242"/>
    </row>
    <row r="1150" s="14" customFormat="1" ht="12.75">
      <c r="A1150" s="242"/>
    </row>
    <row r="1151" s="14" customFormat="1" ht="12.75">
      <c r="A1151" s="242"/>
    </row>
    <row r="1152" s="14" customFormat="1" ht="12.75">
      <c r="A1152" s="242"/>
    </row>
    <row r="1153" s="14" customFormat="1" ht="12.75">
      <c r="A1153" s="242"/>
    </row>
    <row r="1154" s="14" customFormat="1" ht="12.75">
      <c r="A1154" s="242"/>
    </row>
    <row r="1155" s="14" customFormat="1" ht="12.75">
      <c r="A1155" s="242"/>
    </row>
    <row r="1156" s="14" customFormat="1" ht="12.75">
      <c r="A1156" s="242"/>
    </row>
    <row r="1157" s="14" customFormat="1" ht="12.75">
      <c r="A1157" s="242"/>
    </row>
    <row r="1158" s="14" customFormat="1" ht="12.75">
      <c r="A1158" s="242"/>
    </row>
    <row r="1159" s="14" customFormat="1" ht="12.75">
      <c r="A1159" s="242"/>
    </row>
    <row r="1160" s="14" customFormat="1" ht="12.75">
      <c r="A1160" s="242"/>
    </row>
    <row r="1161" s="14" customFormat="1" ht="12.75">
      <c r="A1161" s="242"/>
    </row>
    <row r="1162" s="14" customFormat="1" ht="12.75">
      <c r="A1162" s="242"/>
    </row>
    <row r="1163" s="14" customFormat="1" ht="12.75">
      <c r="A1163" s="242"/>
    </row>
    <row r="1164" s="14" customFormat="1" ht="12.75">
      <c r="A1164" s="242"/>
    </row>
    <row r="1165" s="14" customFormat="1" ht="12.75">
      <c r="A1165" s="242"/>
    </row>
    <row r="1166" s="14" customFormat="1" ht="12.75">
      <c r="A1166" s="242"/>
    </row>
    <row r="1167" s="14" customFormat="1" ht="12.75">
      <c r="A1167" s="242"/>
    </row>
    <row r="1168" s="14" customFormat="1" ht="12.75">
      <c r="A1168" s="242"/>
    </row>
    <row r="1169" s="14" customFormat="1" ht="12.75">
      <c r="A1169" s="242"/>
    </row>
    <row r="1170" s="14" customFormat="1" ht="12.75">
      <c r="A1170" s="242"/>
    </row>
    <row r="1171" s="14" customFormat="1" ht="12.75">
      <c r="A1171" s="242"/>
    </row>
    <row r="1172" s="14" customFormat="1" ht="12.75">
      <c r="A1172" s="242"/>
    </row>
    <row r="1173" s="14" customFormat="1" ht="12.75">
      <c r="A1173" s="242"/>
    </row>
    <row r="1174" s="14" customFormat="1" ht="12.75">
      <c r="A1174" s="242"/>
    </row>
    <row r="1175" s="14" customFormat="1" ht="12.75">
      <c r="A1175" s="242"/>
    </row>
    <row r="1176" s="14" customFormat="1" ht="12.75">
      <c r="A1176" s="242"/>
    </row>
    <row r="1177" s="14" customFormat="1" ht="12.75">
      <c r="A1177" s="242"/>
    </row>
    <row r="1178" s="14" customFormat="1" ht="12.75">
      <c r="A1178" s="242"/>
    </row>
    <row r="1179" s="14" customFormat="1" ht="12.75">
      <c r="A1179" s="242"/>
    </row>
    <row r="1180" s="14" customFormat="1" ht="12.75">
      <c r="A1180" s="242"/>
    </row>
    <row r="1181" s="14" customFormat="1" ht="12.75">
      <c r="A1181" s="242"/>
    </row>
    <row r="1182" s="14" customFormat="1" ht="12.75">
      <c r="A1182" s="242"/>
    </row>
    <row r="1183" s="14" customFormat="1" ht="12.75">
      <c r="A1183" s="242"/>
    </row>
    <row r="1184" s="14" customFormat="1" ht="12.75">
      <c r="A1184" s="242"/>
    </row>
    <row r="1185" s="14" customFormat="1" ht="12.75">
      <c r="A1185" s="242"/>
    </row>
    <row r="1186" s="14" customFormat="1" ht="12.75">
      <c r="A1186" s="242"/>
    </row>
    <row r="1187" s="14" customFormat="1" ht="12.75">
      <c r="A1187" s="242"/>
    </row>
    <row r="1188" s="14" customFormat="1" ht="12.75">
      <c r="A1188" s="242"/>
    </row>
    <row r="1189" s="14" customFormat="1" ht="12.75">
      <c r="A1189" s="242"/>
    </row>
    <row r="1190" s="14" customFormat="1" ht="12.75">
      <c r="A1190" s="242"/>
    </row>
    <row r="1191" s="14" customFormat="1" ht="12.75">
      <c r="A1191" s="242"/>
    </row>
    <row r="1192" s="14" customFormat="1" ht="12.75">
      <c r="A1192" s="242"/>
    </row>
    <row r="1193" s="14" customFormat="1" ht="12.75">
      <c r="A1193" s="242"/>
    </row>
    <row r="1194" s="14" customFormat="1" ht="12.75">
      <c r="A1194" s="242"/>
    </row>
    <row r="1195" s="14" customFormat="1" ht="12.75">
      <c r="A1195" s="242"/>
    </row>
    <row r="1196" s="14" customFormat="1" ht="12.75">
      <c r="A1196" s="242"/>
    </row>
    <row r="1197" s="14" customFormat="1" ht="12.75">
      <c r="A1197" s="242"/>
    </row>
    <row r="1198" s="14" customFormat="1" ht="12.75">
      <c r="A1198" s="242"/>
    </row>
    <row r="1199" s="14" customFormat="1" ht="12.75">
      <c r="A1199" s="242"/>
    </row>
    <row r="1200" s="14" customFormat="1" ht="12.75">
      <c r="A1200" s="242"/>
    </row>
    <row r="1201" s="14" customFormat="1" ht="12.75">
      <c r="A1201" s="242"/>
    </row>
    <row r="1202" s="14" customFormat="1" ht="12.75">
      <c r="A1202" s="242"/>
    </row>
    <row r="1203" s="14" customFormat="1" ht="12.75">
      <c r="A1203" s="242"/>
    </row>
    <row r="1204" s="14" customFormat="1" ht="12.75">
      <c r="A1204" s="242"/>
    </row>
    <row r="1205" s="14" customFormat="1" ht="12.75">
      <c r="A1205" s="242"/>
    </row>
    <row r="1206" s="14" customFormat="1" ht="12.75">
      <c r="A1206" s="242"/>
    </row>
    <row r="1207" s="14" customFormat="1" ht="12.75">
      <c r="A1207" s="242"/>
    </row>
    <row r="1208" s="14" customFormat="1" ht="12.75">
      <c r="A1208" s="242"/>
    </row>
    <row r="1209" s="14" customFormat="1" ht="12.75">
      <c r="A1209" s="242"/>
    </row>
    <row r="1210" s="14" customFormat="1" ht="12.75">
      <c r="A1210" s="242"/>
    </row>
    <row r="1211" s="14" customFormat="1" ht="12.75">
      <c r="A1211" s="242"/>
    </row>
    <row r="1212" s="14" customFormat="1" ht="12.75">
      <c r="A1212" s="242"/>
    </row>
    <row r="1213" s="14" customFormat="1" ht="12.75">
      <c r="A1213" s="242"/>
    </row>
    <row r="1214" s="14" customFormat="1" ht="12.75">
      <c r="A1214" s="242"/>
    </row>
    <row r="1215" s="14" customFormat="1" ht="12.75">
      <c r="A1215" s="242"/>
    </row>
    <row r="1216" s="14" customFormat="1" ht="12.75">
      <c r="A1216" s="242"/>
    </row>
    <row r="1217" s="14" customFormat="1" ht="12.75">
      <c r="A1217" s="242"/>
    </row>
    <row r="1218" s="14" customFormat="1" ht="12.75">
      <c r="A1218" s="242"/>
    </row>
    <row r="1219" s="14" customFormat="1" ht="12.75">
      <c r="A1219" s="242"/>
    </row>
    <row r="1220" s="14" customFormat="1" ht="12.75">
      <c r="A1220" s="242"/>
    </row>
    <row r="1221" s="14" customFormat="1" ht="12.75">
      <c r="A1221" s="242"/>
    </row>
    <row r="1222" s="14" customFormat="1" ht="12.75">
      <c r="A1222" s="242"/>
    </row>
    <row r="1223" s="14" customFormat="1" ht="12.75">
      <c r="A1223" s="242"/>
    </row>
    <row r="1224" s="14" customFormat="1" ht="12.75">
      <c r="A1224" s="242"/>
    </row>
    <row r="1225" s="14" customFormat="1" ht="12.75">
      <c r="A1225" s="242"/>
    </row>
    <row r="1226" s="14" customFormat="1" ht="12.75">
      <c r="A1226" s="242"/>
    </row>
    <row r="1227" s="14" customFormat="1" ht="12.75">
      <c r="A1227" s="242"/>
    </row>
    <row r="1228" s="14" customFormat="1" ht="12.75">
      <c r="A1228" s="242"/>
    </row>
    <row r="1229" s="14" customFormat="1" ht="12.75">
      <c r="A1229" s="242"/>
    </row>
    <row r="1230" s="14" customFormat="1" ht="12.75">
      <c r="A1230" s="242"/>
    </row>
    <row r="1231" s="14" customFormat="1" ht="12.75">
      <c r="A1231" s="242"/>
    </row>
    <row r="1232" s="14" customFormat="1" ht="12.75">
      <c r="A1232" s="242"/>
    </row>
    <row r="1233" s="14" customFormat="1" ht="12.75">
      <c r="A1233" s="242"/>
    </row>
    <row r="1234" s="14" customFormat="1" ht="12.75">
      <c r="A1234" s="242"/>
    </row>
    <row r="1235" s="14" customFormat="1" ht="12.75">
      <c r="A1235" s="242"/>
    </row>
    <row r="1236" s="14" customFormat="1" ht="12.75">
      <c r="A1236" s="242"/>
    </row>
    <row r="1237" s="14" customFormat="1" ht="12.75">
      <c r="A1237" s="242"/>
    </row>
    <row r="1238" s="14" customFormat="1" ht="12.75">
      <c r="A1238" s="242"/>
    </row>
    <row r="1239" s="14" customFormat="1" ht="12.75">
      <c r="A1239" s="242"/>
    </row>
    <row r="1240" s="14" customFormat="1" ht="12.75">
      <c r="A1240" s="242"/>
    </row>
    <row r="1241" s="14" customFormat="1" ht="12.75">
      <c r="A1241" s="242"/>
    </row>
    <row r="1242" s="14" customFormat="1" ht="12.75">
      <c r="A1242" s="242"/>
    </row>
    <row r="1243" s="14" customFormat="1" ht="12.75">
      <c r="A1243" s="242"/>
    </row>
    <row r="1244" s="14" customFormat="1" ht="12.75">
      <c r="A1244" s="242"/>
    </row>
    <row r="1245" s="14" customFormat="1" ht="12.75">
      <c r="A1245" s="242"/>
    </row>
    <row r="1246" s="14" customFormat="1" ht="12.75">
      <c r="A1246" s="242"/>
    </row>
    <row r="1247" s="14" customFormat="1" ht="12.75">
      <c r="A1247" s="242"/>
    </row>
    <row r="1248" s="14" customFormat="1" ht="12.75">
      <c r="A1248" s="242"/>
    </row>
    <row r="1249" s="14" customFormat="1" ht="12.75">
      <c r="A1249" s="242"/>
    </row>
    <row r="1250" s="14" customFormat="1" ht="12.75">
      <c r="A1250" s="242"/>
    </row>
    <row r="1251" s="14" customFormat="1" ht="12.75">
      <c r="A1251" s="242"/>
    </row>
    <row r="1252" s="14" customFormat="1" ht="12.75">
      <c r="A1252" s="242"/>
    </row>
    <row r="1253" s="14" customFormat="1" ht="12.75">
      <c r="A1253" s="242"/>
    </row>
    <row r="1254" s="14" customFormat="1" ht="12.75">
      <c r="A1254" s="242"/>
    </row>
    <row r="1255" s="14" customFormat="1" ht="12.75">
      <c r="A1255" s="242"/>
    </row>
    <row r="1256" s="14" customFormat="1" ht="12.75">
      <c r="A1256" s="242"/>
    </row>
    <row r="1257" s="14" customFormat="1" ht="12.75">
      <c r="A1257" s="242"/>
    </row>
    <row r="1258" s="14" customFormat="1" ht="12.75">
      <c r="A1258" s="242"/>
    </row>
    <row r="1259" s="14" customFormat="1" ht="12.75">
      <c r="A1259" s="242"/>
    </row>
    <row r="1260" s="14" customFormat="1" ht="12.75">
      <c r="A1260" s="242"/>
    </row>
    <row r="1261" s="14" customFormat="1" ht="12.75">
      <c r="A1261" s="242"/>
    </row>
    <row r="1262" s="14" customFormat="1" ht="12.75">
      <c r="A1262" s="242"/>
    </row>
    <row r="1263" s="14" customFormat="1" ht="12.75">
      <c r="A1263" s="242"/>
    </row>
    <row r="1264" s="14" customFormat="1" ht="12.75">
      <c r="A1264" s="242"/>
    </row>
    <row r="1265" s="14" customFormat="1" ht="12.75">
      <c r="A1265" s="242"/>
    </row>
    <row r="1266" s="14" customFormat="1" ht="12.75">
      <c r="A1266" s="242"/>
    </row>
    <row r="1267" s="14" customFormat="1" ht="12.75">
      <c r="A1267" s="242"/>
    </row>
    <row r="1268" s="14" customFormat="1" ht="12.75">
      <c r="A1268" s="242"/>
    </row>
    <row r="1269" s="14" customFormat="1" ht="12.75">
      <c r="A1269" s="242"/>
    </row>
    <row r="1270" s="14" customFormat="1" ht="12.75">
      <c r="A1270" s="242"/>
    </row>
    <row r="1271" s="14" customFormat="1" ht="12.75">
      <c r="A1271" s="242"/>
    </row>
    <row r="1272" s="14" customFormat="1" ht="12.75">
      <c r="A1272" s="242"/>
    </row>
    <row r="1273" s="14" customFormat="1" ht="12.75">
      <c r="A1273" s="242"/>
    </row>
    <row r="1274" s="14" customFormat="1" ht="12.75">
      <c r="A1274" s="242"/>
    </row>
    <row r="1275" s="14" customFormat="1" ht="12.75">
      <c r="A1275" s="242"/>
    </row>
    <row r="1276" s="14" customFormat="1" ht="12.75">
      <c r="A1276" s="242"/>
    </row>
    <row r="1277" s="14" customFormat="1" ht="12.75">
      <c r="A1277" s="242"/>
    </row>
    <row r="1278" s="14" customFormat="1" ht="12.75">
      <c r="A1278" s="242"/>
    </row>
    <row r="1279" s="14" customFormat="1" ht="12.75">
      <c r="A1279" s="242"/>
    </row>
    <row r="1280" s="14" customFormat="1" ht="12.75">
      <c r="A1280" s="242"/>
    </row>
    <row r="1281" s="14" customFormat="1" ht="12.75">
      <c r="A1281" s="242"/>
    </row>
    <row r="1282" s="14" customFormat="1" ht="12.75">
      <c r="A1282" s="242"/>
    </row>
    <row r="1283" s="14" customFormat="1" ht="12.75">
      <c r="A1283" s="242"/>
    </row>
    <row r="1284" s="14" customFormat="1" ht="12.75">
      <c r="A1284" s="242"/>
    </row>
    <row r="1285" s="14" customFormat="1" ht="12.75">
      <c r="A1285" s="242"/>
    </row>
    <row r="1286" s="14" customFormat="1" ht="12.75">
      <c r="A1286" s="242"/>
    </row>
    <row r="1287" s="14" customFormat="1" ht="12.75">
      <c r="A1287" s="242"/>
    </row>
    <row r="1288" s="14" customFormat="1" ht="12.75">
      <c r="A1288" s="242"/>
    </row>
    <row r="1289" s="14" customFormat="1" ht="12.75">
      <c r="A1289" s="242"/>
    </row>
    <row r="1290" s="14" customFormat="1" ht="12.75">
      <c r="A1290" s="242"/>
    </row>
    <row r="1291" s="14" customFormat="1" ht="12.75">
      <c r="A1291" s="242"/>
    </row>
    <row r="1292" s="14" customFormat="1" ht="12.75">
      <c r="A1292" s="242"/>
    </row>
    <row r="1293" s="14" customFormat="1" ht="12.75">
      <c r="A1293" s="242"/>
    </row>
    <row r="1294" s="14" customFormat="1" ht="12.75">
      <c r="A1294" s="242"/>
    </row>
    <row r="1295" s="14" customFormat="1" ht="12.75">
      <c r="A1295" s="242"/>
    </row>
    <row r="1296" s="14" customFormat="1" ht="12.75">
      <c r="A1296" s="242"/>
    </row>
    <row r="1297" s="14" customFormat="1" ht="12.75">
      <c r="A1297" s="242"/>
    </row>
    <row r="1298" s="14" customFormat="1" ht="12.75">
      <c r="A1298" s="242"/>
    </row>
    <row r="1299" s="14" customFormat="1" ht="12.75">
      <c r="A1299" s="242"/>
    </row>
    <row r="1300" s="14" customFormat="1" ht="12.75">
      <c r="A1300" s="242"/>
    </row>
    <row r="1301" s="14" customFormat="1" ht="12.75">
      <c r="A1301" s="242"/>
    </row>
    <row r="1302" s="14" customFormat="1" ht="12.75">
      <c r="A1302" s="242"/>
    </row>
    <row r="1303" s="14" customFormat="1" ht="12.75">
      <c r="A1303" s="242"/>
    </row>
    <row r="1304" s="14" customFormat="1" ht="12.75">
      <c r="A1304" s="242"/>
    </row>
    <row r="1305" s="14" customFormat="1" ht="12.75">
      <c r="A1305" s="242"/>
    </row>
    <row r="1306" s="14" customFormat="1" ht="12.75">
      <c r="A1306" s="242"/>
    </row>
    <row r="1307" s="14" customFormat="1" ht="12.75">
      <c r="A1307" s="242"/>
    </row>
    <row r="1308" s="14" customFormat="1" ht="12.75">
      <c r="A1308" s="242"/>
    </row>
    <row r="1309" s="14" customFormat="1" ht="12.75">
      <c r="A1309" s="242"/>
    </row>
    <row r="1310" s="14" customFormat="1" ht="12.75">
      <c r="A1310" s="242"/>
    </row>
    <row r="1311" s="14" customFormat="1" ht="12.75">
      <c r="A1311" s="242"/>
    </row>
    <row r="1312" s="14" customFormat="1" ht="12.75">
      <c r="A1312" s="242"/>
    </row>
    <row r="1313" s="14" customFormat="1" ht="12.75">
      <c r="A1313" s="242"/>
    </row>
    <row r="1314" s="14" customFormat="1" ht="12.75">
      <c r="A1314" s="242"/>
    </row>
    <row r="1315" s="14" customFormat="1" ht="12.75">
      <c r="A1315" s="242"/>
    </row>
    <row r="1316" s="14" customFormat="1" ht="12.75">
      <c r="A1316" s="242"/>
    </row>
    <row r="1317" s="14" customFormat="1" ht="12.75">
      <c r="A1317" s="242"/>
    </row>
    <row r="1318" s="14" customFormat="1" ht="12.75">
      <c r="A1318" s="242"/>
    </row>
    <row r="1319" s="14" customFormat="1" ht="12.75">
      <c r="A1319" s="242"/>
    </row>
    <row r="1320" s="14" customFormat="1" ht="12.75">
      <c r="A1320" s="242"/>
    </row>
    <row r="1321" s="14" customFormat="1" ht="12.75">
      <c r="A1321" s="242"/>
    </row>
    <row r="1322" s="14" customFormat="1" ht="12.75">
      <c r="A1322" s="242"/>
    </row>
    <row r="1323" s="14" customFormat="1" ht="12.75">
      <c r="A1323" s="242"/>
    </row>
    <row r="1324" s="14" customFormat="1" ht="12.75">
      <c r="A1324" s="242"/>
    </row>
    <row r="1325" s="14" customFormat="1" ht="12.75">
      <c r="A1325" s="242"/>
    </row>
    <row r="1326" s="14" customFormat="1" ht="12.75">
      <c r="A1326" s="242"/>
    </row>
    <row r="1327" s="14" customFormat="1" ht="12.75">
      <c r="A1327" s="242"/>
    </row>
    <row r="1328" s="14" customFormat="1" ht="12.75">
      <c r="A1328" s="242"/>
    </row>
    <row r="1329" s="14" customFormat="1" ht="12.75">
      <c r="A1329" s="242"/>
    </row>
    <row r="1330" s="14" customFormat="1" ht="12.75">
      <c r="A1330" s="242"/>
    </row>
    <row r="1331" s="14" customFormat="1" ht="12.75">
      <c r="A1331" s="242"/>
    </row>
    <row r="1332" s="14" customFormat="1" ht="12.75">
      <c r="A1332" s="242"/>
    </row>
    <row r="1333" s="14" customFormat="1" ht="12.75">
      <c r="A1333" s="242"/>
    </row>
    <row r="1334" s="14" customFormat="1" ht="12.75">
      <c r="A1334" s="242"/>
    </row>
    <row r="1335" s="14" customFormat="1" ht="12.75">
      <c r="A1335" s="242"/>
    </row>
    <row r="1336" s="14" customFormat="1" ht="12.75">
      <c r="A1336" s="242"/>
    </row>
    <row r="1337" s="14" customFormat="1" ht="12.75">
      <c r="A1337" s="242"/>
    </row>
    <row r="1338" s="14" customFormat="1" ht="12.75">
      <c r="A1338" s="242"/>
    </row>
    <row r="1339" s="14" customFormat="1" ht="12.75">
      <c r="A1339" s="242"/>
    </row>
    <row r="1340" s="14" customFormat="1" ht="12.75">
      <c r="A1340" s="242"/>
    </row>
    <row r="1341" s="14" customFormat="1" ht="12.75">
      <c r="A1341" s="242"/>
    </row>
    <row r="1342" s="14" customFormat="1" ht="12.75">
      <c r="A1342" s="242"/>
    </row>
    <row r="1343" s="14" customFormat="1" ht="12.75">
      <c r="A1343" s="242"/>
    </row>
    <row r="1344" s="14" customFormat="1" ht="12.75">
      <c r="A1344" s="242"/>
    </row>
    <row r="1345" s="14" customFormat="1" ht="12.75">
      <c r="A1345" s="242"/>
    </row>
    <row r="1346" s="14" customFormat="1" ht="12.75">
      <c r="A1346" s="242"/>
    </row>
    <row r="1347" s="14" customFormat="1" ht="12.75">
      <c r="A1347" s="242"/>
    </row>
    <row r="1348" s="14" customFormat="1" ht="12.75">
      <c r="A1348" s="242"/>
    </row>
    <row r="1349" s="14" customFormat="1" ht="12.75">
      <c r="A1349" s="242"/>
    </row>
    <row r="1350" s="14" customFormat="1" ht="12.75">
      <c r="A1350" s="242"/>
    </row>
    <row r="1351" s="14" customFormat="1" ht="12.75">
      <c r="A1351" s="242"/>
    </row>
    <row r="1352" s="14" customFormat="1" ht="12.75">
      <c r="A1352" s="242"/>
    </row>
    <row r="1353" s="14" customFormat="1" ht="12.75">
      <c r="A1353" s="242"/>
    </row>
    <row r="1354" s="14" customFormat="1" ht="12.75">
      <c r="A1354" s="242"/>
    </row>
    <row r="1355" s="14" customFormat="1" ht="12.75">
      <c r="A1355" s="242"/>
    </row>
    <row r="1356" s="14" customFormat="1" ht="12.75">
      <c r="A1356" s="242"/>
    </row>
    <row r="1357" s="14" customFormat="1" ht="12.75">
      <c r="A1357" s="242"/>
    </row>
    <row r="1358" s="14" customFormat="1" ht="12.75">
      <c r="A1358" s="242"/>
    </row>
    <row r="1359" s="14" customFormat="1" ht="12.75">
      <c r="A1359" s="242"/>
    </row>
    <row r="1360" s="14" customFormat="1" ht="12.75">
      <c r="A1360" s="242"/>
    </row>
    <row r="1361" s="14" customFormat="1" ht="12.75">
      <c r="A1361" s="242"/>
    </row>
    <row r="1362" s="14" customFormat="1" ht="12.75">
      <c r="A1362" s="242"/>
    </row>
    <row r="1363" s="14" customFormat="1" ht="12.75">
      <c r="A1363" s="242"/>
    </row>
    <row r="1364" s="14" customFormat="1" ht="12.75">
      <c r="A1364" s="242"/>
    </row>
    <row r="1365" s="14" customFormat="1" ht="12.75">
      <c r="A1365" s="242"/>
    </row>
    <row r="1366" s="14" customFormat="1" ht="12.75">
      <c r="A1366" s="242"/>
    </row>
    <row r="1367" s="14" customFormat="1" ht="12.75">
      <c r="A1367" s="242"/>
    </row>
    <row r="1368" s="14" customFormat="1" ht="12.75">
      <c r="A1368" s="242"/>
    </row>
    <row r="1369" s="14" customFormat="1" ht="12.75">
      <c r="A1369" s="242"/>
    </row>
    <row r="1370" s="14" customFormat="1" ht="12.75">
      <c r="A1370" s="242"/>
    </row>
    <row r="1371" s="14" customFormat="1" ht="12.75">
      <c r="A1371" s="242"/>
    </row>
    <row r="1372" s="14" customFormat="1" ht="12.75">
      <c r="A1372" s="242"/>
    </row>
    <row r="1373" s="14" customFormat="1" ht="12.75">
      <c r="A1373" s="242"/>
    </row>
    <row r="1374" s="14" customFormat="1" ht="12.75">
      <c r="A1374" s="242"/>
    </row>
    <row r="1375" s="14" customFormat="1" ht="12.75">
      <c r="A1375" s="242"/>
    </row>
    <row r="1376" s="14" customFormat="1" ht="12.75">
      <c r="A1376" s="242"/>
    </row>
    <row r="1377" s="14" customFormat="1" ht="12.75">
      <c r="A1377" s="242"/>
    </row>
    <row r="1378" s="14" customFormat="1" ht="12.75">
      <c r="A1378" s="242"/>
    </row>
    <row r="1379" s="14" customFormat="1" ht="12.75">
      <c r="A1379" s="242"/>
    </row>
    <row r="1380" s="14" customFormat="1" ht="12.75">
      <c r="A1380" s="242"/>
    </row>
    <row r="1381" s="14" customFormat="1" ht="12.75">
      <c r="A1381" s="242"/>
    </row>
    <row r="1382" s="14" customFormat="1" ht="12.75">
      <c r="A1382" s="242"/>
    </row>
    <row r="1383" s="14" customFormat="1" ht="12.75">
      <c r="A1383" s="242"/>
    </row>
    <row r="1384" s="14" customFormat="1" ht="12.75">
      <c r="A1384" s="242"/>
    </row>
    <row r="1385" s="14" customFormat="1" ht="12.75">
      <c r="A1385" s="242"/>
    </row>
    <row r="1386" s="14" customFormat="1" ht="12.75">
      <c r="A1386" s="242"/>
    </row>
    <row r="1387" s="14" customFormat="1" ht="12.75">
      <c r="A1387" s="242"/>
    </row>
    <row r="1388" s="14" customFormat="1" ht="12.75">
      <c r="A1388" s="242"/>
    </row>
    <row r="1389" s="14" customFormat="1" ht="12.75">
      <c r="A1389" s="242"/>
    </row>
    <row r="1390" s="14" customFormat="1" ht="12.75">
      <c r="A1390" s="242"/>
    </row>
    <row r="1391" s="14" customFormat="1" ht="12.75">
      <c r="A1391" s="242"/>
    </row>
    <row r="1392" s="14" customFormat="1" ht="12.75">
      <c r="A1392" s="242"/>
    </row>
    <row r="1393" s="14" customFormat="1" ht="12.75">
      <c r="A1393" s="242"/>
    </row>
    <row r="1394" s="14" customFormat="1" ht="12.75">
      <c r="A1394" s="242"/>
    </row>
    <row r="1395" s="14" customFormat="1" ht="12.75">
      <c r="A1395" s="242"/>
    </row>
    <row r="1396" s="14" customFormat="1" ht="12.75">
      <c r="A1396" s="242"/>
    </row>
    <row r="1397" s="14" customFormat="1" ht="12.75">
      <c r="A1397" s="242"/>
    </row>
    <row r="1398" s="14" customFormat="1" ht="12.75">
      <c r="A1398" s="242"/>
    </row>
    <row r="1399" s="14" customFormat="1" ht="12.75">
      <c r="A1399" s="242"/>
    </row>
    <row r="1400" s="14" customFormat="1" ht="12.75">
      <c r="A1400" s="242"/>
    </row>
    <row r="1401" s="14" customFormat="1" ht="12.75">
      <c r="A1401" s="242"/>
    </row>
    <row r="1402" s="14" customFormat="1" ht="12.75">
      <c r="A1402" s="242"/>
    </row>
    <row r="1403" s="14" customFormat="1" ht="12.75">
      <c r="A1403" s="242"/>
    </row>
    <row r="1404" s="14" customFormat="1" ht="12.75">
      <c r="A1404" s="242"/>
    </row>
    <row r="1405" s="14" customFormat="1" ht="12.75">
      <c r="A1405" s="242"/>
    </row>
    <row r="1406" s="14" customFormat="1" ht="12.75">
      <c r="A1406" s="242"/>
    </row>
    <row r="1407" s="14" customFormat="1" ht="12.75">
      <c r="A1407" s="242"/>
    </row>
    <row r="1408" s="14" customFormat="1" ht="12.75">
      <c r="A1408" s="242"/>
    </row>
    <row r="1409" s="14" customFormat="1" ht="12.75">
      <c r="A1409" s="242"/>
    </row>
    <row r="1410" s="14" customFormat="1" ht="12.75">
      <c r="A1410" s="242"/>
    </row>
    <row r="1411" s="14" customFormat="1" ht="12.75">
      <c r="A1411" s="242"/>
    </row>
    <row r="1412" s="14" customFormat="1" ht="12.75">
      <c r="A1412" s="242"/>
    </row>
    <row r="1413" s="14" customFormat="1" ht="12.75">
      <c r="A1413" s="242"/>
    </row>
    <row r="1414" s="14" customFormat="1" ht="12.75">
      <c r="A1414" s="242"/>
    </row>
    <row r="1415" s="14" customFormat="1" ht="12.75">
      <c r="A1415" s="242"/>
    </row>
    <row r="1416" s="14" customFormat="1" ht="12.75">
      <c r="A1416" s="242"/>
    </row>
    <row r="1417" s="14" customFormat="1" ht="12.75">
      <c r="A1417" s="242"/>
    </row>
    <row r="1418" s="14" customFormat="1" ht="12.75">
      <c r="A1418" s="242"/>
    </row>
    <row r="1419" s="14" customFormat="1" ht="12.75">
      <c r="A1419" s="242"/>
    </row>
    <row r="1420" s="14" customFormat="1" ht="12.75">
      <c r="A1420" s="242"/>
    </row>
    <row r="1421" s="14" customFormat="1" ht="12.75">
      <c r="A1421" s="242"/>
    </row>
    <row r="1422" s="14" customFormat="1" ht="12.75">
      <c r="A1422" s="242"/>
    </row>
    <row r="1423" s="14" customFormat="1" ht="12.75">
      <c r="A1423" s="242"/>
    </row>
    <row r="1424" s="14" customFormat="1" ht="12.75">
      <c r="A1424" s="242"/>
    </row>
    <row r="1425" s="14" customFormat="1" ht="12.75">
      <c r="A1425" s="242"/>
    </row>
    <row r="1426" s="14" customFormat="1" ht="12.75">
      <c r="A1426" s="242"/>
    </row>
    <row r="1427" s="14" customFormat="1" ht="12.75">
      <c r="A1427" s="242"/>
    </row>
    <row r="1428" s="14" customFormat="1" ht="12.75">
      <c r="A1428" s="242"/>
    </row>
    <row r="1429" s="14" customFormat="1" ht="12.75">
      <c r="A1429" s="242"/>
    </row>
    <row r="1430" s="14" customFormat="1" ht="12.75">
      <c r="A1430" s="242"/>
    </row>
    <row r="1431" s="14" customFormat="1" ht="12.75">
      <c r="A1431" s="242"/>
    </row>
    <row r="1432" s="14" customFormat="1" ht="12.75">
      <c r="A1432" s="242"/>
    </row>
    <row r="1433" s="14" customFormat="1" ht="12.75">
      <c r="A1433" s="242"/>
    </row>
    <row r="1434" s="14" customFormat="1" ht="12.75">
      <c r="A1434" s="242"/>
    </row>
    <row r="1435" s="14" customFormat="1" ht="12.75">
      <c r="A1435" s="242"/>
    </row>
    <row r="1436" s="14" customFormat="1" ht="12.75">
      <c r="A1436" s="242"/>
    </row>
    <row r="1437" s="14" customFormat="1" ht="12.75">
      <c r="A1437" s="242"/>
    </row>
    <row r="1438" s="14" customFormat="1" ht="12.75">
      <c r="A1438" s="242"/>
    </row>
    <row r="1439" s="14" customFormat="1" ht="12.75">
      <c r="A1439" s="242"/>
    </row>
    <row r="1440" s="14" customFormat="1" ht="12.75">
      <c r="A1440" s="242"/>
    </row>
    <row r="1441" s="14" customFormat="1" ht="12.75">
      <c r="A1441" s="242"/>
    </row>
    <row r="1442" s="14" customFormat="1" ht="12.75">
      <c r="A1442" s="242"/>
    </row>
    <row r="1443" s="14" customFormat="1" ht="12.75">
      <c r="A1443" s="242"/>
    </row>
    <row r="1444" s="14" customFormat="1" ht="12.75">
      <c r="A1444" s="242"/>
    </row>
    <row r="1445" s="14" customFormat="1" ht="12.75">
      <c r="A1445" s="242"/>
    </row>
    <row r="1446" s="14" customFormat="1" ht="12.75">
      <c r="A1446" s="242"/>
    </row>
    <row r="1447" s="14" customFormat="1" ht="12.75">
      <c r="A1447" s="242"/>
    </row>
    <row r="1448" s="14" customFormat="1" ht="12.75">
      <c r="A1448" s="242"/>
    </row>
    <row r="1449" s="14" customFormat="1" ht="12.75">
      <c r="A1449" s="242"/>
    </row>
    <row r="1450" s="14" customFormat="1" ht="12.75">
      <c r="A1450" s="242"/>
    </row>
    <row r="1451" s="14" customFormat="1" ht="12.75">
      <c r="A1451" s="242"/>
    </row>
    <row r="1452" s="14" customFormat="1" ht="12.75">
      <c r="A1452" s="242"/>
    </row>
    <row r="1453" s="14" customFormat="1" ht="12.75">
      <c r="A1453" s="242"/>
    </row>
    <row r="1454" s="14" customFormat="1" ht="12.75">
      <c r="A1454" s="242"/>
    </row>
    <row r="1455" s="14" customFormat="1" ht="12.75">
      <c r="A1455" s="242"/>
    </row>
    <row r="1456" s="14" customFormat="1" ht="12.75">
      <c r="A1456" s="242"/>
    </row>
    <row r="1457" s="14" customFormat="1" ht="12.75">
      <c r="A1457" s="242"/>
    </row>
    <row r="1458" s="14" customFormat="1" ht="12.75">
      <c r="A1458" s="242"/>
    </row>
    <row r="1459" s="14" customFormat="1" ht="12.75">
      <c r="A1459" s="242"/>
    </row>
    <row r="1460" s="14" customFormat="1" ht="12.75">
      <c r="A1460" s="242"/>
    </row>
    <row r="1461" s="14" customFormat="1" ht="12.75">
      <c r="A1461" s="242"/>
    </row>
    <row r="1462" s="14" customFormat="1" ht="12.75">
      <c r="A1462" s="242"/>
    </row>
    <row r="1463" s="14" customFormat="1" ht="12.75">
      <c r="A1463" s="242"/>
    </row>
    <row r="1464" s="14" customFormat="1" ht="12.75">
      <c r="A1464" s="242"/>
    </row>
    <row r="1465" s="14" customFormat="1" ht="12.75">
      <c r="A1465" s="242"/>
    </row>
    <row r="1466" s="14" customFormat="1" ht="12.75">
      <c r="A1466" s="242"/>
    </row>
    <row r="1467" s="14" customFormat="1" ht="12.75">
      <c r="A1467" s="242"/>
    </row>
    <row r="1468" s="14" customFormat="1" ht="12.75">
      <c r="A1468" s="242"/>
    </row>
    <row r="1469" s="14" customFormat="1" ht="12.75">
      <c r="A1469" s="242"/>
    </row>
    <row r="1470" s="14" customFormat="1" ht="12.75">
      <c r="A1470" s="242"/>
    </row>
    <row r="1471" s="14" customFormat="1" ht="12.75">
      <c r="A1471" s="242"/>
    </row>
    <row r="1472" s="14" customFormat="1" ht="12.75">
      <c r="A1472" s="242"/>
    </row>
    <row r="1473" s="14" customFormat="1" ht="12.75">
      <c r="A1473" s="242"/>
    </row>
    <row r="1474" s="14" customFormat="1" ht="12.75">
      <c r="A1474" s="242"/>
    </row>
    <row r="1475" s="14" customFormat="1" ht="12.75">
      <c r="A1475" s="242"/>
    </row>
    <row r="1476" s="14" customFormat="1" ht="12.75">
      <c r="A1476" s="242"/>
    </row>
    <row r="1477" s="14" customFormat="1" ht="12.75">
      <c r="A1477" s="242"/>
    </row>
    <row r="1478" s="14" customFormat="1" ht="12.75">
      <c r="A1478" s="242"/>
    </row>
    <row r="1479" s="14" customFormat="1" ht="12.75">
      <c r="A1479" s="242"/>
    </row>
    <row r="1480" s="14" customFormat="1" ht="12.75">
      <c r="A1480" s="242"/>
    </row>
    <row r="1481" s="14" customFormat="1" ht="12.75">
      <c r="A1481" s="242"/>
    </row>
    <row r="1482" s="14" customFormat="1" ht="12.75">
      <c r="A1482" s="242"/>
    </row>
    <row r="1483" s="14" customFormat="1" ht="12.75">
      <c r="A1483" s="242"/>
    </row>
    <row r="1484" s="14" customFormat="1" ht="12.75">
      <c r="A1484" s="242"/>
    </row>
    <row r="1485" s="14" customFormat="1" ht="12.75">
      <c r="A1485" s="242"/>
    </row>
    <row r="1486" s="14" customFormat="1" ht="12.75">
      <c r="A1486" s="242"/>
    </row>
    <row r="1487" s="14" customFormat="1" ht="12.75">
      <c r="A1487" s="242"/>
    </row>
    <row r="1488" s="14" customFormat="1" ht="12.75">
      <c r="A1488" s="242"/>
    </row>
    <row r="1489" s="14" customFormat="1" ht="12.75">
      <c r="A1489" s="242"/>
    </row>
    <row r="1490" s="14" customFormat="1" ht="12.75">
      <c r="A1490" s="242"/>
    </row>
    <row r="1491" s="14" customFormat="1" ht="12.75">
      <c r="A1491" s="242"/>
    </row>
    <row r="1492" s="14" customFormat="1" ht="12.75">
      <c r="A1492" s="242"/>
    </row>
    <row r="1493" s="14" customFormat="1" ht="12.75">
      <c r="A1493" s="242"/>
    </row>
    <row r="1494" s="14" customFormat="1" ht="12.75">
      <c r="A1494" s="242"/>
    </row>
    <row r="1495" s="14" customFormat="1" ht="12.75">
      <c r="A1495" s="242"/>
    </row>
    <row r="1496" s="14" customFormat="1" ht="12.75">
      <c r="A1496" s="242"/>
    </row>
    <row r="1497" s="14" customFormat="1" ht="12.75">
      <c r="A1497" s="242"/>
    </row>
    <row r="1498" s="14" customFormat="1" ht="12.75">
      <c r="A1498" s="242"/>
    </row>
    <row r="1499" s="14" customFormat="1" ht="12.75">
      <c r="A1499" s="242"/>
    </row>
    <row r="1500" s="14" customFormat="1" ht="12.75">
      <c r="A1500" s="242"/>
    </row>
    <row r="1501" s="14" customFormat="1" ht="12.75">
      <c r="A1501" s="242"/>
    </row>
    <row r="1502" s="14" customFormat="1" ht="12.75">
      <c r="A1502" s="242"/>
    </row>
    <row r="1503" s="14" customFormat="1" ht="12.75">
      <c r="A1503" s="242"/>
    </row>
    <row r="1504" s="14" customFormat="1" ht="12.75">
      <c r="A1504" s="242"/>
    </row>
    <row r="1505" s="14" customFormat="1" ht="12.75">
      <c r="A1505" s="242"/>
    </row>
    <row r="1506" s="14" customFormat="1" ht="12.75">
      <c r="A1506" s="242"/>
    </row>
    <row r="1507" s="14" customFormat="1" ht="12.75">
      <c r="A1507" s="242"/>
    </row>
    <row r="1508" s="14" customFormat="1" ht="12.75">
      <c r="A1508" s="242"/>
    </row>
    <row r="1509" s="14" customFormat="1" ht="12.75">
      <c r="A1509" s="242"/>
    </row>
    <row r="1510" s="14" customFormat="1" ht="12.75">
      <c r="A1510" s="242"/>
    </row>
    <row r="1511" s="14" customFormat="1" ht="12.75">
      <c r="A1511" s="242"/>
    </row>
    <row r="1512" s="14" customFormat="1" ht="12.75">
      <c r="A1512" s="242"/>
    </row>
    <row r="1513" s="14" customFormat="1" ht="12.75">
      <c r="A1513" s="242"/>
    </row>
    <row r="1514" s="14" customFormat="1" ht="12.75">
      <c r="A1514" s="242"/>
    </row>
    <row r="1515" s="14" customFormat="1" ht="12.75">
      <c r="A1515" s="242"/>
    </row>
    <row r="1516" s="14" customFormat="1" ht="12.75">
      <c r="A1516" s="242"/>
    </row>
    <row r="1517" s="14" customFormat="1" ht="12.75">
      <c r="A1517" s="242"/>
    </row>
    <row r="1518" s="14" customFormat="1" ht="12.75">
      <c r="A1518" s="242"/>
    </row>
    <row r="1519" s="14" customFormat="1" ht="12.75">
      <c r="A1519" s="242"/>
    </row>
    <row r="1520" s="14" customFormat="1" ht="12.75">
      <c r="A1520" s="242"/>
    </row>
    <row r="1521" s="14" customFormat="1" ht="12.75">
      <c r="A1521" s="242"/>
    </row>
    <row r="1522" s="14" customFormat="1" ht="12.75">
      <c r="A1522" s="242"/>
    </row>
    <row r="1523" s="14" customFormat="1" ht="12.75">
      <c r="A1523" s="242"/>
    </row>
    <row r="1524" s="14" customFormat="1" ht="12.75">
      <c r="A1524" s="242"/>
    </row>
    <row r="1525" s="14" customFormat="1" ht="12.75">
      <c r="A1525" s="242"/>
    </row>
    <row r="1526" s="14" customFormat="1" ht="12.75">
      <c r="A1526" s="242"/>
    </row>
    <row r="1527" s="14" customFormat="1" ht="12.75">
      <c r="A1527" s="242"/>
    </row>
    <row r="1528" s="14" customFormat="1" ht="12.75">
      <c r="A1528" s="242"/>
    </row>
    <row r="1529" s="14" customFormat="1" ht="12.75">
      <c r="A1529" s="242"/>
    </row>
    <row r="1530" s="14" customFormat="1" ht="12.75">
      <c r="A1530" s="242"/>
    </row>
    <row r="1531" s="14" customFormat="1" ht="12.75">
      <c r="A1531" s="242"/>
    </row>
    <row r="1532" s="14" customFormat="1" ht="12.75">
      <c r="A1532" s="242"/>
    </row>
    <row r="1533" s="14" customFormat="1" ht="12.75">
      <c r="A1533" s="242"/>
    </row>
    <row r="1534" s="14" customFormat="1" ht="12.75">
      <c r="A1534" s="242"/>
    </row>
    <row r="1535" s="14" customFormat="1" ht="12.75">
      <c r="A1535" s="242"/>
    </row>
    <row r="1536" s="14" customFormat="1" ht="12.75">
      <c r="A1536" s="242"/>
    </row>
    <row r="1537" s="14" customFormat="1" ht="12.75">
      <c r="A1537" s="242"/>
    </row>
    <row r="1538" s="14" customFormat="1" ht="12.75">
      <c r="A1538" s="242"/>
    </row>
    <row r="1539" s="14" customFormat="1" ht="12.75">
      <c r="A1539" s="242"/>
    </row>
    <row r="1540" s="14" customFormat="1" ht="12.75">
      <c r="A1540" s="242"/>
    </row>
    <row r="1541" s="14" customFormat="1" ht="12.75">
      <c r="A1541" s="242"/>
    </row>
    <row r="1542" s="14" customFormat="1" ht="12.75">
      <c r="A1542" s="242"/>
    </row>
    <row r="1543" s="14" customFormat="1" ht="12.75">
      <c r="A1543" s="242"/>
    </row>
    <row r="1544" s="14" customFormat="1" ht="12.75">
      <c r="A1544" s="242"/>
    </row>
    <row r="1545" s="14" customFormat="1" ht="12.75">
      <c r="A1545" s="242"/>
    </row>
    <row r="1546" s="14" customFormat="1" ht="12.75">
      <c r="A1546" s="242"/>
    </row>
    <row r="1547" s="14" customFormat="1" ht="12.75">
      <c r="A1547" s="242"/>
    </row>
    <row r="1548" s="14" customFormat="1" ht="12.75">
      <c r="A1548" s="242"/>
    </row>
    <row r="1549" s="14" customFormat="1" ht="12.75">
      <c r="A1549" s="242"/>
    </row>
    <row r="1550" s="14" customFormat="1" ht="12.75">
      <c r="A1550" s="242"/>
    </row>
    <row r="1551" s="14" customFormat="1" ht="12.75">
      <c r="A1551" s="242"/>
    </row>
    <row r="1552" s="14" customFormat="1" ht="12.75">
      <c r="A1552" s="242"/>
    </row>
    <row r="1553" s="14" customFormat="1" ht="12.75">
      <c r="A1553" s="242"/>
    </row>
    <row r="1554" s="14" customFormat="1" ht="12.75">
      <c r="A1554" s="242"/>
    </row>
    <row r="1555" s="14" customFormat="1" ht="12.75">
      <c r="A1555" s="242"/>
    </row>
    <row r="1556" s="14" customFormat="1" ht="12.75">
      <c r="A1556" s="242"/>
    </row>
    <row r="1557" s="14" customFormat="1" ht="12.75">
      <c r="A1557" s="242"/>
    </row>
    <row r="1558" s="14" customFormat="1" ht="12.75">
      <c r="A1558" s="242"/>
    </row>
    <row r="1559" s="14" customFormat="1" ht="12.75">
      <c r="A1559" s="242"/>
    </row>
    <row r="1560" s="14" customFormat="1" ht="12.75">
      <c r="A1560" s="242"/>
    </row>
    <row r="1561" s="14" customFormat="1" ht="12.75">
      <c r="A1561" s="242"/>
    </row>
    <row r="1562" s="14" customFormat="1" ht="12.75">
      <c r="A1562" s="242"/>
    </row>
    <row r="1563" s="14" customFormat="1" ht="12.75">
      <c r="A1563" s="242"/>
    </row>
    <row r="1564" s="14" customFormat="1" ht="12.75">
      <c r="A1564" s="242"/>
    </row>
    <row r="1565" s="14" customFormat="1" ht="12.75">
      <c r="A1565" s="242"/>
    </row>
    <row r="1566" s="14" customFormat="1" ht="12.75">
      <c r="A1566" s="242"/>
    </row>
    <row r="1567" s="14" customFormat="1" ht="12.75">
      <c r="A1567" s="242"/>
    </row>
    <row r="1568" s="14" customFormat="1" ht="12.75">
      <c r="A1568" s="242"/>
    </row>
    <row r="1569" s="14" customFormat="1" ht="12.75">
      <c r="A1569" s="242"/>
    </row>
    <row r="1570" s="14" customFormat="1" ht="12.75">
      <c r="A1570" s="242"/>
    </row>
    <row r="1571" s="14" customFormat="1" ht="12.75">
      <c r="A1571" s="242"/>
    </row>
    <row r="1572" s="14" customFormat="1" ht="12.75">
      <c r="A1572" s="242"/>
    </row>
    <row r="1573" s="14" customFormat="1" ht="12.75">
      <c r="A1573" s="242"/>
    </row>
    <row r="1574" s="14" customFormat="1" ht="12.75">
      <c r="A1574" s="242"/>
    </row>
    <row r="1575" s="14" customFormat="1" ht="12.75">
      <c r="A1575" s="242"/>
    </row>
    <row r="1576" s="14" customFormat="1" ht="12.75">
      <c r="A1576" s="242"/>
    </row>
    <row r="1577" s="14" customFormat="1" ht="12.75">
      <c r="A1577" s="242"/>
    </row>
    <row r="1578" s="14" customFormat="1" ht="12.75">
      <c r="A1578" s="242"/>
    </row>
    <row r="1579" s="14" customFormat="1" ht="12.75">
      <c r="A1579" s="242"/>
    </row>
    <row r="1580" s="14" customFormat="1" ht="12.75">
      <c r="A1580" s="242"/>
    </row>
    <row r="1581" s="14" customFormat="1" ht="12.75">
      <c r="A1581" s="242"/>
    </row>
    <row r="1582" s="14" customFormat="1" ht="12.75">
      <c r="A1582" s="242"/>
    </row>
    <row r="1583" s="14" customFormat="1" ht="12.75">
      <c r="A1583" s="242"/>
    </row>
    <row r="1584" s="14" customFormat="1" ht="12.75">
      <c r="A1584" s="242"/>
    </row>
    <row r="1585" s="14" customFormat="1" ht="12.75">
      <c r="A1585" s="242"/>
    </row>
    <row r="1586" s="14" customFormat="1" ht="12.75">
      <c r="A1586" s="242"/>
    </row>
    <row r="1587" s="14" customFormat="1" ht="12.75">
      <c r="A1587" s="242"/>
    </row>
    <row r="1588" s="14" customFormat="1" ht="12.75">
      <c r="A1588" s="242"/>
    </row>
    <row r="1589" s="14" customFormat="1" ht="12.75">
      <c r="A1589" s="242"/>
    </row>
    <row r="1590" s="14" customFormat="1" ht="12.75">
      <c r="A1590" s="242"/>
    </row>
    <row r="1591" s="14" customFormat="1" ht="12.75">
      <c r="A1591" s="242"/>
    </row>
    <row r="1592" s="14" customFormat="1" ht="12.75">
      <c r="A1592" s="242"/>
    </row>
    <row r="1593" s="14" customFormat="1" ht="12.75">
      <c r="A1593" s="242"/>
    </row>
    <row r="1594" s="14" customFormat="1" ht="12.75">
      <c r="A1594" s="242"/>
    </row>
    <row r="1595" s="14" customFormat="1" ht="12.75">
      <c r="A1595" s="242"/>
    </row>
    <row r="1596" s="14" customFormat="1" ht="12.75">
      <c r="A1596" s="242"/>
    </row>
    <row r="1597" s="14" customFormat="1" ht="12.75">
      <c r="A1597" s="242"/>
    </row>
    <row r="1598" s="14" customFormat="1" ht="12.75">
      <c r="A1598" s="242"/>
    </row>
    <row r="1599" s="14" customFormat="1" ht="12.75">
      <c r="A1599" s="242"/>
    </row>
    <row r="1600" s="14" customFormat="1" ht="12.75">
      <c r="A1600" s="242"/>
    </row>
    <row r="1601" s="14" customFormat="1" ht="12.75">
      <c r="A1601" s="242"/>
    </row>
    <row r="1602" s="14" customFormat="1" ht="12.75">
      <c r="A1602" s="242"/>
    </row>
    <row r="1603" s="14" customFormat="1" ht="12.75">
      <c r="A1603" s="242"/>
    </row>
    <row r="1604" s="14" customFormat="1" ht="12.75">
      <c r="A1604" s="242"/>
    </row>
    <row r="1605" s="14" customFormat="1" ht="12.75">
      <c r="A1605" s="242"/>
    </row>
    <row r="1606" s="14" customFormat="1" ht="12.75">
      <c r="A1606" s="242"/>
    </row>
    <row r="1607" s="14" customFormat="1" ht="12.75">
      <c r="A1607" s="242"/>
    </row>
    <row r="1608" s="14" customFormat="1" ht="12.75">
      <c r="A1608" s="242"/>
    </row>
    <row r="1609" s="14" customFormat="1" ht="12.75">
      <c r="A1609" s="242"/>
    </row>
    <row r="1610" s="14" customFormat="1" ht="12.75">
      <c r="A1610" s="242"/>
    </row>
    <row r="1611" s="14" customFormat="1" ht="12.75">
      <c r="A1611" s="242"/>
    </row>
    <row r="1612" s="14" customFormat="1" ht="12.75">
      <c r="A1612" s="242"/>
    </row>
    <row r="1613" s="14" customFormat="1" ht="12.75">
      <c r="A1613" s="242"/>
    </row>
    <row r="1614" s="14" customFormat="1" ht="12.75">
      <c r="A1614" s="242"/>
    </row>
    <row r="1615" s="14" customFormat="1" ht="12.75">
      <c r="A1615" s="242"/>
    </row>
    <row r="1616" s="14" customFormat="1" ht="12.75">
      <c r="A1616" s="242"/>
    </row>
    <row r="1617" s="14" customFormat="1" ht="12.75">
      <c r="A1617" s="242"/>
    </row>
    <row r="1618" s="14" customFormat="1" ht="12.75">
      <c r="A1618" s="242"/>
    </row>
    <row r="1619" s="14" customFormat="1" ht="12.75">
      <c r="A1619" s="242"/>
    </row>
    <row r="1620" s="14" customFormat="1" ht="12.75">
      <c r="A1620" s="242"/>
    </row>
    <row r="1621" s="14" customFormat="1" ht="12.75">
      <c r="A1621" s="242"/>
    </row>
    <row r="1622" s="14" customFormat="1" ht="12.75">
      <c r="A1622" s="242"/>
    </row>
    <row r="1623" s="14" customFormat="1" ht="12.75">
      <c r="A1623" s="242"/>
    </row>
    <row r="1624" s="14" customFormat="1" ht="12.75">
      <c r="A1624" s="242"/>
    </row>
    <row r="1625" s="14" customFormat="1" ht="12.75">
      <c r="A1625" s="242"/>
    </row>
    <row r="1626" s="14" customFormat="1" ht="12.75">
      <c r="A1626" s="242"/>
    </row>
    <row r="1627" s="14" customFormat="1" ht="12.75">
      <c r="A1627" s="242"/>
    </row>
    <row r="1628" s="14" customFormat="1" ht="12.75">
      <c r="A1628" s="242"/>
    </row>
    <row r="1629" s="14" customFormat="1" ht="12.75">
      <c r="A1629" s="242"/>
    </row>
    <row r="1630" s="14" customFormat="1" ht="12.75">
      <c r="A1630" s="242"/>
    </row>
    <row r="1631" s="14" customFormat="1" ht="12.75">
      <c r="A1631" s="242"/>
    </row>
    <row r="1632" s="14" customFormat="1" ht="12.75">
      <c r="A1632" s="242"/>
    </row>
    <row r="1633" s="14" customFormat="1" ht="12.75">
      <c r="A1633" s="242"/>
    </row>
    <row r="1634" s="14" customFormat="1" ht="12.75">
      <c r="A1634" s="242"/>
    </row>
    <row r="1635" s="14" customFormat="1" ht="12.75">
      <c r="A1635" s="242"/>
    </row>
    <row r="1636" s="14" customFormat="1" ht="12.75">
      <c r="A1636" s="242"/>
    </row>
    <row r="1637" s="14" customFormat="1" ht="12.75">
      <c r="A1637" s="242"/>
    </row>
    <row r="1638" s="14" customFormat="1" ht="12.75">
      <c r="A1638" s="242"/>
    </row>
    <row r="1639" s="14" customFormat="1" ht="12.75">
      <c r="A1639" s="242"/>
    </row>
    <row r="1640" s="14" customFormat="1" ht="12.75">
      <c r="A1640" s="242"/>
    </row>
    <row r="1641" s="14" customFormat="1" ht="12.75">
      <c r="A1641" s="242"/>
    </row>
    <row r="1642" s="14" customFormat="1" ht="12.75">
      <c r="A1642" s="242"/>
    </row>
    <row r="1643" s="14" customFormat="1" ht="12.75">
      <c r="A1643" s="242"/>
    </row>
    <row r="1644" s="14" customFormat="1" ht="12.75">
      <c r="A1644" s="242"/>
    </row>
    <row r="1645" s="14" customFormat="1" ht="12.75">
      <c r="A1645" s="242"/>
    </row>
    <row r="1646" s="14" customFormat="1" ht="12.75">
      <c r="A1646" s="242"/>
    </row>
    <row r="1647" s="14" customFormat="1" ht="12.75">
      <c r="A1647" s="242"/>
    </row>
    <row r="1648" s="14" customFormat="1" ht="12.75">
      <c r="A1648" s="242"/>
    </row>
    <row r="1649" s="14" customFormat="1" ht="12.75">
      <c r="A1649" s="242"/>
    </row>
    <row r="1650" s="14" customFormat="1" ht="12.75">
      <c r="A1650" s="242"/>
    </row>
    <row r="1651" s="14" customFormat="1" ht="12.75">
      <c r="A1651" s="242"/>
    </row>
    <row r="1652" s="14" customFormat="1" ht="12.75">
      <c r="A1652" s="242"/>
    </row>
    <row r="1653" s="14" customFormat="1" ht="12.75">
      <c r="A1653" s="242"/>
    </row>
    <row r="1654" s="14" customFormat="1" ht="12.75">
      <c r="A1654" s="242"/>
    </row>
    <row r="1655" s="14" customFormat="1" ht="12.75">
      <c r="A1655" s="242"/>
    </row>
    <row r="1656" s="14" customFormat="1" ht="12.75">
      <c r="A1656" s="242"/>
    </row>
    <row r="1657" s="14" customFormat="1" ht="12.75">
      <c r="A1657" s="242"/>
    </row>
    <row r="1658" s="14" customFormat="1" ht="12.75">
      <c r="A1658" s="242"/>
    </row>
    <row r="1659" s="14" customFormat="1" ht="12.75">
      <c r="A1659" s="242"/>
    </row>
    <row r="1660" s="14" customFormat="1" ht="12.75">
      <c r="A1660" s="242"/>
    </row>
    <row r="1661" s="14" customFormat="1" ht="12.75">
      <c r="A1661" s="242"/>
    </row>
    <row r="1662" s="14" customFormat="1" ht="12.75">
      <c r="A1662" s="242"/>
    </row>
    <row r="1663" s="14" customFormat="1" ht="12.75">
      <c r="A1663" s="242"/>
    </row>
    <row r="1664" s="14" customFormat="1" ht="12.75">
      <c r="A1664" s="242"/>
    </row>
    <row r="1665" s="14" customFormat="1" ht="12.75">
      <c r="A1665" s="242"/>
    </row>
    <row r="1666" s="14" customFormat="1" ht="12.75">
      <c r="A1666" s="242"/>
    </row>
    <row r="1667" s="14" customFormat="1" ht="12.75">
      <c r="A1667" s="242"/>
    </row>
    <row r="1668" s="14" customFormat="1" ht="12.75">
      <c r="A1668" s="242"/>
    </row>
    <row r="1669" s="14" customFormat="1" ht="12.75">
      <c r="A1669" s="242"/>
    </row>
    <row r="1670" s="14" customFormat="1" ht="12.75">
      <c r="A1670" s="242"/>
    </row>
    <row r="1671" s="14" customFormat="1" ht="12.75">
      <c r="A1671" s="242"/>
    </row>
    <row r="1672" s="14" customFormat="1" ht="12.75">
      <c r="A1672" s="242"/>
    </row>
    <row r="1673" s="14" customFormat="1" ht="12.75">
      <c r="A1673" s="242"/>
    </row>
    <row r="1674" s="14" customFormat="1" ht="12.75">
      <c r="A1674" s="242"/>
    </row>
    <row r="1675" s="14" customFormat="1" ht="12.75">
      <c r="A1675" s="242"/>
    </row>
    <row r="1676" s="14" customFormat="1" ht="12.75">
      <c r="A1676" s="242"/>
    </row>
    <row r="1677" s="14" customFormat="1" ht="12.75">
      <c r="A1677" s="242"/>
    </row>
    <row r="1678" s="14" customFormat="1" ht="12.75">
      <c r="A1678" s="242"/>
    </row>
    <row r="1679" s="14" customFormat="1" ht="12.75">
      <c r="A1679" s="242"/>
    </row>
    <row r="1680" s="14" customFormat="1" ht="12.75">
      <c r="A1680" s="242"/>
    </row>
    <row r="1681" s="14" customFormat="1" ht="12.75">
      <c r="A1681" s="242"/>
    </row>
    <row r="1682" s="14" customFormat="1" ht="12.75">
      <c r="A1682" s="242"/>
    </row>
    <row r="1683" s="14" customFormat="1" ht="12.75">
      <c r="A1683" s="242"/>
    </row>
    <row r="1684" s="14" customFormat="1" ht="12.75">
      <c r="A1684" s="242"/>
    </row>
    <row r="1685" s="14" customFormat="1" ht="12.75">
      <c r="A1685" s="242"/>
    </row>
    <row r="1686" s="14" customFormat="1" ht="12.75">
      <c r="A1686" s="242"/>
    </row>
    <row r="1687" s="14" customFormat="1" ht="12.75">
      <c r="A1687" s="242"/>
    </row>
    <row r="1688" s="14" customFormat="1" ht="12.75">
      <c r="A1688" s="242"/>
    </row>
    <row r="1689" s="14" customFormat="1" ht="12.75">
      <c r="A1689" s="242"/>
    </row>
    <row r="1690" s="14" customFormat="1" ht="12.75">
      <c r="A1690" s="242"/>
    </row>
    <row r="1691" s="14" customFormat="1" ht="12.75">
      <c r="A1691" s="242"/>
    </row>
    <row r="1692" s="14" customFormat="1" ht="12.75">
      <c r="A1692" s="242"/>
    </row>
    <row r="1693" s="14" customFormat="1" ht="12.75">
      <c r="A1693" s="242"/>
    </row>
    <row r="1694" s="14" customFormat="1" ht="12.75">
      <c r="A1694" s="242"/>
    </row>
    <row r="1695" s="14" customFormat="1" ht="12.75">
      <c r="A1695" s="242"/>
    </row>
    <row r="1696" s="14" customFormat="1" ht="12.75">
      <c r="A1696" s="242"/>
    </row>
    <row r="1697" s="14" customFormat="1" ht="12.75">
      <c r="A1697" s="242"/>
    </row>
    <row r="1698" s="14" customFormat="1" ht="12.75">
      <c r="A1698" s="242"/>
    </row>
    <row r="1699" s="14" customFormat="1" ht="12.75">
      <c r="A1699" s="242"/>
    </row>
    <row r="1700" s="14" customFormat="1" ht="12.75">
      <c r="A1700" s="242"/>
    </row>
    <row r="1701" s="14" customFormat="1" ht="12.75">
      <c r="A1701" s="242"/>
    </row>
    <row r="1702" s="14" customFormat="1" ht="12.75">
      <c r="A1702" s="242"/>
    </row>
    <row r="1703" s="14" customFormat="1" ht="12.75">
      <c r="A1703" s="242"/>
    </row>
    <row r="1704" s="14" customFormat="1" ht="12.75">
      <c r="A1704" s="242"/>
    </row>
    <row r="1705" s="14" customFormat="1" ht="12.75">
      <c r="A1705" s="242"/>
    </row>
    <row r="1706" s="14" customFormat="1" ht="12.75">
      <c r="A1706" s="242"/>
    </row>
    <row r="1707" s="14" customFormat="1" ht="12.75">
      <c r="A1707" s="242"/>
    </row>
    <row r="1708" s="14" customFormat="1" ht="12.75">
      <c r="A1708" s="242"/>
    </row>
    <row r="1709" s="14" customFormat="1" ht="12.75">
      <c r="A1709" s="242"/>
    </row>
    <row r="1710" s="14" customFormat="1" ht="12.75">
      <c r="A1710" s="242"/>
    </row>
    <row r="1711" s="14" customFormat="1" ht="12.75">
      <c r="A1711" s="242"/>
    </row>
    <row r="1712" s="14" customFormat="1" ht="12.75">
      <c r="A1712" s="242"/>
    </row>
    <row r="1713" s="14" customFormat="1" ht="12.75">
      <c r="A1713" s="242"/>
    </row>
    <row r="1714" s="14" customFormat="1" ht="12.75">
      <c r="A1714" s="242"/>
    </row>
    <row r="1715" s="14" customFormat="1" ht="12.75">
      <c r="A1715" s="242"/>
    </row>
    <row r="1716" s="14" customFormat="1" ht="12.75">
      <c r="A1716" s="242"/>
    </row>
    <row r="1717" s="14" customFormat="1" ht="12.75">
      <c r="A1717" s="242"/>
    </row>
    <row r="1718" s="14" customFormat="1" ht="12.75">
      <c r="A1718" s="242"/>
    </row>
    <row r="1719" s="14" customFormat="1" ht="12.75">
      <c r="A1719" s="242"/>
    </row>
    <row r="1720" s="14" customFormat="1" ht="12.75">
      <c r="A1720" s="242"/>
    </row>
    <row r="1721" s="14" customFormat="1" ht="12.75">
      <c r="A1721" s="242"/>
    </row>
    <row r="1722" s="14" customFormat="1" ht="12.75">
      <c r="A1722" s="242"/>
    </row>
    <row r="1723" s="14" customFormat="1" ht="12.75">
      <c r="A1723" s="242"/>
    </row>
    <row r="1724" s="14" customFormat="1" ht="12.75">
      <c r="A1724" s="242"/>
    </row>
    <row r="1725" s="14" customFormat="1" ht="12.75">
      <c r="A1725" s="242"/>
    </row>
    <row r="1726" s="14" customFormat="1" ht="12.75">
      <c r="A1726" s="242"/>
    </row>
    <row r="1727" s="14" customFormat="1" ht="12.75">
      <c r="A1727" s="242"/>
    </row>
    <row r="1728" s="14" customFormat="1" ht="12.75">
      <c r="A1728" s="242"/>
    </row>
    <row r="1729" s="14" customFormat="1" ht="12.75">
      <c r="A1729" s="242"/>
    </row>
    <row r="1730" s="14" customFormat="1" ht="12.75">
      <c r="A1730" s="242"/>
    </row>
    <row r="1731" s="14" customFormat="1" ht="12.75">
      <c r="A1731" s="242"/>
    </row>
    <row r="1732" s="14" customFormat="1" ht="12.75">
      <c r="A1732" s="242"/>
    </row>
    <row r="1733" s="14" customFormat="1" ht="12.75">
      <c r="A1733" s="242"/>
    </row>
    <row r="1734" s="14" customFormat="1" ht="12.75">
      <c r="A1734" s="242"/>
    </row>
    <row r="1735" s="14" customFormat="1" ht="12.75">
      <c r="A1735" s="242"/>
    </row>
    <row r="1736" s="14" customFormat="1" ht="12.75">
      <c r="A1736" s="242"/>
    </row>
    <row r="1737" s="14" customFormat="1" ht="12.75">
      <c r="A1737" s="242"/>
    </row>
    <row r="1738" s="14" customFormat="1" ht="12.75">
      <c r="A1738" s="242"/>
    </row>
    <row r="1739" s="14" customFormat="1" ht="12.75">
      <c r="A1739" s="242"/>
    </row>
    <row r="1740" s="14" customFormat="1" ht="12.75">
      <c r="A1740" s="242"/>
    </row>
    <row r="1741" s="14" customFormat="1" ht="12.75">
      <c r="A1741" s="242"/>
    </row>
    <row r="1742" s="14" customFormat="1" ht="12.75">
      <c r="A1742" s="242"/>
    </row>
    <row r="1743" s="14" customFormat="1" ht="12.75">
      <c r="A1743" s="242"/>
    </row>
    <row r="1744" s="14" customFormat="1" ht="12.75">
      <c r="A1744" s="242"/>
    </row>
    <row r="1745" s="14" customFormat="1" ht="12.75">
      <c r="A1745" s="242"/>
    </row>
    <row r="1746" s="14" customFormat="1" ht="12.75">
      <c r="A1746" s="242"/>
    </row>
    <row r="1747" s="14" customFormat="1" ht="12.75">
      <c r="A1747" s="242"/>
    </row>
    <row r="1748" s="14" customFormat="1" ht="12.75">
      <c r="A1748" s="242"/>
    </row>
    <row r="1749" s="14" customFormat="1" ht="12.75">
      <c r="A1749" s="242"/>
    </row>
    <row r="1750" s="14" customFormat="1" ht="12.75">
      <c r="A1750" s="242"/>
    </row>
    <row r="1751" s="14" customFormat="1" ht="12.75">
      <c r="A1751" s="242"/>
    </row>
    <row r="1752" s="14" customFormat="1" ht="12.75">
      <c r="A1752" s="242"/>
    </row>
    <row r="1753" s="14" customFormat="1" ht="12.75">
      <c r="A1753" s="242"/>
    </row>
    <row r="1754" s="14" customFormat="1" ht="12.75">
      <c r="A1754" s="242"/>
    </row>
    <row r="1755" s="14" customFormat="1" ht="12.75">
      <c r="A1755" s="242"/>
    </row>
    <row r="1756" s="14" customFormat="1" ht="12.75">
      <c r="A1756" s="242"/>
    </row>
    <row r="1757" s="14" customFormat="1" ht="12.75">
      <c r="A1757" s="242"/>
    </row>
    <row r="1758" s="14" customFormat="1" ht="12.75">
      <c r="A1758" s="242"/>
    </row>
    <row r="1759" s="14" customFormat="1" ht="12.75">
      <c r="A1759" s="242"/>
    </row>
    <row r="1760" s="14" customFormat="1" ht="12.75">
      <c r="A1760" s="242"/>
    </row>
    <row r="1761" s="14" customFormat="1" ht="12.75">
      <c r="A1761" s="242"/>
    </row>
    <row r="1762" s="14" customFormat="1" ht="12.75">
      <c r="A1762" s="242"/>
    </row>
    <row r="1763" s="14" customFormat="1" ht="12.75">
      <c r="A1763" s="242"/>
    </row>
    <row r="1764" s="14" customFormat="1" ht="12.75">
      <c r="A1764" s="242"/>
    </row>
    <row r="1765" s="14" customFormat="1" ht="12.75">
      <c r="A1765" s="242"/>
    </row>
    <row r="1766" s="14" customFormat="1" ht="12.75">
      <c r="A1766" s="242"/>
    </row>
    <row r="1767" s="14" customFormat="1" ht="12.75">
      <c r="A1767" s="242"/>
    </row>
    <row r="1768" s="14" customFormat="1" ht="12.75">
      <c r="A1768" s="242"/>
    </row>
    <row r="1769" s="14" customFormat="1" ht="12.75">
      <c r="A1769" s="242"/>
    </row>
    <row r="1770" s="14" customFormat="1" ht="12.75">
      <c r="A1770" s="242"/>
    </row>
    <row r="1771" s="14" customFormat="1" ht="12.75">
      <c r="A1771" s="242"/>
    </row>
    <row r="1772" s="14" customFormat="1" ht="12.75">
      <c r="A1772" s="242"/>
    </row>
    <row r="1773" s="14" customFormat="1" ht="12.75">
      <c r="A1773" s="242"/>
    </row>
    <row r="1774" s="14" customFormat="1" ht="12.75">
      <c r="A1774" s="242"/>
    </row>
    <row r="1775" s="14" customFormat="1" ht="12.75">
      <c r="A1775" s="242"/>
    </row>
    <row r="1776" s="14" customFormat="1" ht="12.75">
      <c r="A1776" s="242"/>
    </row>
    <row r="1777" s="14" customFormat="1" ht="12.75">
      <c r="A1777" s="242"/>
    </row>
    <row r="1778" s="14" customFormat="1" ht="12.75">
      <c r="A1778" s="242"/>
    </row>
    <row r="1779" s="14" customFormat="1" ht="12.75">
      <c r="A1779" s="242"/>
    </row>
    <row r="1780" s="14" customFormat="1" ht="12.75">
      <c r="A1780" s="242"/>
    </row>
    <row r="1781" s="14" customFormat="1" ht="12.75">
      <c r="A1781" s="242"/>
    </row>
    <row r="1782" s="14" customFormat="1" ht="12.75">
      <c r="A1782" s="242"/>
    </row>
    <row r="1783" s="14" customFormat="1" ht="12.75">
      <c r="A1783" s="242"/>
    </row>
    <row r="1784" s="14" customFormat="1" ht="12.75">
      <c r="A1784" s="242"/>
    </row>
    <row r="1785" s="14" customFormat="1" ht="12.75">
      <c r="A1785" s="242"/>
    </row>
    <row r="1786" s="14" customFormat="1" ht="12.75">
      <c r="A1786" s="242"/>
    </row>
    <row r="1787" s="14" customFormat="1" ht="12.75">
      <c r="A1787" s="242"/>
    </row>
    <row r="1788" s="14" customFormat="1" ht="12.75">
      <c r="A1788" s="242"/>
    </row>
    <row r="1789" s="14" customFormat="1" ht="12.75">
      <c r="A1789" s="242"/>
    </row>
    <row r="1790" s="14" customFormat="1" ht="12.75">
      <c r="A1790" s="242"/>
    </row>
    <row r="1791" s="14" customFormat="1" ht="12.75">
      <c r="A1791" s="242"/>
    </row>
    <row r="1792" s="14" customFormat="1" ht="12.75">
      <c r="A1792" s="242"/>
    </row>
    <row r="1793" s="14" customFormat="1" ht="12.75">
      <c r="A1793" s="242"/>
    </row>
    <row r="1794" s="14" customFormat="1" ht="12.75">
      <c r="A1794" s="242"/>
    </row>
    <row r="1795" s="14" customFormat="1" ht="12.75">
      <c r="A1795" s="242"/>
    </row>
    <row r="1796" s="14" customFormat="1" ht="12.75">
      <c r="A1796" s="242"/>
    </row>
    <row r="1797" s="14" customFormat="1" ht="12.75">
      <c r="A1797" s="242"/>
    </row>
    <row r="1798" s="14" customFormat="1" ht="12.75">
      <c r="A1798" s="242"/>
    </row>
    <row r="1799" s="14" customFormat="1" ht="12.75">
      <c r="A1799" s="242"/>
    </row>
    <row r="1800" s="14" customFormat="1" ht="12.75">
      <c r="A1800" s="242"/>
    </row>
    <row r="1801" s="14" customFormat="1" ht="12.75">
      <c r="A1801" s="242"/>
    </row>
    <row r="1802" s="14" customFormat="1" ht="12.75">
      <c r="A1802" s="242"/>
    </row>
    <row r="1803" s="14" customFormat="1" ht="12.75">
      <c r="A1803" s="242"/>
    </row>
    <row r="1804" s="14" customFormat="1" ht="12.75">
      <c r="A1804" s="242"/>
    </row>
    <row r="1805" s="14" customFormat="1" ht="12.75">
      <c r="A1805" s="242"/>
    </row>
    <row r="1806" s="14" customFormat="1" ht="12.75">
      <c r="A1806" s="242"/>
    </row>
    <row r="1807" s="14" customFormat="1" ht="12.75">
      <c r="A1807" s="242"/>
    </row>
    <row r="1808" s="14" customFormat="1" ht="12.75">
      <c r="A1808" s="242"/>
    </row>
    <row r="1809" s="14" customFormat="1" ht="12.75">
      <c r="A1809" s="242"/>
    </row>
    <row r="1810" s="14" customFormat="1" ht="12.75">
      <c r="A1810" s="242"/>
    </row>
    <row r="1811" s="14" customFormat="1" ht="12.75">
      <c r="A1811" s="242"/>
    </row>
    <row r="1812" s="14" customFormat="1" ht="12.75">
      <c r="A1812" s="242"/>
    </row>
    <row r="1813" s="14" customFormat="1" ht="12.75">
      <c r="A1813" s="242"/>
    </row>
    <row r="1814" s="14" customFormat="1" ht="12.75">
      <c r="A1814" s="242"/>
    </row>
    <row r="1815" s="14" customFormat="1" ht="12.75">
      <c r="A1815" s="242"/>
    </row>
    <row r="1816" s="14" customFormat="1" ht="12.75">
      <c r="A1816" s="242"/>
    </row>
    <row r="1817" s="14" customFormat="1" ht="12.75">
      <c r="A1817" s="242"/>
    </row>
    <row r="1818" s="14" customFormat="1" ht="12.75">
      <c r="A1818" s="242"/>
    </row>
    <row r="1819" s="14" customFormat="1" ht="12.75">
      <c r="A1819" s="242"/>
    </row>
    <row r="1820" s="14" customFormat="1" ht="12.75">
      <c r="A1820" s="242"/>
    </row>
    <row r="1821" s="14" customFormat="1" ht="12.75">
      <c r="A1821" s="242"/>
    </row>
    <row r="1822" s="14" customFormat="1" ht="12.75">
      <c r="A1822" s="242"/>
    </row>
    <row r="1823" s="14" customFormat="1" ht="12.75">
      <c r="A1823" s="242"/>
    </row>
    <row r="1824" s="14" customFormat="1" ht="12.75">
      <c r="A1824" s="242"/>
    </row>
    <row r="1825" s="14" customFormat="1" ht="12.75">
      <c r="A1825" s="242"/>
    </row>
    <row r="1826" s="14" customFormat="1" ht="12.75">
      <c r="A1826" s="242"/>
    </row>
    <row r="1827" s="14" customFormat="1" ht="12.75">
      <c r="A1827" s="242"/>
    </row>
    <row r="1828" s="14" customFormat="1" ht="12.75">
      <c r="A1828" s="242"/>
    </row>
    <row r="1829" s="14" customFormat="1" ht="12.75">
      <c r="A1829" s="242"/>
    </row>
    <row r="1830" s="14" customFormat="1" ht="12.75">
      <c r="A1830" s="242"/>
    </row>
    <row r="1831" s="14" customFormat="1" ht="12.75">
      <c r="A1831" s="242"/>
    </row>
    <row r="1832" s="14" customFormat="1" ht="12.75">
      <c r="A1832" s="242"/>
    </row>
    <row r="1833" s="14" customFormat="1" ht="12.75">
      <c r="A1833" s="242"/>
    </row>
    <row r="1834" s="14" customFormat="1" ht="12.75">
      <c r="A1834" s="242"/>
    </row>
    <row r="1835" s="14" customFormat="1" ht="12.75">
      <c r="A1835" s="242"/>
    </row>
    <row r="1836" s="14" customFormat="1" ht="12.75">
      <c r="A1836" s="242"/>
    </row>
    <row r="1837" s="14" customFormat="1" ht="12.75">
      <c r="A1837" s="242"/>
    </row>
    <row r="1838" s="14" customFormat="1" ht="12.75">
      <c r="A1838" s="242"/>
    </row>
    <row r="1839" s="14" customFormat="1" ht="12.75">
      <c r="A1839" s="242"/>
    </row>
    <row r="1840" s="14" customFormat="1" ht="12.75">
      <c r="A1840" s="242"/>
    </row>
    <row r="1841" s="14" customFormat="1" ht="12.75">
      <c r="A1841" s="242"/>
    </row>
    <row r="1842" s="14" customFormat="1" ht="12.75">
      <c r="A1842" s="242"/>
    </row>
    <row r="1843" s="14" customFormat="1" ht="12.75">
      <c r="A1843" s="242"/>
    </row>
    <row r="1844" s="14" customFormat="1" ht="12.75">
      <c r="A1844" s="242"/>
    </row>
    <row r="1845" s="14" customFormat="1" ht="12.75">
      <c r="A1845" s="242"/>
    </row>
    <row r="1846" s="14" customFormat="1" ht="12.75">
      <c r="A1846" s="242"/>
    </row>
    <row r="1847" s="14" customFormat="1" ht="12.75">
      <c r="A1847" s="242"/>
    </row>
    <row r="1848" s="14" customFormat="1" ht="12.75">
      <c r="A1848" s="242"/>
    </row>
    <row r="1849" s="14" customFormat="1" ht="12.75">
      <c r="A1849" s="242"/>
    </row>
    <row r="1850" s="14" customFormat="1" ht="12.75">
      <c r="A1850" s="242"/>
    </row>
    <row r="1851" s="14" customFormat="1" ht="12.75">
      <c r="A1851" s="242"/>
    </row>
    <row r="1852" s="14" customFormat="1" ht="12.75">
      <c r="A1852" s="242"/>
    </row>
    <row r="1853" s="14" customFormat="1" ht="12.75">
      <c r="A1853" s="242"/>
    </row>
    <row r="1854" s="14" customFormat="1" ht="12.75">
      <c r="A1854" s="242"/>
    </row>
    <row r="1855" s="14" customFormat="1" ht="12.75">
      <c r="A1855" s="242"/>
    </row>
    <row r="1856" s="14" customFormat="1" ht="12.75">
      <c r="A1856" s="242"/>
    </row>
    <row r="1857" s="14" customFormat="1" ht="12.75">
      <c r="A1857" s="242"/>
    </row>
    <row r="1858" s="14" customFormat="1" ht="12.75">
      <c r="A1858" s="242"/>
    </row>
    <row r="1859" s="14" customFormat="1" ht="12.75">
      <c r="A1859" s="242"/>
    </row>
    <row r="1860" s="14" customFormat="1" ht="12.75">
      <c r="A1860" s="242"/>
    </row>
    <row r="1861" s="14" customFormat="1" ht="12.75">
      <c r="A1861" s="242"/>
    </row>
    <row r="1862" s="14" customFormat="1" ht="12.75">
      <c r="A1862" s="242"/>
    </row>
    <row r="1863" s="14" customFormat="1" ht="12.75">
      <c r="A1863" s="242"/>
    </row>
    <row r="1864" s="14" customFormat="1" ht="12.75">
      <c r="A1864" s="242"/>
    </row>
    <row r="1865" s="14" customFormat="1" ht="12.75">
      <c r="A1865" s="242"/>
    </row>
    <row r="1866" s="14" customFormat="1" ht="12.75">
      <c r="A1866" s="242"/>
    </row>
    <row r="1867" s="14" customFormat="1" ht="12.75">
      <c r="A1867" s="242"/>
    </row>
    <row r="1868" s="14" customFormat="1" ht="12.75">
      <c r="A1868" s="242"/>
    </row>
    <row r="1869" s="14" customFormat="1" ht="12.75">
      <c r="A1869" s="242"/>
    </row>
    <row r="1870" s="14" customFormat="1" ht="12.75">
      <c r="A1870" s="242"/>
    </row>
    <row r="1871" s="14" customFormat="1" ht="12.75">
      <c r="A1871" s="242"/>
    </row>
    <row r="1872" s="14" customFormat="1" ht="12.75">
      <c r="A1872" s="242"/>
    </row>
    <row r="1873" s="14" customFormat="1" ht="12.75">
      <c r="A1873" s="242"/>
    </row>
    <row r="1874" s="14" customFormat="1" ht="12.75">
      <c r="A1874" s="242"/>
    </row>
    <row r="1875" s="14" customFormat="1" ht="12.75">
      <c r="A1875" s="242"/>
    </row>
    <row r="1876" s="14" customFormat="1" ht="12.75">
      <c r="A1876" s="242"/>
    </row>
    <row r="1877" s="14" customFormat="1" ht="12.75">
      <c r="A1877" s="242"/>
    </row>
    <row r="1878" s="14" customFormat="1" ht="12.75">
      <c r="A1878" s="242"/>
    </row>
    <row r="1879" s="14" customFormat="1" ht="12.75">
      <c r="A1879" s="242"/>
    </row>
    <row r="1880" s="14" customFormat="1" ht="12.75">
      <c r="A1880" s="242"/>
    </row>
    <row r="1881" s="14" customFormat="1" ht="12.75">
      <c r="A1881" s="242"/>
    </row>
    <row r="1882" s="14" customFormat="1" ht="12.75">
      <c r="A1882" s="242"/>
    </row>
    <row r="1883" s="14" customFormat="1" ht="12.75">
      <c r="A1883" s="242"/>
    </row>
    <row r="1884" s="14" customFormat="1" ht="12.75">
      <c r="A1884" s="242"/>
    </row>
    <row r="1885" s="14" customFormat="1" ht="12.75">
      <c r="A1885" s="242"/>
    </row>
    <row r="1886" s="14" customFormat="1" ht="12.75">
      <c r="A1886" s="242"/>
    </row>
    <row r="1887" s="14" customFormat="1" ht="12.75">
      <c r="A1887" s="242"/>
    </row>
    <row r="1888" s="14" customFormat="1" ht="12.75">
      <c r="A1888" s="242"/>
    </row>
    <row r="1889" s="14" customFormat="1" ht="12.75">
      <c r="A1889" s="242"/>
    </row>
    <row r="1890" s="14" customFormat="1" ht="12.75">
      <c r="A1890" s="242"/>
    </row>
    <row r="1891" s="14" customFormat="1" ht="12.75">
      <c r="A1891" s="242"/>
    </row>
    <row r="1892" s="14" customFormat="1" ht="12.75">
      <c r="A1892" s="242"/>
    </row>
    <row r="1893" s="14" customFormat="1" ht="12.75">
      <c r="A1893" s="242"/>
    </row>
    <row r="1894" s="14" customFormat="1" ht="12.75">
      <c r="A1894" s="242"/>
    </row>
    <row r="1895" s="14" customFormat="1" ht="12.75">
      <c r="A1895" s="242"/>
    </row>
    <row r="1896" s="14" customFormat="1" ht="12.75">
      <c r="A1896" s="242"/>
    </row>
    <row r="1897" s="14" customFormat="1" ht="12.75">
      <c r="A1897" s="242"/>
    </row>
    <row r="1898" s="14" customFormat="1" ht="12.75">
      <c r="A1898" s="242"/>
    </row>
    <row r="1899" s="14" customFormat="1" ht="12.75">
      <c r="A1899" s="242"/>
    </row>
    <row r="1900" s="14" customFormat="1" ht="12.75">
      <c r="A1900" s="242"/>
    </row>
    <row r="1901" s="14" customFormat="1" ht="12.75">
      <c r="A1901" s="242"/>
    </row>
    <row r="1902" s="14" customFormat="1" ht="12.75">
      <c r="A1902" s="242"/>
    </row>
    <row r="1903" s="14" customFormat="1" ht="12.75">
      <c r="A1903" s="242"/>
    </row>
    <row r="1904" s="14" customFormat="1" ht="12.75">
      <c r="A1904" s="242"/>
    </row>
    <row r="1905" s="14" customFormat="1" ht="12.75">
      <c r="A1905" s="242"/>
    </row>
    <row r="1906" s="14" customFormat="1" ht="12.75">
      <c r="A1906" s="242"/>
    </row>
    <row r="1907" s="14" customFormat="1" ht="12.75">
      <c r="A1907" s="242"/>
    </row>
    <row r="1908" s="14" customFormat="1" ht="12.75">
      <c r="A1908" s="242"/>
    </row>
    <row r="1909" s="14" customFormat="1" ht="12.75">
      <c r="A1909" s="242"/>
    </row>
    <row r="1910" s="14" customFormat="1" ht="12.75">
      <c r="A1910" s="242"/>
    </row>
    <row r="1911" s="14" customFormat="1" ht="12.75">
      <c r="A1911" s="242"/>
    </row>
    <row r="1912" s="14" customFormat="1" ht="12.75">
      <c r="A1912" s="242"/>
    </row>
    <row r="1913" s="14" customFormat="1" ht="12.75">
      <c r="A1913" s="242"/>
    </row>
    <row r="1914" s="14" customFormat="1" ht="12.75">
      <c r="A1914" s="242"/>
    </row>
    <row r="1915" s="14" customFormat="1" ht="12.75">
      <c r="A1915" s="242"/>
    </row>
    <row r="1916" s="14" customFormat="1" ht="12.75">
      <c r="A1916" s="242"/>
    </row>
    <row r="1917" s="14" customFormat="1" ht="12.75">
      <c r="A1917" s="242"/>
    </row>
    <row r="1918" s="14" customFormat="1" ht="12.75">
      <c r="A1918" s="242"/>
    </row>
    <row r="1919" s="14" customFormat="1" ht="12.75">
      <c r="A1919" s="242"/>
    </row>
    <row r="1920" s="14" customFormat="1" ht="12.75">
      <c r="A1920" s="242"/>
    </row>
    <row r="1921" s="14" customFormat="1" ht="12.75">
      <c r="A1921" s="242"/>
    </row>
    <row r="1922" s="14" customFormat="1" ht="12.75">
      <c r="A1922" s="242"/>
    </row>
    <row r="1923" s="14" customFormat="1" ht="12.75">
      <c r="A1923" s="242"/>
    </row>
    <row r="1924" s="14" customFormat="1" ht="12.75">
      <c r="A1924" s="242"/>
    </row>
    <row r="1925" s="14" customFormat="1" ht="12.75">
      <c r="A1925" s="242"/>
    </row>
    <row r="1926" s="14" customFormat="1" ht="12.75">
      <c r="A1926" s="242"/>
    </row>
    <row r="1927" s="14" customFormat="1" ht="12.75">
      <c r="A1927" s="242"/>
    </row>
    <row r="1928" s="14" customFormat="1" ht="12.75">
      <c r="A1928" s="242"/>
    </row>
    <row r="1929" s="14" customFormat="1" ht="12.75">
      <c r="A1929" s="242"/>
    </row>
    <row r="1930" s="14" customFormat="1" ht="12.75">
      <c r="A1930" s="242"/>
    </row>
    <row r="1931" s="14" customFormat="1" ht="12.75">
      <c r="A1931" s="242"/>
    </row>
    <row r="1932" s="14" customFormat="1" ht="12.75">
      <c r="A1932" s="242"/>
    </row>
    <row r="1933" s="14" customFormat="1" ht="12.75">
      <c r="A1933" s="242"/>
    </row>
    <row r="1934" s="14" customFormat="1" ht="12.75">
      <c r="A1934" s="242"/>
    </row>
    <row r="1935" s="14" customFormat="1" ht="12.75">
      <c r="A1935" s="242"/>
    </row>
    <row r="1936" s="14" customFormat="1" ht="12.75">
      <c r="A1936" s="242"/>
    </row>
    <row r="1937" s="14" customFormat="1" ht="12.75">
      <c r="A1937" s="242"/>
    </row>
    <row r="1938" s="14" customFormat="1" ht="12.75">
      <c r="A1938" s="242"/>
    </row>
    <row r="1939" s="14" customFormat="1" ht="12.75">
      <c r="A1939" s="242"/>
    </row>
    <row r="1940" s="14" customFormat="1" ht="12.75">
      <c r="A1940" s="242"/>
    </row>
    <row r="1941" s="14" customFormat="1" ht="12.75">
      <c r="A1941" s="242"/>
    </row>
    <row r="1942" s="14" customFormat="1" ht="12.75">
      <c r="A1942" s="242"/>
    </row>
    <row r="1943" s="14" customFormat="1" ht="12.75">
      <c r="A1943" s="242"/>
    </row>
    <row r="1944" s="14" customFormat="1" ht="12.75">
      <c r="A1944" s="242"/>
    </row>
    <row r="1945" s="14" customFormat="1" ht="12.75">
      <c r="A1945" s="242"/>
    </row>
    <row r="1946" s="14" customFormat="1" ht="12.75">
      <c r="A1946" s="242"/>
    </row>
    <row r="1947" s="14" customFormat="1" ht="12.75">
      <c r="A1947" s="242"/>
    </row>
    <row r="1948" s="14" customFormat="1" ht="12.75">
      <c r="A1948" s="242"/>
    </row>
    <row r="1949" s="14" customFormat="1" ht="12.75">
      <c r="A1949" s="242"/>
    </row>
    <row r="1950" s="14" customFormat="1" ht="12.75">
      <c r="A1950" s="242"/>
    </row>
    <row r="1951" s="14" customFormat="1" ht="12.75">
      <c r="A1951" s="242"/>
    </row>
    <row r="1952" s="14" customFormat="1" ht="12.75">
      <c r="A1952" s="242"/>
    </row>
    <row r="1953" s="14" customFormat="1" ht="12.75">
      <c r="A1953" s="242"/>
    </row>
    <row r="1954" s="14" customFormat="1" ht="12.75">
      <c r="A1954" s="242"/>
    </row>
    <row r="1955" s="14" customFormat="1" ht="12.75">
      <c r="A1955" s="242"/>
    </row>
    <row r="1956" s="14" customFormat="1" ht="12.75">
      <c r="A1956" s="242"/>
    </row>
    <row r="1957" s="14" customFormat="1" ht="12.75">
      <c r="A1957" s="242"/>
    </row>
    <row r="1958" s="14" customFormat="1" ht="12.75">
      <c r="A1958" s="242"/>
    </row>
    <row r="1959" s="14" customFormat="1" ht="12.75">
      <c r="A1959" s="242"/>
    </row>
    <row r="1960" s="14" customFormat="1" ht="12.75">
      <c r="A1960" s="242"/>
    </row>
    <row r="1961" s="14" customFormat="1" ht="12.75">
      <c r="A1961" s="242"/>
    </row>
    <row r="1962" s="14" customFormat="1" ht="12.75">
      <c r="A1962" s="242"/>
    </row>
    <row r="1963" s="14" customFormat="1" ht="12.75">
      <c r="A1963" s="242"/>
    </row>
    <row r="1964" s="14" customFormat="1" ht="12.75">
      <c r="A1964" s="242"/>
    </row>
    <row r="1965" s="14" customFormat="1" ht="12.75">
      <c r="A1965" s="242"/>
    </row>
    <row r="1966" s="14" customFormat="1" ht="12.75">
      <c r="A1966" s="242"/>
    </row>
    <row r="1967" s="14" customFormat="1" ht="12.75">
      <c r="A1967" s="242"/>
    </row>
    <row r="1968" s="14" customFormat="1" ht="12.75">
      <c r="A1968" s="242"/>
    </row>
    <row r="1969" s="14" customFormat="1" ht="12.75">
      <c r="A1969" s="242"/>
    </row>
    <row r="1970" s="14" customFormat="1" ht="12.75">
      <c r="A1970" s="242"/>
    </row>
    <row r="1971" s="14" customFormat="1" ht="12.75">
      <c r="A1971" s="242"/>
    </row>
    <row r="1972" s="14" customFormat="1" ht="12.75">
      <c r="A1972" s="242"/>
    </row>
    <row r="1973" s="14" customFormat="1" ht="12.75">
      <c r="A1973" s="242"/>
    </row>
    <row r="1974" s="14" customFormat="1" ht="12.75">
      <c r="A1974" s="242"/>
    </row>
    <row r="1975" s="14" customFormat="1" ht="12.75">
      <c r="A1975" s="242"/>
    </row>
    <row r="1976" s="14" customFormat="1" ht="12.75">
      <c r="A1976" s="242"/>
    </row>
    <row r="1977" s="14" customFormat="1" ht="12.75">
      <c r="A1977" s="242"/>
    </row>
    <row r="1978" s="14" customFormat="1" ht="12.75">
      <c r="A1978" s="242"/>
    </row>
    <row r="1979" s="14" customFormat="1" ht="12.75">
      <c r="A1979" s="242"/>
    </row>
    <row r="1980" s="14" customFormat="1" ht="12.75">
      <c r="A1980" s="242"/>
    </row>
    <row r="1981" s="14" customFormat="1" ht="12.75">
      <c r="A1981" s="242"/>
    </row>
    <row r="1982" s="14" customFormat="1" ht="12.75">
      <c r="A1982" s="242"/>
    </row>
    <row r="1983" s="14" customFormat="1" ht="12.75">
      <c r="A1983" s="242"/>
    </row>
    <row r="1984" s="14" customFormat="1" ht="12.75">
      <c r="A1984" s="242"/>
    </row>
    <row r="1985" s="14" customFormat="1" ht="12.75">
      <c r="A1985" s="242"/>
    </row>
    <row r="1986" s="14" customFormat="1" ht="12.75">
      <c r="A1986" s="242"/>
    </row>
    <row r="1987" s="14" customFormat="1" ht="12.75">
      <c r="A1987" s="242"/>
    </row>
    <row r="1988" s="14" customFormat="1" ht="12.75">
      <c r="A1988" s="242"/>
    </row>
    <row r="1989" s="14" customFormat="1" ht="12.75">
      <c r="A1989" s="242"/>
    </row>
    <row r="1990" s="14" customFormat="1" ht="12.75">
      <c r="A1990" s="242"/>
    </row>
    <row r="1991" s="14" customFormat="1" ht="12.75">
      <c r="A1991" s="242"/>
    </row>
    <row r="1992" s="14" customFormat="1" ht="12.75">
      <c r="A1992" s="242"/>
    </row>
    <row r="1993" s="14" customFormat="1" ht="12.75">
      <c r="A1993" s="242"/>
    </row>
    <row r="1994" s="14" customFormat="1" ht="12.75">
      <c r="A1994" s="242"/>
    </row>
    <row r="1995" s="14" customFormat="1" ht="12.75">
      <c r="A1995" s="242"/>
    </row>
    <row r="1996" s="14" customFormat="1" ht="12.75">
      <c r="A1996" s="242"/>
    </row>
    <row r="1997" s="14" customFormat="1" ht="12.75">
      <c r="A1997" s="242"/>
    </row>
    <row r="1998" s="14" customFormat="1" ht="12.75">
      <c r="A1998" s="242"/>
    </row>
    <row r="1999" s="14" customFormat="1" ht="12.75">
      <c r="A1999" s="242"/>
    </row>
    <row r="2000" s="14" customFormat="1" ht="12.75">
      <c r="A2000" s="242"/>
    </row>
    <row r="2001" s="14" customFormat="1" ht="12.75">
      <c r="A2001" s="242"/>
    </row>
    <row r="2002" s="14" customFormat="1" ht="12.75">
      <c r="A2002" s="242"/>
    </row>
    <row r="2003" s="14" customFormat="1" ht="12.75">
      <c r="A2003" s="242"/>
    </row>
    <row r="2004" s="14" customFormat="1" ht="12.75">
      <c r="A2004" s="242"/>
    </row>
    <row r="2005" s="14" customFormat="1" ht="12.75">
      <c r="A2005" s="242"/>
    </row>
    <row r="2006" s="14" customFormat="1" ht="12.75">
      <c r="A2006" s="242"/>
    </row>
    <row r="2007" s="14" customFormat="1" ht="12.75">
      <c r="A2007" s="242"/>
    </row>
    <row r="2008" s="14" customFormat="1" ht="12.75">
      <c r="A2008" s="242"/>
    </row>
    <row r="2009" s="14" customFormat="1" ht="12.75">
      <c r="A2009" s="242"/>
    </row>
    <row r="2010" s="14" customFormat="1" ht="12.75">
      <c r="A2010" s="242"/>
    </row>
    <row r="2011" s="14" customFormat="1" ht="12.75">
      <c r="A2011" s="242"/>
    </row>
    <row r="2012" s="14" customFormat="1" ht="12.75">
      <c r="A2012" s="242"/>
    </row>
    <row r="2013" s="14" customFormat="1" ht="12.75">
      <c r="A2013" s="242"/>
    </row>
    <row r="2014" s="14" customFormat="1" ht="12.75">
      <c r="A2014" s="242"/>
    </row>
    <row r="2015" s="14" customFormat="1" ht="12.75">
      <c r="A2015" s="242"/>
    </row>
    <row r="2016" s="14" customFormat="1" ht="12.75">
      <c r="A2016" s="242"/>
    </row>
    <row r="2017" s="14" customFormat="1" ht="12.75">
      <c r="A2017" s="242"/>
    </row>
    <row r="2018" s="14" customFormat="1" ht="12.75">
      <c r="A2018" s="242"/>
    </row>
    <row r="2019" s="14" customFormat="1" ht="12.75">
      <c r="A2019" s="242"/>
    </row>
    <row r="2020" s="14" customFormat="1" ht="12.75">
      <c r="A2020" s="242"/>
    </row>
    <row r="2021" s="14" customFormat="1" ht="12.75">
      <c r="A2021" s="242"/>
    </row>
    <row r="2022" s="14" customFormat="1" ht="12.75">
      <c r="A2022" s="242"/>
    </row>
    <row r="2023" s="14" customFormat="1" ht="12.75">
      <c r="A2023" s="242"/>
    </row>
    <row r="2024" s="14" customFormat="1" ht="12.75">
      <c r="A2024" s="242"/>
    </row>
    <row r="2025" s="14" customFormat="1" ht="12.75">
      <c r="A2025" s="242"/>
    </row>
    <row r="2026" s="14" customFormat="1" ht="12.75">
      <c r="A2026" s="242"/>
    </row>
    <row r="2027" s="14" customFormat="1" ht="12.75">
      <c r="A2027" s="242"/>
    </row>
    <row r="2028" s="14" customFormat="1" ht="12.75">
      <c r="A2028" s="242"/>
    </row>
    <row r="2029" s="14" customFormat="1" ht="12.75">
      <c r="A2029" s="242"/>
    </row>
    <row r="2030" s="14" customFormat="1" ht="12.75">
      <c r="A2030" s="242"/>
    </row>
    <row r="2031" s="14" customFormat="1" ht="12.75">
      <c r="A2031" s="242"/>
    </row>
    <row r="2032" s="14" customFormat="1" ht="12.75">
      <c r="A2032" s="242"/>
    </row>
    <row r="2033" s="14" customFormat="1" ht="12.75">
      <c r="A2033" s="242"/>
    </row>
    <row r="2034" s="14" customFormat="1" ht="12.75">
      <c r="A2034" s="242"/>
    </row>
    <row r="2035" s="14" customFormat="1" ht="12.75">
      <c r="A2035" s="242"/>
    </row>
    <row r="2036" s="14" customFormat="1" ht="12.75">
      <c r="A2036" s="242"/>
    </row>
    <row r="2037" s="14" customFormat="1" ht="12.75">
      <c r="A2037" s="242"/>
    </row>
    <row r="2038" s="14" customFormat="1" ht="12.75">
      <c r="A2038" s="242"/>
    </row>
    <row r="2039" s="14" customFormat="1" ht="12.75">
      <c r="A2039" s="242"/>
    </row>
    <row r="2040" s="14" customFormat="1" ht="12.75">
      <c r="A2040" s="242"/>
    </row>
    <row r="2041" s="14" customFormat="1" ht="12.75">
      <c r="A2041" s="242"/>
    </row>
    <row r="2042" s="14" customFormat="1" ht="12.75">
      <c r="A2042" s="242"/>
    </row>
    <row r="2043" s="14" customFormat="1" ht="12.75">
      <c r="A2043" s="242"/>
    </row>
    <row r="2044" s="14" customFormat="1" ht="12.75">
      <c r="A2044" s="242"/>
    </row>
    <row r="2045" s="14" customFormat="1" ht="12.75">
      <c r="A2045" s="242"/>
    </row>
    <row r="2046" s="14" customFormat="1" ht="12.75">
      <c r="A2046" s="242"/>
    </row>
    <row r="2047" s="14" customFormat="1" ht="12.75">
      <c r="A2047" s="242"/>
    </row>
    <row r="2048" s="14" customFormat="1" ht="12.75">
      <c r="A2048" s="242"/>
    </row>
    <row r="2049" s="14" customFormat="1" ht="12.75">
      <c r="A2049" s="242"/>
    </row>
    <row r="2050" s="14" customFormat="1" ht="12.75">
      <c r="A2050" s="242"/>
    </row>
    <row r="2051" s="14" customFormat="1" ht="12.75">
      <c r="A2051" s="242"/>
    </row>
    <row r="2052" s="14" customFormat="1" ht="12.75">
      <c r="A2052" s="242"/>
    </row>
    <row r="2053" s="14" customFormat="1" ht="12.75">
      <c r="A2053" s="242"/>
    </row>
    <row r="2054" s="14" customFormat="1" ht="12.75">
      <c r="A2054" s="242"/>
    </row>
    <row r="2055" s="14" customFormat="1" ht="12.75">
      <c r="A2055" s="242"/>
    </row>
    <row r="2056" s="14" customFormat="1" ht="12.75">
      <c r="A2056" s="242"/>
    </row>
    <row r="2057" s="14" customFormat="1" ht="12.75">
      <c r="A2057" s="242"/>
    </row>
    <row r="2058" s="14" customFormat="1" ht="12.75">
      <c r="A2058" s="242"/>
    </row>
    <row r="2059" s="14" customFormat="1" ht="12.75">
      <c r="A2059" s="242"/>
    </row>
    <row r="2060" s="14" customFormat="1" ht="12.75">
      <c r="A2060" s="242"/>
    </row>
    <row r="2061" s="14" customFormat="1" ht="12.75">
      <c r="A2061" s="242"/>
    </row>
    <row r="2062" s="14" customFormat="1" ht="12.75">
      <c r="A2062" s="242"/>
    </row>
    <row r="2063" s="14" customFormat="1" ht="12.75">
      <c r="A2063" s="242"/>
    </row>
    <row r="2064" s="14" customFormat="1" ht="12.75">
      <c r="A2064" s="242"/>
    </row>
    <row r="2065" s="14" customFormat="1" ht="12.75">
      <c r="A2065" s="242"/>
    </row>
    <row r="2066" s="14" customFormat="1" ht="12.75">
      <c r="A2066" s="242"/>
    </row>
    <row r="2067" s="14" customFormat="1" ht="12.75">
      <c r="A2067" s="242"/>
    </row>
    <row r="2068" s="14" customFormat="1" ht="12.75">
      <c r="A2068" s="242"/>
    </row>
    <row r="2069" s="14" customFormat="1" ht="12.75">
      <c r="A2069" s="242"/>
    </row>
    <row r="2070" s="14" customFormat="1" ht="12.75">
      <c r="A2070" s="242"/>
    </row>
    <row r="2071" s="14" customFormat="1" ht="12.75">
      <c r="A2071" s="242"/>
    </row>
    <row r="2072" s="14" customFormat="1" ht="12.75">
      <c r="A2072" s="242"/>
    </row>
    <row r="2073" s="14" customFormat="1" ht="12.75">
      <c r="A2073" s="242"/>
    </row>
    <row r="2074" s="14" customFormat="1" ht="12.75">
      <c r="A2074" s="242"/>
    </row>
    <row r="2075" s="14" customFormat="1" ht="12.75">
      <c r="A2075" s="242"/>
    </row>
    <row r="2076" s="14" customFormat="1" ht="12.75">
      <c r="A2076" s="242"/>
    </row>
    <row r="2077" s="14" customFormat="1" ht="12.75">
      <c r="A2077" s="242"/>
    </row>
    <row r="2078" s="14" customFormat="1" ht="12.75">
      <c r="A2078" s="242"/>
    </row>
    <row r="2079" s="14" customFormat="1" ht="12.75">
      <c r="A2079" s="242"/>
    </row>
    <row r="2080" s="14" customFormat="1" ht="12.75">
      <c r="A2080" s="242"/>
    </row>
    <row r="2081" s="14" customFormat="1" ht="12.75">
      <c r="A2081" s="242"/>
    </row>
    <row r="2082" s="14" customFormat="1" ht="12.75">
      <c r="A2082" s="242"/>
    </row>
    <row r="2083" s="14" customFormat="1" ht="12.75">
      <c r="A2083" s="242"/>
    </row>
    <row r="2084" s="14" customFormat="1" ht="12.75">
      <c r="A2084" s="242"/>
    </row>
    <row r="2085" s="14" customFormat="1" ht="12.75">
      <c r="A2085" s="242"/>
    </row>
    <row r="2086" s="14" customFormat="1" ht="12.75">
      <c r="A2086" s="242"/>
    </row>
    <row r="2087" s="14" customFormat="1" ht="12.75">
      <c r="A2087" s="242"/>
    </row>
    <row r="2088" s="14" customFormat="1" ht="12.75">
      <c r="A2088" s="242"/>
    </row>
    <row r="2089" s="14" customFormat="1" ht="12.75">
      <c r="A2089" s="242"/>
    </row>
    <row r="2090" s="14" customFormat="1" ht="12.75">
      <c r="A2090" s="242"/>
    </row>
    <row r="2091" s="14" customFormat="1" ht="12.75">
      <c r="A2091" s="242"/>
    </row>
    <row r="2092" s="14" customFormat="1" ht="12.75">
      <c r="A2092" s="242"/>
    </row>
    <row r="2093" s="14" customFormat="1" ht="12.75">
      <c r="A2093" s="242"/>
    </row>
    <row r="2094" s="14" customFormat="1" ht="12.75">
      <c r="A2094" s="242"/>
    </row>
    <row r="2095" s="14" customFormat="1" ht="12.75">
      <c r="A2095" s="242"/>
    </row>
    <row r="2096" s="14" customFormat="1" ht="12.75">
      <c r="A2096" s="242"/>
    </row>
    <row r="2097" s="14" customFormat="1" ht="12.75">
      <c r="A2097" s="242"/>
    </row>
    <row r="2098" s="14" customFormat="1" ht="12.75">
      <c r="A2098" s="242"/>
    </row>
    <row r="2099" s="14" customFormat="1" ht="12.75">
      <c r="A2099" s="242"/>
    </row>
    <row r="2100" s="14" customFormat="1" ht="12.75">
      <c r="A2100" s="242"/>
    </row>
    <row r="2101" s="14" customFormat="1" ht="12.75">
      <c r="A2101" s="242"/>
    </row>
    <row r="2102" s="14" customFormat="1" ht="12.75">
      <c r="A2102" s="242"/>
    </row>
    <row r="2103" s="14" customFormat="1" ht="12.75">
      <c r="A2103" s="242"/>
    </row>
    <row r="2104" s="14" customFormat="1" ht="12.75">
      <c r="A2104" s="242"/>
    </row>
    <row r="2105" s="14" customFormat="1" ht="12.75">
      <c r="A2105" s="242"/>
    </row>
    <row r="2106" s="14" customFormat="1" ht="12.75">
      <c r="A2106" s="242"/>
    </row>
    <row r="2107" s="14" customFormat="1" ht="12.75">
      <c r="A2107" s="242"/>
    </row>
    <row r="2108" s="14" customFormat="1" ht="12.75">
      <c r="A2108" s="242"/>
    </row>
    <row r="2109" s="14" customFormat="1" ht="12.75">
      <c r="A2109" s="242"/>
    </row>
    <row r="2110" s="14" customFormat="1" ht="12.75">
      <c r="A2110" s="242"/>
    </row>
    <row r="2111" s="14" customFormat="1" ht="12.75">
      <c r="A2111" s="242"/>
    </row>
    <row r="2112" s="14" customFormat="1" ht="12.75">
      <c r="A2112" s="242"/>
    </row>
    <row r="2113" s="14" customFormat="1" ht="12.75">
      <c r="A2113" s="242"/>
    </row>
    <row r="2114" s="14" customFormat="1" ht="12.75">
      <c r="A2114" s="242"/>
    </row>
    <row r="2115" s="14" customFormat="1" ht="12.75">
      <c r="A2115" s="242"/>
    </row>
    <row r="2116" s="14" customFormat="1" ht="12.75">
      <c r="A2116" s="242"/>
    </row>
    <row r="2117" s="14" customFormat="1" ht="12.75">
      <c r="A2117" s="242"/>
    </row>
    <row r="2118" s="14" customFormat="1" ht="12.75">
      <c r="A2118" s="242"/>
    </row>
    <row r="2119" s="14" customFormat="1" ht="12.75">
      <c r="A2119" s="242"/>
    </row>
    <row r="2120" s="14" customFormat="1" ht="12.75">
      <c r="A2120" s="242"/>
    </row>
    <row r="2121" s="14" customFormat="1" ht="12.75">
      <c r="A2121" s="242"/>
    </row>
    <row r="2122" s="14" customFormat="1" ht="12.75">
      <c r="A2122" s="242"/>
    </row>
    <row r="2123" s="14" customFormat="1" ht="12.75">
      <c r="A2123" s="242"/>
    </row>
    <row r="2124" s="14" customFormat="1" ht="12.75">
      <c r="A2124" s="242"/>
    </row>
    <row r="2125" s="14" customFormat="1" ht="12.75">
      <c r="A2125" s="242"/>
    </row>
    <row r="2126" s="14" customFormat="1" ht="12.75">
      <c r="A2126" s="242"/>
    </row>
    <row r="2127" s="14" customFormat="1" ht="12.75">
      <c r="A2127" s="242"/>
    </row>
    <row r="2128" s="14" customFormat="1" ht="12.75">
      <c r="A2128" s="242"/>
    </row>
    <row r="2129" s="14" customFormat="1" ht="12.75">
      <c r="A2129" s="242"/>
    </row>
    <row r="2130" s="14" customFormat="1" ht="12.75">
      <c r="A2130" s="242"/>
    </row>
    <row r="2131" s="14" customFormat="1" ht="12.75">
      <c r="A2131" s="242"/>
    </row>
    <row r="2132" s="14" customFormat="1" ht="12.75">
      <c r="A2132" s="242"/>
    </row>
    <row r="2133" s="14" customFormat="1" ht="12.75">
      <c r="A2133" s="242"/>
    </row>
    <row r="2134" s="14" customFormat="1" ht="12.75">
      <c r="A2134" s="242"/>
    </row>
    <row r="2135" s="14" customFormat="1" ht="12.75">
      <c r="A2135" s="242"/>
    </row>
    <row r="2136" s="14" customFormat="1" ht="12.75">
      <c r="A2136" s="242"/>
    </row>
    <row r="2137" s="14" customFormat="1" ht="12.75">
      <c r="A2137" s="242"/>
    </row>
    <row r="2138" s="14" customFormat="1" ht="12.75">
      <c r="A2138" s="242"/>
    </row>
    <row r="2139" s="14" customFormat="1" ht="12.75">
      <c r="A2139" s="242"/>
    </row>
    <row r="2140" s="14" customFormat="1" ht="12.75">
      <c r="A2140" s="242"/>
    </row>
    <row r="2141" s="14" customFormat="1" ht="12.75">
      <c r="A2141" s="242"/>
    </row>
    <row r="2142" s="14" customFormat="1" ht="12.75">
      <c r="A2142" s="242"/>
    </row>
    <row r="2143" s="14" customFormat="1" ht="12.75">
      <c r="A2143" s="242"/>
    </row>
    <row r="2144" s="14" customFormat="1" ht="12.75">
      <c r="A2144" s="242"/>
    </row>
    <row r="2145" s="14" customFormat="1" ht="12.75">
      <c r="A2145" s="242"/>
    </row>
    <row r="2146" s="14" customFormat="1" ht="12.75">
      <c r="A2146" s="242"/>
    </row>
    <row r="2147" s="14" customFormat="1" ht="12.75">
      <c r="A2147" s="242"/>
    </row>
    <row r="2148" s="14" customFormat="1" ht="12.75">
      <c r="A2148" s="242"/>
    </row>
    <row r="2149" s="14" customFormat="1" ht="12.75">
      <c r="A2149" s="242"/>
    </row>
    <row r="2150" s="14" customFormat="1" ht="12.75">
      <c r="A2150" s="242"/>
    </row>
    <row r="2151" s="14" customFormat="1" ht="12.75">
      <c r="A2151" s="242"/>
    </row>
    <row r="2152" s="14" customFormat="1" ht="12.75">
      <c r="A2152" s="242"/>
    </row>
    <row r="2153" s="14" customFormat="1" ht="12.75">
      <c r="A2153" s="242"/>
    </row>
    <row r="2154" s="14" customFormat="1" ht="12.75">
      <c r="A2154" s="242"/>
    </row>
    <row r="2155" s="14" customFormat="1" ht="12.75">
      <c r="A2155" s="242"/>
    </row>
    <row r="2156" s="14" customFormat="1" ht="12.75">
      <c r="A2156" s="242"/>
    </row>
    <row r="2157" s="14" customFormat="1" ht="12.75">
      <c r="A2157" s="242"/>
    </row>
    <row r="2158" s="14" customFormat="1" ht="12.75">
      <c r="A2158" s="242"/>
    </row>
    <row r="2159" s="14" customFormat="1" ht="12.75">
      <c r="A2159" s="242"/>
    </row>
    <row r="2160" s="14" customFormat="1" ht="12.75">
      <c r="A2160" s="242"/>
    </row>
    <row r="2161" s="14" customFormat="1" ht="12.75">
      <c r="A2161" s="242"/>
    </row>
    <row r="2162" s="14" customFormat="1" ht="12.75">
      <c r="A2162" s="242"/>
    </row>
    <row r="2163" s="14" customFormat="1" ht="12.75">
      <c r="A2163" s="242"/>
    </row>
    <row r="2164" s="14" customFormat="1" ht="12.75">
      <c r="A2164" s="242"/>
    </row>
    <row r="2165" s="14" customFormat="1" ht="12.75">
      <c r="A2165" s="242"/>
    </row>
    <row r="2166" s="14" customFormat="1" ht="12.75">
      <c r="A2166" s="242"/>
    </row>
    <row r="2167" s="14" customFormat="1" ht="12.75">
      <c r="A2167" s="242"/>
    </row>
    <row r="2168" s="14" customFormat="1" ht="12.75">
      <c r="A2168" s="242"/>
    </row>
    <row r="2169" s="14" customFormat="1" ht="12.75">
      <c r="A2169" s="242"/>
    </row>
    <row r="2170" s="14" customFormat="1" ht="12.75">
      <c r="A2170" s="242"/>
    </row>
    <row r="2171" s="14" customFormat="1" ht="12.75">
      <c r="A2171" s="242"/>
    </row>
    <row r="2172" s="14" customFormat="1" ht="12.75">
      <c r="A2172" s="242"/>
    </row>
    <row r="2173" s="14" customFormat="1" ht="12.75">
      <c r="A2173" s="242"/>
    </row>
    <row r="2174" s="14" customFormat="1" ht="12.75">
      <c r="A2174" s="242"/>
    </row>
    <row r="2175" s="14" customFormat="1" ht="12.75">
      <c r="A2175" s="242"/>
    </row>
    <row r="2176" s="14" customFormat="1" ht="12.75">
      <c r="A2176" s="242"/>
    </row>
    <row r="2177" s="14" customFormat="1" ht="12.75">
      <c r="A2177" s="242"/>
    </row>
    <row r="2178" s="14" customFormat="1" ht="12.75">
      <c r="A2178" s="242"/>
    </row>
    <row r="2179" s="14" customFormat="1" ht="12.75">
      <c r="A2179" s="242"/>
    </row>
    <row r="2180" s="14" customFormat="1" ht="12.75">
      <c r="A2180" s="242"/>
    </row>
    <row r="2181" s="14" customFormat="1" ht="12.75">
      <c r="A2181" s="242"/>
    </row>
    <row r="2182" s="14" customFormat="1" ht="12.75">
      <c r="A2182" s="242"/>
    </row>
    <row r="2183" s="14" customFormat="1" ht="12.75">
      <c r="A2183" s="242"/>
    </row>
    <row r="2184" s="14" customFormat="1" ht="12.75">
      <c r="A2184" s="242"/>
    </row>
    <row r="2185" s="14" customFormat="1" ht="12.75">
      <c r="A2185" s="242"/>
    </row>
    <row r="2186" s="14" customFormat="1" ht="12.75">
      <c r="A2186" s="242"/>
    </row>
    <row r="2187" s="14" customFormat="1" ht="12.75">
      <c r="A2187" s="242"/>
    </row>
    <row r="2188" s="14" customFormat="1" ht="12.75">
      <c r="A2188" s="242"/>
    </row>
    <row r="2189" s="14" customFormat="1" ht="12.75">
      <c r="A2189" s="242"/>
    </row>
    <row r="2190" s="14" customFormat="1" ht="12.75">
      <c r="A2190" s="242"/>
    </row>
    <row r="2191" s="14" customFormat="1" ht="12.75">
      <c r="A2191" s="242"/>
    </row>
    <row r="2192" s="14" customFormat="1" ht="12.75">
      <c r="A2192" s="242"/>
    </row>
    <row r="2193" s="14" customFormat="1" ht="12.75">
      <c r="A2193" s="242"/>
    </row>
    <row r="2194" s="14" customFormat="1" ht="12.75">
      <c r="A2194" s="242"/>
    </row>
    <row r="2195" s="14" customFormat="1" ht="12.75">
      <c r="A2195" s="242"/>
    </row>
    <row r="2196" s="14" customFormat="1" ht="12.75">
      <c r="A2196" s="242"/>
    </row>
    <row r="2197" s="14" customFormat="1" ht="12.75">
      <c r="A2197" s="242"/>
    </row>
    <row r="2198" s="14" customFormat="1" ht="12.75">
      <c r="A2198" s="242"/>
    </row>
    <row r="2199" s="14" customFormat="1" ht="12.75">
      <c r="A2199" s="242"/>
    </row>
    <row r="2200" s="14" customFormat="1" ht="12.75">
      <c r="A2200" s="242"/>
    </row>
    <row r="2201" s="14" customFormat="1" ht="12.75">
      <c r="A2201" s="242"/>
    </row>
    <row r="2202" s="14" customFormat="1" ht="12.75">
      <c r="A2202" s="242"/>
    </row>
    <row r="2203" s="14" customFormat="1" ht="12.75">
      <c r="A2203" s="242"/>
    </row>
    <row r="2204" s="14" customFormat="1" ht="12.75">
      <c r="A2204" s="242"/>
    </row>
    <row r="2205" s="14" customFormat="1" ht="12.75">
      <c r="A2205" s="242"/>
    </row>
    <row r="2206" s="14" customFormat="1" ht="12.75">
      <c r="A2206" s="242"/>
    </row>
    <row r="2207" s="14" customFormat="1" ht="12.75">
      <c r="A2207" s="242"/>
    </row>
    <row r="2208" s="14" customFormat="1" ht="12.75">
      <c r="A2208" s="242"/>
    </row>
    <row r="2209" s="14" customFormat="1" ht="12.75">
      <c r="A2209" s="242"/>
    </row>
    <row r="2210" s="14" customFormat="1" ht="12.75">
      <c r="A2210" s="242"/>
    </row>
    <row r="2211" s="14" customFormat="1" ht="12.75">
      <c r="A2211" s="242"/>
    </row>
    <row r="2212" s="14" customFormat="1" ht="12.75">
      <c r="A2212" s="242"/>
    </row>
    <row r="2213" s="14" customFormat="1" ht="12.75">
      <c r="A2213" s="242"/>
    </row>
    <row r="2214" s="14" customFormat="1" ht="12.75">
      <c r="A2214" s="242"/>
    </row>
    <row r="2215" s="14" customFormat="1" ht="12.75">
      <c r="A2215" s="242"/>
    </row>
    <row r="2216" s="14" customFormat="1" ht="12.75">
      <c r="A2216" s="242"/>
    </row>
    <row r="2217" s="14" customFormat="1" ht="12.75">
      <c r="A2217" s="242"/>
    </row>
    <row r="2218" s="14" customFormat="1" ht="12.75">
      <c r="A2218" s="242"/>
    </row>
    <row r="2219" s="14" customFormat="1" ht="12.75">
      <c r="A2219" s="242"/>
    </row>
    <row r="2220" s="14" customFormat="1" ht="12.75">
      <c r="A2220" s="242"/>
    </row>
    <row r="2221" s="14" customFormat="1" ht="12.75">
      <c r="A2221" s="242"/>
    </row>
    <row r="2222" s="14" customFormat="1" ht="12.75">
      <c r="A2222" s="242"/>
    </row>
    <row r="2223" s="14" customFormat="1" ht="12.75">
      <c r="A2223" s="242"/>
    </row>
    <row r="2224" s="14" customFormat="1" ht="12.75">
      <c r="A2224" s="242"/>
    </row>
    <row r="2225" s="14" customFormat="1" ht="12.75">
      <c r="A2225" s="242"/>
    </row>
    <row r="2226" s="14" customFormat="1" ht="12.75">
      <c r="A2226" s="242"/>
    </row>
    <row r="2227" s="14" customFormat="1" ht="12.75">
      <c r="A2227" s="242"/>
    </row>
    <row r="2228" s="14" customFormat="1" ht="12.75">
      <c r="A2228" s="242"/>
    </row>
    <row r="2229" s="14" customFormat="1" ht="12.75">
      <c r="A2229" s="242"/>
    </row>
    <row r="2230" s="14" customFormat="1" ht="12.75">
      <c r="A2230" s="242"/>
    </row>
    <row r="2231" s="14" customFormat="1" ht="12.75">
      <c r="A2231" s="242"/>
    </row>
    <row r="2232" s="14" customFormat="1" ht="12.75">
      <c r="A2232" s="242"/>
    </row>
    <row r="2233" s="14" customFormat="1" ht="12.75">
      <c r="A2233" s="242"/>
    </row>
    <row r="2234" s="14" customFormat="1" ht="12.75">
      <c r="A2234" s="242"/>
    </row>
    <row r="2235" s="14" customFormat="1" ht="12.75">
      <c r="A2235" s="242"/>
    </row>
    <row r="2236" s="14" customFormat="1" ht="12.75">
      <c r="A2236" s="242"/>
    </row>
    <row r="2237" s="14" customFormat="1" ht="12.75">
      <c r="A2237" s="242"/>
    </row>
    <row r="2238" s="14" customFormat="1" ht="12.75">
      <c r="A2238" s="242"/>
    </row>
    <row r="2239" s="14" customFormat="1" ht="12.75">
      <c r="A2239" s="242"/>
    </row>
    <row r="2240" s="14" customFormat="1" ht="12.75">
      <c r="A2240" s="242"/>
    </row>
    <row r="2241" s="14" customFormat="1" ht="12.75">
      <c r="A2241" s="242"/>
    </row>
    <row r="2242" s="14" customFormat="1" ht="12.75">
      <c r="A2242" s="242"/>
    </row>
    <row r="2243" s="14" customFormat="1" ht="12.75">
      <c r="A2243" s="242"/>
    </row>
    <row r="2244" s="14" customFormat="1" ht="12.75">
      <c r="A2244" s="242"/>
    </row>
    <row r="2245" s="14" customFormat="1" ht="12.75">
      <c r="A2245" s="242"/>
    </row>
    <row r="2246" s="14" customFormat="1" ht="12.75">
      <c r="A2246" s="242"/>
    </row>
    <row r="2247" s="14" customFormat="1" ht="12.75">
      <c r="A2247" s="242"/>
    </row>
    <row r="2248" s="14" customFormat="1" ht="12.75">
      <c r="A2248" s="242"/>
    </row>
    <row r="2249" s="14" customFormat="1" ht="12.75">
      <c r="A2249" s="242"/>
    </row>
    <row r="2250" s="14" customFormat="1" ht="12.75">
      <c r="A2250" s="242"/>
    </row>
    <row r="2251" s="14" customFormat="1" ht="12.75">
      <c r="A2251" s="242"/>
    </row>
    <row r="2252" s="14" customFormat="1" ht="12.75">
      <c r="A2252" s="242"/>
    </row>
    <row r="2253" s="14" customFormat="1" ht="12.75">
      <c r="A2253" s="242"/>
    </row>
    <row r="2254" s="14" customFormat="1" ht="12.75">
      <c r="A2254" s="242"/>
    </row>
    <row r="2255" s="14" customFormat="1" ht="12.75">
      <c r="A2255" s="242"/>
    </row>
    <row r="2256" s="14" customFormat="1" ht="12.75">
      <c r="A2256" s="242"/>
    </row>
    <row r="2257" s="14" customFormat="1" ht="12.75">
      <c r="A2257" s="242"/>
    </row>
    <row r="2258" s="14" customFormat="1" ht="12.75">
      <c r="A2258" s="242"/>
    </row>
    <row r="2259" s="14" customFormat="1" ht="12.75">
      <c r="A2259" s="242"/>
    </row>
    <row r="2260" s="14" customFormat="1" ht="12.75">
      <c r="A2260" s="242"/>
    </row>
    <row r="2261" s="14" customFormat="1" ht="12.75">
      <c r="A2261" s="242"/>
    </row>
    <row r="2262" s="14" customFormat="1" ht="12.75">
      <c r="A2262" s="242"/>
    </row>
    <row r="2263" s="14" customFormat="1" ht="12.75">
      <c r="A2263" s="242"/>
    </row>
    <row r="2264" s="14" customFormat="1" ht="12.75">
      <c r="A2264" s="242"/>
    </row>
    <row r="2265" s="14" customFormat="1" ht="12.75">
      <c r="A2265" s="242"/>
    </row>
    <row r="2266" s="14" customFormat="1" ht="12.75">
      <c r="A2266" s="242"/>
    </row>
    <row r="2267" s="14" customFormat="1" ht="12.75">
      <c r="A2267" s="242"/>
    </row>
    <row r="2268" s="14" customFormat="1" ht="12.75">
      <c r="A2268" s="242"/>
    </row>
    <row r="2269" s="14" customFormat="1" ht="12.75">
      <c r="A2269" s="242"/>
    </row>
    <row r="2270" s="14" customFormat="1" ht="12.75">
      <c r="A2270" s="242"/>
    </row>
    <row r="2271" s="14" customFormat="1" ht="12.75">
      <c r="A2271" s="242"/>
    </row>
    <row r="2272" s="14" customFormat="1" ht="12.75">
      <c r="A2272" s="242"/>
    </row>
    <row r="2273" s="14" customFormat="1" ht="12.75">
      <c r="A2273" s="242"/>
    </row>
    <row r="2274" s="14" customFormat="1" ht="12.75">
      <c r="A2274" s="242"/>
    </row>
    <row r="2275" s="14" customFormat="1" ht="12.75">
      <c r="A2275" s="242"/>
    </row>
    <row r="2276" s="14" customFormat="1" ht="12.75">
      <c r="A2276" s="242"/>
    </row>
    <row r="2277" s="14" customFormat="1" ht="12.75">
      <c r="A2277" s="242"/>
    </row>
    <row r="2278" s="14" customFormat="1" ht="12.75">
      <c r="A2278" s="242"/>
    </row>
    <row r="2279" s="14" customFormat="1" ht="12.75">
      <c r="A2279" s="242"/>
    </row>
    <row r="2280" s="14" customFormat="1" ht="12.75">
      <c r="A2280" s="242"/>
    </row>
    <row r="2281" s="14" customFormat="1" ht="12.75">
      <c r="A2281" s="242"/>
    </row>
    <row r="2282" s="14" customFormat="1" ht="12.75">
      <c r="A2282" s="242"/>
    </row>
    <row r="2283" s="14" customFormat="1" ht="12.75">
      <c r="A2283" s="242"/>
    </row>
    <row r="2284" s="14" customFormat="1" ht="12.75">
      <c r="A2284" s="242"/>
    </row>
    <row r="2285" s="14" customFormat="1" ht="12.75">
      <c r="A2285" s="242"/>
    </row>
    <row r="2286" s="14" customFormat="1" ht="12.75">
      <c r="A2286" s="242"/>
    </row>
    <row r="2287" s="14" customFormat="1" ht="12.75">
      <c r="A2287" s="242"/>
    </row>
    <row r="2288" s="14" customFormat="1" ht="12.75">
      <c r="A2288" s="242"/>
    </row>
    <row r="2289" s="14" customFormat="1" ht="12.75">
      <c r="A2289" s="242"/>
    </row>
    <row r="2290" s="14" customFormat="1" ht="12.75">
      <c r="A2290" s="242"/>
    </row>
    <row r="2291" s="14" customFormat="1" ht="12.75">
      <c r="A2291" s="242"/>
    </row>
    <row r="2292" s="14" customFormat="1" ht="12.75">
      <c r="A2292" s="242"/>
    </row>
    <row r="2293" s="14" customFormat="1" ht="12.75">
      <c r="A2293" s="242"/>
    </row>
    <row r="2294" s="14" customFormat="1" ht="12.75">
      <c r="A2294" s="242"/>
    </row>
    <row r="2295" s="14" customFormat="1" ht="12.75">
      <c r="A2295" s="242"/>
    </row>
    <row r="2296" s="14" customFormat="1" ht="12.75">
      <c r="A2296" s="242"/>
    </row>
    <row r="2297" s="14" customFormat="1" ht="12.75">
      <c r="A2297" s="242"/>
    </row>
    <row r="2298" s="14" customFormat="1" ht="12.75">
      <c r="A2298" s="242"/>
    </row>
    <row r="2299" s="14" customFormat="1" ht="12.75">
      <c r="A2299" s="242"/>
    </row>
    <row r="2300" s="14" customFormat="1" ht="12.75">
      <c r="A2300" s="242"/>
    </row>
    <row r="2301" s="14" customFormat="1" ht="12.75">
      <c r="A2301" s="242"/>
    </row>
    <row r="2302" s="14" customFormat="1" ht="12.75">
      <c r="A2302" s="242"/>
    </row>
    <row r="2303" s="14" customFormat="1" ht="12.75">
      <c r="A2303" s="242"/>
    </row>
    <row r="2304" s="14" customFormat="1" ht="12.75">
      <c r="A2304" s="242"/>
    </row>
    <row r="2305" s="14" customFormat="1" ht="12.75">
      <c r="A2305" s="242"/>
    </row>
    <row r="2306" s="14" customFormat="1" ht="12.75">
      <c r="A2306" s="242"/>
    </row>
    <row r="2307" s="14" customFormat="1" ht="12.75">
      <c r="A2307" s="242"/>
    </row>
    <row r="2308" s="14" customFormat="1" ht="12.75">
      <c r="A2308" s="242"/>
    </row>
    <row r="2309" s="14" customFormat="1" ht="12.75">
      <c r="A2309" s="242"/>
    </row>
    <row r="2310" s="14" customFormat="1" ht="12.75">
      <c r="A2310" s="242"/>
    </row>
    <row r="2311" s="14" customFormat="1" ht="12.75">
      <c r="A2311" s="242"/>
    </row>
    <row r="2312" s="14" customFormat="1" ht="12.75">
      <c r="A2312" s="242"/>
    </row>
    <row r="2313" s="14" customFormat="1" ht="12.75">
      <c r="A2313" s="242"/>
    </row>
    <row r="2314" s="14" customFormat="1" ht="12.75">
      <c r="A2314" s="242"/>
    </row>
    <row r="2315" s="14" customFormat="1" ht="12.75">
      <c r="A2315" s="242"/>
    </row>
    <row r="2316" s="14" customFormat="1" ht="12.75">
      <c r="A2316" s="242"/>
    </row>
    <row r="2317" s="14" customFormat="1" ht="12.75">
      <c r="A2317" s="242"/>
    </row>
    <row r="2318" s="14" customFormat="1" ht="12.75">
      <c r="A2318" s="242"/>
    </row>
    <row r="2319" s="14" customFormat="1" ht="12.75">
      <c r="A2319" s="242"/>
    </row>
    <row r="2320" s="14" customFormat="1" ht="12.75">
      <c r="A2320" s="242"/>
    </row>
    <row r="2321" s="14" customFormat="1" ht="12.75">
      <c r="A2321" s="242"/>
    </row>
    <row r="2322" s="14" customFormat="1" ht="12.75">
      <c r="A2322" s="242"/>
    </row>
    <row r="2323" s="14" customFormat="1" ht="12.75">
      <c r="A2323" s="242"/>
    </row>
    <row r="2324" s="14" customFormat="1" ht="12.75">
      <c r="A2324" s="242"/>
    </row>
    <row r="2325" s="14" customFormat="1" ht="12.75">
      <c r="A2325" s="242"/>
    </row>
  </sheetData>
  <sheetProtection/>
  <mergeCells count="4">
    <mergeCell ref="A2:O2"/>
    <mergeCell ref="A3:O3"/>
    <mergeCell ref="A6:O6"/>
    <mergeCell ref="A11:O13"/>
  </mergeCells>
  <printOptions/>
  <pageMargins left="0.2362204724409449" right="0.2362204724409449" top="0.7874015748031497" bottom="0.7086614173228347" header="0.5118110236220472" footer="0.28"/>
  <pageSetup horizontalDpi="600" verticalDpi="600" orientation="landscape" paperSize="9" scale="70" r:id="rId2"/>
  <headerFooter alignWithMargins="0">
    <oddFooter>&amp;LFonte: Sistema Siga Saúde/SP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zoomScalePageLayoutView="0" workbookViewId="0" topLeftCell="A1">
      <selection activeCell="O31" sqref="O31"/>
    </sheetView>
  </sheetViews>
  <sheetFormatPr defaultColWidth="9.140625" defaultRowHeight="12.75"/>
  <cols>
    <col min="1" max="1" width="16.8515625" style="220" customWidth="1"/>
    <col min="2" max="4" width="11.8515625" style="219" bestFit="1" customWidth="1"/>
    <col min="5" max="6" width="11.28125" style="219" bestFit="1" customWidth="1"/>
    <col min="7" max="8" width="10.8515625" style="219" bestFit="1" customWidth="1"/>
    <col min="9" max="9" width="11.28125" style="219" bestFit="1" customWidth="1"/>
    <col min="10" max="13" width="10.7109375" style="219" customWidth="1"/>
    <col min="14" max="14" width="11.28125" style="219" customWidth="1"/>
    <col min="15" max="15" width="11.421875" style="219" customWidth="1"/>
    <col min="16" max="16" width="3.140625" style="219" customWidth="1"/>
    <col min="17" max="16384" width="9.140625" style="219" customWidth="1"/>
  </cols>
  <sheetData>
    <row r="1" s="206" customFormat="1" ht="22.5" customHeight="1">
      <c r="A1" s="205" t="s">
        <v>243</v>
      </c>
    </row>
    <row r="2" spans="1:15" ht="22.5" customHeight="1">
      <c r="A2" s="631" t="s">
        <v>241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</row>
    <row r="3" spans="1:15" ht="22.5" customHeight="1">
      <c r="A3" s="634" t="s">
        <v>186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</row>
    <row r="4" spans="1:15" ht="22.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ht="22.5" customHeight="1">
      <c r="A5" s="631" t="s">
        <v>178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</row>
    <row r="6" spans="1:15" ht="22.5" customHeight="1" thickBo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6" s="55" customFormat="1" ht="22.5" customHeight="1" thickBot="1">
      <c r="A7" s="208" t="s">
        <v>165</v>
      </c>
      <c r="B7" s="209" t="s">
        <v>149</v>
      </c>
      <c r="C7" s="209" t="s">
        <v>150</v>
      </c>
      <c r="D7" s="209" t="s">
        <v>151</v>
      </c>
      <c r="E7" s="209" t="s">
        <v>166</v>
      </c>
      <c r="F7" s="209" t="s">
        <v>152</v>
      </c>
      <c r="G7" s="209" t="s">
        <v>153</v>
      </c>
      <c r="H7" s="209" t="s">
        <v>154</v>
      </c>
      <c r="I7" s="209" t="s">
        <v>167</v>
      </c>
      <c r="J7" s="209" t="s">
        <v>168</v>
      </c>
      <c r="K7" s="209" t="s">
        <v>169</v>
      </c>
      <c r="L7" s="209" t="s">
        <v>170</v>
      </c>
      <c r="M7" s="209" t="s">
        <v>171</v>
      </c>
      <c r="N7" s="210" t="s">
        <v>138</v>
      </c>
      <c r="O7" s="211" t="s">
        <v>172</v>
      </c>
      <c r="P7" s="212"/>
    </row>
    <row r="8" spans="1:15" ht="31.5">
      <c r="A8" s="231" t="s">
        <v>179</v>
      </c>
      <c r="B8" s="232">
        <f>GERAL!B23</f>
        <v>18060</v>
      </c>
      <c r="C8" s="232">
        <f>GERAL!C23</f>
        <v>18003</v>
      </c>
      <c r="D8" s="232">
        <f>GERAL!D23</f>
        <v>21669</v>
      </c>
      <c r="E8" s="232">
        <f>GERAL!E23</f>
        <v>25850</v>
      </c>
      <c r="F8" s="232">
        <f>GERAL!F23</f>
        <v>23542</v>
      </c>
      <c r="G8" s="232">
        <f>GERAL!G23</f>
        <v>21302</v>
      </c>
      <c r="H8" s="232">
        <f>GERAL!H23</f>
        <v>19677</v>
      </c>
      <c r="I8" s="232">
        <f>GERAL!I23</f>
        <v>22823</v>
      </c>
      <c r="J8" s="232">
        <f>GERAL!J23</f>
        <v>21074</v>
      </c>
      <c r="K8" s="232">
        <f>GERAL!K23</f>
        <v>21140</v>
      </c>
      <c r="L8" s="232">
        <f>GERAL!L23</f>
        <v>18526</v>
      </c>
      <c r="M8" s="232">
        <f>GERAL!M23</f>
        <v>16181</v>
      </c>
      <c r="N8" s="233">
        <f>SUM(B8:M8)</f>
        <v>247847</v>
      </c>
      <c r="O8" s="234">
        <f>AVERAGE(B8:D8)</f>
        <v>19244</v>
      </c>
    </row>
    <row r="9" spans="1:15" ht="22.5" customHeight="1">
      <c r="A9" s="235" t="s">
        <v>180</v>
      </c>
      <c r="B9" s="236">
        <v>19968</v>
      </c>
      <c r="C9" s="236">
        <v>19968</v>
      </c>
      <c r="D9" s="236">
        <v>19968</v>
      </c>
      <c r="E9" s="236">
        <v>19968</v>
      </c>
      <c r="F9" s="236">
        <v>19968</v>
      </c>
      <c r="G9" s="236">
        <v>19968</v>
      </c>
      <c r="H9" s="236">
        <v>19968</v>
      </c>
      <c r="I9" s="236">
        <v>19968</v>
      </c>
      <c r="J9" s="236">
        <v>19968</v>
      </c>
      <c r="K9" s="236">
        <v>19968</v>
      </c>
      <c r="L9" s="236">
        <v>19968</v>
      </c>
      <c r="M9" s="236">
        <v>19968</v>
      </c>
      <c r="N9" s="237">
        <f>SUM(B9:M9)</f>
        <v>239616</v>
      </c>
      <c r="O9" s="238">
        <f>AVERAGE(B9:E9)</f>
        <v>19968</v>
      </c>
    </row>
    <row r="10" spans="1:15" ht="25.5" customHeight="1" thickBot="1">
      <c r="A10" s="217" t="s">
        <v>174</v>
      </c>
      <c r="B10" s="218">
        <f>SUM(B8)</f>
        <v>18060</v>
      </c>
      <c r="C10" s="218">
        <f aca="true" t="shared" si="0" ref="C10:O10">SUM(C8)</f>
        <v>18003</v>
      </c>
      <c r="D10" s="218">
        <f t="shared" si="0"/>
        <v>21669</v>
      </c>
      <c r="E10" s="218">
        <f t="shared" si="0"/>
        <v>25850</v>
      </c>
      <c r="F10" s="218">
        <f t="shared" si="0"/>
        <v>23542</v>
      </c>
      <c r="G10" s="218">
        <f t="shared" si="0"/>
        <v>21302</v>
      </c>
      <c r="H10" s="218">
        <f t="shared" si="0"/>
        <v>19677</v>
      </c>
      <c r="I10" s="218">
        <f t="shared" si="0"/>
        <v>22823</v>
      </c>
      <c r="J10" s="218">
        <f t="shared" si="0"/>
        <v>21074</v>
      </c>
      <c r="K10" s="218">
        <f t="shared" si="0"/>
        <v>21140</v>
      </c>
      <c r="L10" s="218">
        <f t="shared" si="0"/>
        <v>18526</v>
      </c>
      <c r="M10" s="218">
        <f t="shared" si="0"/>
        <v>16181</v>
      </c>
      <c r="N10" s="218">
        <f t="shared" si="0"/>
        <v>247847</v>
      </c>
      <c r="O10" s="218">
        <f t="shared" si="0"/>
        <v>19244</v>
      </c>
    </row>
    <row r="11" spans="1:15" s="27" customFormat="1" ht="22.5" customHeight="1">
      <c r="A11" s="635"/>
      <c r="B11" s="635"/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</row>
  </sheetData>
  <sheetProtection/>
  <mergeCells count="4">
    <mergeCell ref="A2:O2"/>
    <mergeCell ref="A3:O3"/>
    <mergeCell ref="A11:O11"/>
    <mergeCell ref="A5:O5"/>
  </mergeCells>
  <printOptions/>
  <pageMargins left="0.2362204724409449" right="0.2362204724409449" top="0.7874015748031497" bottom="0.7086614173228347" header="0.5118110236220472" footer="0.34"/>
  <pageSetup horizontalDpi="600" verticalDpi="600" orientation="landscape" paperSize="9" scale="70" r:id="rId2"/>
  <headerFooter alignWithMargins="0">
    <oddFooter>&amp;LFonte: Sistema Siga Saúde/SP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60" zoomScalePageLayoutView="0" workbookViewId="0" topLeftCell="A76">
      <selection activeCell="AA146" sqref="AA146"/>
    </sheetView>
  </sheetViews>
  <sheetFormatPr defaultColWidth="9.140625" defaultRowHeight="12.75"/>
  <cols>
    <col min="1" max="1" width="23.421875" style="0" bestFit="1" customWidth="1"/>
  </cols>
  <sheetData>
    <row r="1" spans="1:5" ht="15.75">
      <c r="A1" s="598" t="s">
        <v>125</v>
      </c>
      <c r="B1" s="599"/>
      <c r="C1" s="599"/>
      <c r="D1" s="599"/>
      <c r="E1" s="599"/>
    </row>
    <row r="2" spans="1:13" ht="15.75" customHeight="1">
      <c r="A2" s="638" t="s">
        <v>2</v>
      </c>
      <c r="B2" s="640" t="s">
        <v>5</v>
      </c>
      <c r="C2" s="640" t="s">
        <v>7</v>
      </c>
      <c r="D2" s="640" t="s">
        <v>8</v>
      </c>
      <c r="E2" s="640" t="s">
        <v>9</v>
      </c>
      <c r="F2" s="636" t="s">
        <v>10</v>
      </c>
      <c r="G2" s="636" t="s">
        <v>11</v>
      </c>
      <c r="H2" s="636" t="s">
        <v>12</v>
      </c>
      <c r="I2" s="636" t="s">
        <v>13</v>
      </c>
      <c r="J2" s="636" t="s">
        <v>14</v>
      </c>
      <c r="K2" s="636" t="s">
        <v>15</v>
      </c>
      <c r="L2" s="636" t="s">
        <v>16</v>
      </c>
      <c r="M2" s="636" t="s">
        <v>17</v>
      </c>
    </row>
    <row r="3" spans="1:13" ht="15.75" customHeight="1">
      <c r="A3" s="639"/>
      <c r="B3" s="641"/>
      <c r="C3" s="641"/>
      <c r="D3" s="641"/>
      <c r="E3" s="641"/>
      <c r="F3" s="641"/>
      <c r="G3" s="641"/>
      <c r="H3" s="641"/>
      <c r="I3" s="637"/>
      <c r="J3" s="637"/>
      <c r="K3" s="637"/>
      <c r="L3" s="637"/>
      <c r="M3" s="637"/>
    </row>
    <row r="4" spans="1:13" ht="15">
      <c r="A4" s="30" t="s">
        <v>49</v>
      </c>
      <c r="B4" s="36">
        <v>1224</v>
      </c>
      <c r="C4" s="36">
        <v>807</v>
      </c>
      <c r="D4" s="36">
        <v>1366</v>
      </c>
      <c r="E4" s="36">
        <v>1329</v>
      </c>
      <c r="F4" s="36">
        <v>1333</v>
      </c>
      <c r="G4" s="36">
        <v>1013</v>
      </c>
      <c r="H4" s="36">
        <v>1202</v>
      </c>
      <c r="I4" s="7">
        <v>1544</v>
      </c>
      <c r="J4" s="7">
        <v>1214</v>
      </c>
      <c r="K4" s="7">
        <v>1093</v>
      </c>
      <c r="L4" s="7">
        <f>T60</f>
        <v>0</v>
      </c>
      <c r="M4" s="7">
        <f>X60</f>
        <v>0</v>
      </c>
    </row>
    <row r="5" spans="1:13" ht="15">
      <c r="A5" s="30" t="s">
        <v>56</v>
      </c>
      <c r="B5" s="36">
        <v>709</v>
      </c>
      <c r="C5" s="36">
        <v>503</v>
      </c>
      <c r="D5" s="36">
        <v>797</v>
      </c>
      <c r="E5" s="36">
        <v>691</v>
      </c>
      <c r="F5" s="36">
        <v>1020</v>
      </c>
      <c r="G5" s="36">
        <v>743</v>
      </c>
      <c r="H5" s="36">
        <v>593</v>
      </c>
      <c r="I5" s="7">
        <v>818</v>
      </c>
      <c r="J5" s="7">
        <v>641</v>
      </c>
      <c r="K5" s="7">
        <v>835</v>
      </c>
      <c r="L5" s="7">
        <f aca="true" t="shared" si="0" ref="L5:L14">T61</f>
        <v>0</v>
      </c>
      <c r="M5" s="7">
        <f aca="true" t="shared" si="1" ref="M5:M14">X61</f>
        <v>0</v>
      </c>
    </row>
    <row r="6" spans="1:13" ht="15">
      <c r="A6" s="30" t="s">
        <v>121</v>
      </c>
      <c r="B6" s="36">
        <v>1049</v>
      </c>
      <c r="C6" s="36">
        <v>1531</v>
      </c>
      <c r="D6" s="36">
        <v>1807</v>
      </c>
      <c r="E6" s="36">
        <v>1670</v>
      </c>
      <c r="F6" s="36">
        <v>2001</v>
      </c>
      <c r="G6" s="36">
        <v>1587</v>
      </c>
      <c r="H6" s="36">
        <v>1279</v>
      </c>
      <c r="I6" s="7">
        <v>1792</v>
      </c>
      <c r="J6" s="7">
        <v>1349</v>
      </c>
      <c r="K6" s="7">
        <v>2131</v>
      </c>
      <c r="L6" s="7">
        <f t="shared" si="0"/>
        <v>0</v>
      </c>
      <c r="M6" s="7">
        <f t="shared" si="1"/>
        <v>0</v>
      </c>
    </row>
    <row r="7" spans="1:13" ht="15">
      <c r="A7" s="30" t="s">
        <v>53</v>
      </c>
      <c r="B7" s="36">
        <v>1912</v>
      </c>
      <c r="C7" s="36">
        <v>2017</v>
      </c>
      <c r="D7" s="36">
        <v>2751</v>
      </c>
      <c r="E7" s="36">
        <v>2716</v>
      </c>
      <c r="F7" s="36">
        <v>2682</v>
      </c>
      <c r="G7" s="36">
        <v>2188</v>
      </c>
      <c r="H7" s="36">
        <v>2262</v>
      </c>
      <c r="I7" s="7">
        <v>2589</v>
      </c>
      <c r="J7" s="7">
        <v>3059</v>
      </c>
      <c r="K7" s="7">
        <v>2234</v>
      </c>
      <c r="L7" s="7">
        <f t="shared" si="0"/>
        <v>0</v>
      </c>
      <c r="M7" s="7">
        <f t="shared" si="1"/>
        <v>0</v>
      </c>
    </row>
    <row r="8" spans="1:13" ht="15">
      <c r="A8" s="30" t="s">
        <v>50</v>
      </c>
      <c r="B8" s="36">
        <v>1270</v>
      </c>
      <c r="C8" s="36">
        <v>720</v>
      </c>
      <c r="D8" s="36">
        <v>1614</v>
      </c>
      <c r="E8" s="36">
        <v>1380</v>
      </c>
      <c r="F8" s="36">
        <v>1842</v>
      </c>
      <c r="G8" s="36">
        <v>1432</v>
      </c>
      <c r="H8" s="36">
        <v>1435</v>
      </c>
      <c r="I8" s="7">
        <v>1777</v>
      </c>
      <c r="J8" s="7">
        <v>1584</v>
      </c>
      <c r="K8" s="7">
        <v>1305</v>
      </c>
      <c r="L8" s="7">
        <f t="shared" si="0"/>
        <v>0</v>
      </c>
      <c r="M8" s="7">
        <f t="shared" si="1"/>
        <v>0</v>
      </c>
    </row>
    <row r="9" spans="1:13" ht="15">
      <c r="A9" s="30" t="s">
        <v>55</v>
      </c>
      <c r="B9" s="36">
        <v>544</v>
      </c>
      <c r="C9" s="36">
        <v>691</v>
      </c>
      <c r="D9" s="36">
        <v>888</v>
      </c>
      <c r="E9" s="36">
        <v>823</v>
      </c>
      <c r="F9" s="36">
        <v>468</v>
      </c>
      <c r="G9" s="36">
        <v>730</v>
      </c>
      <c r="H9" s="36">
        <v>918</v>
      </c>
      <c r="I9" s="7">
        <v>1314</v>
      </c>
      <c r="J9" s="7">
        <v>1020</v>
      </c>
      <c r="K9" s="7">
        <v>854</v>
      </c>
      <c r="L9" s="7">
        <f t="shared" si="0"/>
        <v>0</v>
      </c>
      <c r="M9" s="7">
        <f t="shared" si="1"/>
        <v>0</v>
      </c>
    </row>
    <row r="10" spans="1:13" ht="15">
      <c r="A10" s="30" t="s">
        <v>51</v>
      </c>
      <c r="B10" s="36">
        <v>875</v>
      </c>
      <c r="C10" s="36">
        <v>1087</v>
      </c>
      <c r="D10" s="36">
        <v>1687</v>
      </c>
      <c r="E10" s="36">
        <v>1318</v>
      </c>
      <c r="F10" s="36">
        <v>1606</v>
      </c>
      <c r="G10" s="36">
        <v>1420</v>
      </c>
      <c r="H10" s="36">
        <v>1485</v>
      </c>
      <c r="I10" s="7">
        <v>2013</v>
      </c>
      <c r="J10" s="7">
        <v>1362</v>
      </c>
      <c r="K10" s="7">
        <v>1187</v>
      </c>
      <c r="L10" s="7">
        <f t="shared" si="0"/>
        <v>0</v>
      </c>
      <c r="M10" s="7">
        <f t="shared" si="1"/>
        <v>0</v>
      </c>
    </row>
    <row r="11" spans="1:13" ht="15">
      <c r="A11" s="30" t="s">
        <v>47</v>
      </c>
      <c r="B11" s="36">
        <v>542</v>
      </c>
      <c r="C11" s="36">
        <v>890</v>
      </c>
      <c r="D11" s="36">
        <v>1064</v>
      </c>
      <c r="E11" s="36">
        <v>878</v>
      </c>
      <c r="F11" s="36">
        <v>911</v>
      </c>
      <c r="G11" s="36">
        <v>918</v>
      </c>
      <c r="H11" s="36">
        <v>981</v>
      </c>
      <c r="I11" s="7">
        <v>1126</v>
      </c>
      <c r="J11" s="7">
        <v>613</v>
      </c>
      <c r="K11" s="7">
        <v>581</v>
      </c>
      <c r="L11" s="7">
        <f t="shared" si="0"/>
        <v>0</v>
      </c>
      <c r="M11" s="7">
        <f t="shared" si="1"/>
        <v>0</v>
      </c>
    </row>
    <row r="12" spans="1:13" ht="15">
      <c r="A12" s="30" t="s">
        <v>48</v>
      </c>
      <c r="B12" s="36">
        <v>505</v>
      </c>
      <c r="C12" s="36">
        <v>295</v>
      </c>
      <c r="D12" s="36">
        <v>601</v>
      </c>
      <c r="E12" s="36">
        <v>679</v>
      </c>
      <c r="F12" s="36">
        <v>824</v>
      </c>
      <c r="G12" s="36">
        <v>744</v>
      </c>
      <c r="H12" s="36">
        <v>715</v>
      </c>
      <c r="I12" s="7">
        <v>972</v>
      </c>
      <c r="J12" s="7">
        <v>740</v>
      </c>
      <c r="K12" s="245">
        <v>878</v>
      </c>
      <c r="L12" s="7">
        <f t="shared" si="0"/>
        <v>0</v>
      </c>
      <c r="M12" s="7">
        <f t="shared" si="1"/>
        <v>0</v>
      </c>
    </row>
    <row r="13" spans="1:13" ht="15">
      <c r="A13" s="29" t="s">
        <v>57</v>
      </c>
      <c r="B13" s="36">
        <v>1037</v>
      </c>
      <c r="C13" s="36">
        <v>791</v>
      </c>
      <c r="D13" s="36">
        <v>1049</v>
      </c>
      <c r="E13" s="36">
        <v>1323</v>
      </c>
      <c r="F13" s="36">
        <v>1138</v>
      </c>
      <c r="G13" s="36">
        <v>974</v>
      </c>
      <c r="H13" s="36">
        <v>937</v>
      </c>
      <c r="I13" s="7">
        <v>1209</v>
      </c>
      <c r="J13" s="7">
        <v>941</v>
      </c>
      <c r="K13" s="7">
        <v>1278</v>
      </c>
      <c r="L13" s="7">
        <f t="shared" si="0"/>
        <v>0</v>
      </c>
      <c r="M13" s="7">
        <f t="shared" si="1"/>
        <v>0</v>
      </c>
    </row>
    <row r="14" spans="1:13" ht="15">
      <c r="A14" s="29" t="s">
        <v>59</v>
      </c>
      <c r="B14" s="36">
        <v>1112</v>
      </c>
      <c r="C14" s="36">
        <v>825</v>
      </c>
      <c r="D14" s="36">
        <v>988</v>
      </c>
      <c r="E14" s="36">
        <v>1412</v>
      </c>
      <c r="F14" s="36">
        <v>1224</v>
      </c>
      <c r="G14" s="36">
        <v>1289</v>
      </c>
      <c r="H14" s="36">
        <v>1222</v>
      </c>
      <c r="I14" s="7">
        <v>1954</v>
      </c>
      <c r="J14" s="7">
        <v>1192</v>
      </c>
      <c r="K14" s="7">
        <v>1403</v>
      </c>
      <c r="L14" s="7">
        <f t="shared" si="0"/>
        <v>0</v>
      </c>
      <c r="M14" s="7">
        <f t="shared" si="1"/>
        <v>0</v>
      </c>
    </row>
    <row r="15" spans="1:13" ht="15">
      <c r="A15" s="5" t="s">
        <v>54</v>
      </c>
      <c r="B15" s="36">
        <v>1168</v>
      </c>
      <c r="C15" s="36">
        <v>1189</v>
      </c>
      <c r="D15" s="36">
        <v>1275</v>
      </c>
      <c r="E15" s="36">
        <v>1165</v>
      </c>
      <c r="F15" s="36">
        <v>1128</v>
      </c>
      <c r="G15" s="36">
        <v>855</v>
      </c>
      <c r="H15" s="36">
        <v>860</v>
      </c>
      <c r="I15" s="7">
        <v>1091</v>
      </c>
      <c r="J15" s="7">
        <v>1160</v>
      </c>
      <c r="K15" s="7">
        <v>971</v>
      </c>
      <c r="L15" s="7">
        <f>T71</f>
        <v>0</v>
      </c>
      <c r="M15" s="7">
        <f>X71</f>
        <v>0</v>
      </c>
    </row>
    <row r="16" spans="1:13" ht="15.75">
      <c r="A16" s="10" t="s">
        <v>20</v>
      </c>
      <c r="B16" s="7">
        <f aca="true" t="shared" si="2" ref="B16:M16">SUM(B4:B15)</f>
        <v>11947</v>
      </c>
      <c r="C16" s="7">
        <f t="shared" si="2"/>
        <v>11346</v>
      </c>
      <c r="D16" s="8">
        <f t="shared" si="2"/>
        <v>15887</v>
      </c>
      <c r="E16" s="8">
        <f t="shared" si="2"/>
        <v>15384</v>
      </c>
      <c r="F16" s="8">
        <f t="shared" si="2"/>
        <v>16177</v>
      </c>
      <c r="G16" s="8">
        <f t="shared" si="2"/>
        <v>13893</v>
      </c>
      <c r="H16" s="9">
        <f t="shared" si="2"/>
        <v>13889</v>
      </c>
      <c r="I16" s="11">
        <f t="shared" si="2"/>
        <v>18199</v>
      </c>
      <c r="J16" s="9">
        <f t="shared" si="2"/>
        <v>14875</v>
      </c>
      <c r="K16" s="9">
        <f t="shared" si="2"/>
        <v>14750</v>
      </c>
      <c r="L16" s="9">
        <f t="shared" si="2"/>
        <v>0</v>
      </c>
      <c r="M16" s="9">
        <f t="shared" si="2"/>
        <v>0</v>
      </c>
    </row>
    <row r="34" spans="1:15" ht="20.25">
      <c r="A34" s="631" t="s">
        <v>185</v>
      </c>
      <c r="B34" s="631"/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1"/>
      <c r="N34" s="631"/>
      <c r="O34" s="631"/>
    </row>
    <row r="35" spans="1:15" ht="15">
      <c r="A35" s="634" t="s">
        <v>186</v>
      </c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</row>
    <row r="37" spans="1:15" ht="20.25">
      <c r="A37" s="642" t="s">
        <v>187</v>
      </c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</row>
  </sheetData>
  <sheetProtection/>
  <mergeCells count="17">
    <mergeCell ref="K2:K3"/>
    <mergeCell ref="A37:O37"/>
    <mergeCell ref="L2:L3"/>
    <mergeCell ref="M2:M3"/>
    <mergeCell ref="A34:O34"/>
    <mergeCell ref="A35:O35"/>
    <mergeCell ref="F2:F3"/>
    <mergeCell ref="G2:G3"/>
    <mergeCell ref="H2:H3"/>
    <mergeCell ref="I2:I3"/>
    <mergeCell ref="J2:J3"/>
    <mergeCell ref="A1:E1"/>
    <mergeCell ref="A2:A3"/>
    <mergeCell ref="B2:B3"/>
    <mergeCell ref="C2:C3"/>
    <mergeCell ref="D2:D3"/>
    <mergeCell ref="E2:E3"/>
  </mergeCells>
  <printOptions/>
  <pageMargins left="0.511811024" right="0.511811024" top="0.787401575" bottom="0.787401575" header="0.31496062" footer="0.31496062"/>
  <pageSetup horizontalDpi="600" verticalDpi="600" orientation="landscape" paperSize="9" scale="61" r:id="rId2"/>
  <rowBreaks count="1" manualBreakCount="1">
    <brk id="30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00390625" style="0" customWidth="1"/>
    <col min="4" max="4" width="8.57421875" style="1" customWidth="1"/>
    <col min="5" max="5" width="8.421875" style="1" customWidth="1"/>
    <col min="6" max="6" width="8.7109375" style="0" customWidth="1"/>
    <col min="7" max="7" width="5.7109375" style="0" customWidth="1"/>
    <col min="8" max="8" width="8.28125" style="0" customWidth="1"/>
    <col min="9" max="9" width="8.57421875" style="0" customWidth="1"/>
    <col min="10" max="10" width="5.7109375" style="0" customWidth="1"/>
    <col min="11" max="11" width="7.57421875" style="0" customWidth="1"/>
    <col min="12" max="12" width="8.00390625" style="0" customWidth="1"/>
    <col min="13" max="13" width="5.8515625" style="0" customWidth="1"/>
    <col min="14" max="14" width="8.140625" style="0" customWidth="1"/>
    <col min="15" max="15" width="7.8515625" style="0" customWidth="1"/>
    <col min="16" max="16" width="6.28125" style="0" customWidth="1"/>
    <col min="17" max="17" width="9.28125" style="0" customWidth="1"/>
    <col min="18" max="18" width="8.7109375" style="0" customWidth="1"/>
    <col min="19" max="19" width="6.57421875" style="0" customWidth="1"/>
    <col min="20" max="20" width="7.28125" style="0" customWidth="1"/>
    <col min="21" max="21" width="8.28125" style="0" customWidth="1"/>
    <col min="22" max="22" width="4.00390625" style="56" customWidth="1"/>
    <col min="23" max="23" width="6.140625" style="56" customWidth="1"/>
    <col min="24" max="24" width="5.7109375" style="56" customWidth="1"/>
    <col min="25" max="25" width="4.57421875" style="56" customWidth="1"/>
    <col min="26" max="26" width="6.00390625" style="56" customWidth="1"/>
    <col min="27" max="27" width="6.28125" style="56" customWidth="1"/>
    <col min="28" max="28" width="4.57421875" style="56" customWidth="1"/>
    <col min="29" max="29" width="6.421875" style="56" customWidth="1"/>
    <col min="30" max="30" width="6.140625" style="56" customWidth="1"/>
    <col min="31" max="31" width="5.140625" style="56" customWidth="1"/>
    <col min="32" max="32" width="5.57421875" style="56" customWidth="1"/>
    <col min="33" max="33" width="6.28125" style="56" customWidth="1"/>
    <col min="34" max="34" width="4.7109375" style="56" customWidth="1"/>
    <col min="35" max="35" width="6.00390625" style="56" customWidth="1"/>
    <col min="36" max="36" width="5.57421875" style="56" customWidth="1"/>
    <col min="37" max="37" width="4.00390625" style="56" customWidth="1"/>
    <col min="38" max="38" width="5.7109375" style="56" customWidth="1"/>
    <col min="39" max="39" width="5.421875" style="56" customWidth="1"/>
  </cols>
  <sheetData>
    <row r="1" spans="1:20" ht="12.75">
      <c r="A1" s="531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</row>
    <row r="2" spans="1:32" ht="18">
      <c r="A2" s="533" t="s">
        <v>215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AB2" s="135"/>
      <c r="AF2" s="135"/>
    </row>
    <row r="3" spans="1:32" ht="18">
      <c r="A3" s="533" t="s">
        <v>120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AB3" s="135"/>
      <c r="AF3" s="135"/>
    </row>
    <row r="6" spans="1:39" ht="12.75">
      <c r="A6" s="534" t="s">
        <v>216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</row>
    <row r="7" spans="1:39" ht="15.75" customHeight="1">
      <c r="A7" s="532" t="s">
        <v>2</v>
      </c>
      <c r="B7" s="525" t="s">
        <v>3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7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</row>
    <row r="8" spans="1:39" ht="46.5" customHeight="1">
      <c r="A8" s="522"/>
      <c r="B8" s="94" t="s">
        <v>104</v>
      </c>
      <c r="C8" s="94" t="s">
        <v>105</v>
      </c>
      <c r="D8" s="95" t="s">
        <v>5</v>
      </c>
      <c r="E8" s="95" t="s">
        <v>36</v>
      </c>
      <c r="F8" s="95" t="s">
        <v>35</v>
      </c>
      <c r="G8" s="95" t="s">
        <v>7</v>
      </c>
      <c r="H8" s="95" t="s">
        <v>36</v>
      </c>
      <c r="I8" s="95" t="s">
        <v>35</v>
      </c>
      <c r="J8" s="95" t="s">
        <v>8</v>
      </c>
      <c r="K8" s="95" t="s">
        <v>36</v>
      </c>
      <c r="L8" s="95" t="s">
        <v>35</v>
      </c>
      <c r="M8" s="95" t="s">
        <v>9</v>
      </c>
      <c r="N8" s="95" t="s">
        <v>36</v>
      </c>
      <c r="O8" s="95" t="s">
        <v>35</v>
      </c>
      <c r="P8" s="95" t="s">
        <v>10</v>
      </c>
      <c r="Q8" s="95" t="s">
        <v>36</v>
      </c>
      <c r="R8" s="95" t="s">
        <v>35</v>
      </c>
      <c r="S8" s="95" t="s">
        <v>11</v>
      </c>
      <c r="T8" s="134" t="s">
        <v>36</v>
      </c>
      <c r="U8" s="137" t="s">
        <v>35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</row>
    <row r="9" spans="1:39" ht="12.75">
      <c r="A9" s="81" t="s">
        <v>18</v>
      </c>
      <c r="B9" s="82">
        <v>2400</v>
      </c>
      <c r="C9" s="82">
        <v>5000</v>
      </c>
      <c r="D9" s="83">
        <f>'PSF-Produtividade'!C25</f>
        <v>4973</v>
      </c>
      <c r="E9" s="91">
        <v>1535</v>
      </c>
      <c r="F9" s="91">
        <f>D9/C9</f>
        <v>0.9946</v>
      </c>
      <c r="G9" s="83">
        <f>'PSF-Produtividade'!E25</f>
        <v>5426</v>
      </c>
      <c r="H9" s="91">
        <f>G9/B9</f>
        <v>2.2608333333333333</v>
      </c>
      <c r="I9" s="91">
        <f>G9/C9</f>
        <v>1.0852</v>
      </c>
      <c r="J9" s="83">
        <f>'PSF-Produtividade'!G25</f>
        <v>5404</v>
      </c>
      <c r="K9" s="91">
        <f>J9/B9</f>
        <v>2.2516666666666665</v>
      </c>
      <c r="L9" s="91">
        <f>J9/C9</f>
        <v>1.0808</v>
      </c>
      <c r="M9" s="83">
        <f>'PSF-Produtividade'!I25</f>
        <v>5248</v>
      </c>
      <c r="N9" s="91">
        <f>M9/B9</f>
        <v>2.1866666666666665</v>
      </c>
      <c r="O9" s="91">
        <f>M9/C9</f>
        <v>1.0496</v>
      </c>
      <c r="P9" s="83">
        <f>'PSF-Produtividade'!K25</f>
        <v>5586</v>
      </c>
      <c r="Q9" s="91">
        <f>P9/B9</f>
        <v>2.3275</v>
      </c>
      <c r="R9" s="91">
        <f>P9/C9</f>
        <v>1.1172</v>
      </c>
      <c r="S9" s="83">
        <f>'PSF-Produtividade'!M9</f>
        <v>1345</v>
      </c>
      <c r="T9" s="131">
        <f>S9/B9</f>
        <v>0.5604166666666667</v>
      </c>
      <c r="U9" s="138">
        <f>S9/C9</f>
        <v>0.269</v>
      </c>
      <c r="V9" s="125"/>
      <c r="W9" s="129"/>
      <c r="X9" s="129"/>
      <c r="Y9" s="125"/>
      <c r="Z9" s="129"/>
      <c r="AA9" s="129"/>
      <c r="AB9" s="125"/>
      <c r="AC9" s="129"/>
      <c r="AD9" s="129"/>
      <c r="AE9" s="125"/>
      <c r="AF9" s="129"/>
      <c r="AG9" s="129"/>
      <c r="AH9" s="125"/>
      <c r="AI9" s="129"/>
      <c r="AJ9" s="129"/>
      <c r="AK9" s="125"/>
      <c r="AL9" s="126"/>
      <c r="AM9" s="126"/>
    </row>
    <row r="10" spans="1:39" ht="12.75">
      <c r="A10" s="81" t="s">
        <v>19</v>
      </c>
      <c r="B10" s="82">
        <v>2400</v>
      </c>
      <c r="C10" s="82">
        <v>4000</v>
      </c>
      <c r="D10" s="83">
        <f>'PSF-Produtividade'!C26</f>
        <v>3617</v>
      </c>
      <c r="E10" s="91">
        <v>1056</v>
      </c>
      <c r="F10" s="91">
        <f>D10/C10</f>
        <v>0.90425</v>
      </c>
      <c r="G10" s="83">
        <f>'PSF-Produtividade'!E26</f>
        <v>4155</v>
      </c>
      <c r="H10" s="91">
        <f>G10/B10</f>
        <v>1.73125</v>
      </c>
      <c r="I10" s="91">
        <f>G10/C10</f>
        <v>1.03875</v>
      </c>
      <c r="J10" s="83">
        <f>'PSF-Produtividade'!G26</f>
        <v>3674</v>
      </c>
      <c r="K10" s="91">
        <f>J10/B10</f>
        <v>1.5308333333333333</v>
      </c>
      <c r="L10" s="91">
        <f>J10/C10</f>
        <v>0.9185</v>
      </c>
      <c r="M10" s="83">
        <f>'PSF-Produtividade'!I26</f>
        <v>4094</v>
      </c>
      <c r="N10" s="91">
        <f>M10/B10</f>
        <v>1.7058333333333333</v>
      </c>
      <c r="O10" s="91">
        <f>M10/C10</f>
        <v>1.0235</v>
      </c>
      <c r="P10" s="83">
        <f>'PSF-Produtividade'!K26</f>
        <v>4543</v>
      </c>
      <c r="Q10" s="91">
        <f>P10/B10</f>
        <v>1.8929166666666666</v>
      </c>
      <c r="R10" s="91">
        <f>P10/C10</f>
        <v>1.13575</v>
      </c>
      <c r="S10" s="83">
        <f>'PSF-Produtividade'!M10</f>
        <v>945</v>
      </c>
      <c r="T10" s="131">
        <f>S10/B10</f>
        <v>0.39375</v>
      </c>
      <c r="U10" s="138">
        <f>S10/C10</f>
        <v>0.23625</v>
      </c>
      <c r="V10" s="125"/>
      <c r="W10" s="129"/>
      <c r="X10" s="129"/>
      <c r="Y10" s="125"/>
      <c r="Z10" s="129"/>
      <c r="AA10" s="129"/>
      <c r="AB10" s="125"/>
      <c r="AC10" s="129"/>
      <c r="AD10" s="129"/>
      <c r="AE10" s="125"/>
      <c r="AF10" s="129"/>
      <c r="AG10" s="129"/>
      <c r="AH10" s="125"/>
      <c r="AI10" s="129"/>
      <c r="AJ10" s="129"/>
      <c r="AK10" s="125"/>
      <c r="AL10" s="126"/>
      <c r="AM10" s="126"/>
    </row>
    <row r="11" spans="1:39" ht="12.75">
      <c r="A11" s="86" t="s">
        <v>20</v>
      </c>
      <c r="B11" s="82">
        <f>SUM(B9:B10)</f>
        <v>4800</v>
      </c>
      <c r="C11" s="82">
        <f>SUM(C9:C10)</f>
        <v>9000</v>
      </c>
      <c r="D11" s="83">
        <f>SUM(D9:D10)</f>
        <v>8590</v>
      </c>
      <c r="E11" s="91">
        <f>D11/B11</f>
        <v>1.7895833333333333</v>
      </c>
      <c r="F11" s="91">
        <f>D11/C11</f>
        <v>0.9544444444444444</v>
      </c>
      <c r="G11" s="83">
        <f>SUM(G9:G10)</f>
        <v>9581</v>
      </c>
      <c r="H11" s="91">
        <f>G11/B11</f>
        <v>1.9960416666666667</v>
      </c>
      <c r="I11" s="91">
        <f>G11/C11</f>
        <v>1.0645555555555555</v>
      </c>
      <c r="J11" s="84">
        <f>SUM(J9:J10)</f>
        <v>9078</v>
      </c>
      <c r="K11" s="91">
        <f>J11/B11</f>
        <v>1.89125</v>
      </c>
      <c r="L11" s="91">
        <f>J11/C11</f>
        <v>1.0086666666666666</v>
      </c>
      <c r="M11" s="84">
        <f>SUM(M9:M10)</f>
        <v>9342</v>
      </c>
      <c r="N11" s="91">
        <f>M11/B11</f>
        <v>1.94625</v>
      </c>
      <c r="O11" s="91">
        <f>M11/C11</f>
        <v>1.038</v>
      </c>
      <c r="P11" s="84">
        <f>SUM(P9:P10)</f>
        <v>10129</v>
      </c>
      <c r="Q11" s="91">
        <f>P11/B11</f>
        <v>2.1102083333333335</v>
      </c>
      <c r="R11" s="91">
        <f>P11/C11</f>
        <v>1.1254444444444445</v>
      </c>
      <c r="S11" s="84">
        <f>SUM(S9:S10)</f>
        <v>2290</v>
      </c>
      <c r="T11" s="131">
        <f>S11/B11</f>
        <v>0.47708333333333336</v>
      </c>
      <c r="U11" s="139">
        <f>S11/C11</f>
        <v>0.2544444444444444</v>
      </c>
      <c r="V11" s="128"/>
      <c r="W11" s="129"/>
      <c r="X11" s="129"/>
      <c r="Y11" s="128"/>
      <c r="Z11" s="129"/>
      <c r="AA11" s="129"/>
      <c r="AB11" s="128"/>
      <c r="AC11" s="129"/>
      <c r="AD11" s="129"/>
      <c r="AE11" s="128"/>
      <c r="AF11" s="129"/>
      <c r="AG11" s="129"/>
      <c r="AH11" s="128"/>
      <c r="AI11" s="129"/>
      <c r="AJ11" s="129"/>
      <c r="AK11" s="130"/>
      <c r="AL11" s="126"/>
      <c r="AM11" s="126"/>
    </row>
    <row r="12" spans="1:39" s="14" customFormat="1" ht="12.75">
      <c r="A12" s="123"/>
      <c r="B12" s="124"/>
      <c r="C12" s="124"/>
      <c r="D12" s="125"/>
      <c r="E12" s="126"/>
      <c r="F12" s="126"/>
      <c r="G12" s="125"/>
      <c r="H12" s="126"/>
      <c r="I12" s="126"/>
      <c r="J12" s="127"/>
      <c r="K12" s="126"/>
      <c r="L12" s="126"/>
      <c r="M12" s="127"/>
      <c r="N12" s="126"/>
      <c r="O12" s="126"/>
      <c r="P12" s="127"/>
      <c r="Q12" s="126"/>
      <c r="R12" s="126"/>
      <c r="S12" s="127"/>
      <c r="T12" s="126"/>
      <c r="U12" s="126"/>
      <c r="V12" s="128"/>
      <c r="W12" s="129"/>
      <c r="X12" s="129"/>
      <c r="Y12" s="128"/>
      <c r="Z12" s="129"/>
      <c r="AA12" s="129"/>
      <c r="AB12" s="128"/>
      <c r="AC12" s="129"/>
      <c r="AD12" s="129"/>
      <c r="AE12" s="128"/>
      <c r="AF12" s="129"/>
      <c r="AG12" s="129"/>
      <c r="AH12" s="128"/>
      <c r="AI12" s="129"/>
      <c r="AJ12" s="129"/>
      <c r="AK12" s="130"/>
      <c r="AL12" s="126"/>
      <c r="AM12" s="126"/>
    </row>
    <row r="13" spans="1:39" ht="12.75">
      <c r="A13" s="528" t="s">
        <v>216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30"/>
      <c r="V13" s="128"/>
      <c r="W13" s="129"/>
      <c r="X13" s="129"/>
      <c r="Y13" s="128"/>
      <c r="Z13" s="129"/>
      <c r="AA13" s="129"/>
      <c r="AB13" s="128"/>
      <c r="AC13" s="129"/>
      <c r="AD13" s="129"/>
      <c r="AE13" s="128"/>
      <c r="AF13" s="129"/>
      <c r="AG13" s="129"/>
      <c r="AH13" s="128"/>
      <c r="AI13" s="129"/>
      <c r="AJ13" s="129"/>
      <c r="AK13" s="130"/>
      <c r="AL13" s="126"/>
      <c r="AM13" s="126"/>
    </row>
    <row r="14" spans="1:39" ht="12.75">
      <c r="A14" s="532" t="s">
        <v>2</v>
      </c>
      <c r="B14" s="525" t="s">
        <v>3</v>
      </c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7"/>
      <c r="AB14" s="128"/>
      <c r="AC14" s="129"/>
      <c r="AD14" s="129"/>
      <c r="AE14" s="128"/>
      <c r="AF14" s="129"/>
      <c r="AG14" s="129"/>
      <c r="AH14" s="128"/>
      <c r="AI14" s="129"/>
      <c r="AJ14" s="129"/>
      <c r="AK14" s="130"/>
      <c r="AL14" s="126"/>
      <c r="AM14" s="126"/>
    </row>
    <row r="15" spans="1:39" ht="48" customHeight="1">
      <c r="A15" s="522"/>
      <c r="B15" s="94" t="s">
        <v>104</v>
      </c>
      <c r="C15" s="94" t="s">
        <v>105</v>
      </c>
      <c r="D15" s="95" t="s">
        <v>12</v>
      </c>
      <c r="E15" s="95" t="s">
        <v>36</v>
      </c>
      <c r="F15" s="95" t="s">
        <v>35</v>
      </c>
      <c r="G15" s="95" t="s">
        <v>13</v>
      </c>
      <c r="H15" s="95" t="s">
        <v>36</v>
      </c>
      <c r="I15" s="95" t="s">
        <v>35</v>
      </c>
      <c r="J15" s="95" t="s">
        <v>14</v>
      </c>
      <c r="K15" s="95" t="s">
        <v>36</v>
      </c>
      <c r="L15" s="95" t="s">
        <v>35</v>
      </c>
      <c r="M15" s="95" t="s">
        <v>15</v>
      </c>
      <c r="N15" s="95" t="s">
        <v>36</v>
      </c>
      <c r="O15" s="95" t="s">
        <v>35</v>
      </c>
      <c r="P15" s="95" t="s">
        <v>16</v>
      </c>
      <c r="Q15" s="95" t="s">
        <v>36</v>
      </c>
      <c r="R15" s="95" t="s">
        <v>35</v>
      </c>
      <c r="S15" s="95" t="s">
        <v>17</v>
      </c>
      <c r="T15" s="134" t="s">
        <v>36</v>
      </c>
      <c r="U15" s="137" t="s">
        <v>35</v>
      </c>
      <c r="AB15" s="128"/>
      <c r="AC15" s="129"/>
      <c r="AD15" s="129"/>
      <c r="AE15" s="128"/>
      <c r="AF15" s="129"/>
      <c r="AG15" s="129"/>
      <c r="AH15" s="128"/>
      <c r="AI15" s="129"/>
      <c r="AJ15" s="129"/>
      <c r="AK15" s="130"/>
      <c r="AL15" s="126"/>
      <c r="AM15" s="126"/>
    </row>
    <row r="16" spans="1:39" ht="12.75">
      <c r="A16" s="81" t="s">
        <v>18</v>
      </c>
      <c r="B16" s="82">
        <v>2400</v>
      </c>
      <c r="C16" s="82">
        <v>5000</v>
      </c>
      <c r="D16" s="83">
        <f>'PSF-Produtividade'!O25</f>
        <v>5135</v>
      </c>
      <c r="E16" s="92">
        <v>821</v>
      </c>
      <c r="F16" s="92">
        <f>D16/$C$16</f>
        <v>1.027</v>
      </c>
      <c r="G16" s="83">
        <f>'PSF-Produtividade'!Q25</f>
        <v>5367</v>
      </c>
      <c r="H16" s="92">
        <f>G16/$B$16</f>
        <v>2.23625</v>
      </c>
      <c r="I16" s="92">
        <f>G16/$C$16</f>
        <v>1.0734</v>
      </c>
      <c r="J16" s="83">
        <f>'PSF-Produtividade'!S25</f>
        <v>5036</v>
      </c>
      <c r="K16" s="92">
        <f>J16/$B$16</f>
        <v>2.098333333333333</v>
      </c>
      <c r="L16" s="92">
        <f>J16/$C$16</f>
        <v>1.0072</v>
      </c>
      <c r="M16" s="83">
        <f>'PSF-Produtividade'!U25</f>
        <v>5206</v>
      </c>
      <c r="N16" s="92">
        <f>M16/$B$16</f>
        <v>2.1691666666666665</v>
      </c>
      <c r="O16" s="92">
        <f>M16/$C$16</f>
        <v>1.0412</v>
      </c>
      <c r="P16" s="83">
        <f>'PSF-Produtividade'!W25</f>
        <v>5107</v>
      </c>
      <c r="Q16" s="92">
        <f>P16/$C$16</f>
        <v>1.0214</v>
      </c>
      <c r="R16" s="92">
        <f>P16/$B$16</f>
        <v>2.1279166666666667</v>
      </c>
      <c r="S16" s="83">
        <f>'PSF-Produtividade'!Y25</f>
        <v>4747</v>
      </c>
      <c r="T16" s="131">
        <f>S16/$C$16</f>
        <v>0.9494</v>
      </c>
      <c r="U16" s="138">
        <f>S16/$C$16</f>
        <v>0.9494</v>
      </c>
      <c r="AB16" s="128"/>
      <c r="AC16" s="129"/>
      <c r="AD16" s="129"/>
      <c r="AE16" s="128"/>
      <c r="AF16" s="129"/>
      <c r="AG16" s="129"/>
      <c r="AH16" s="128"/>
      <c r="AI16" s="129"/>
      <c r="AJ16" s="129"/>
      <c r="AK16" s="130"/>
      <c r="AL16" s="126"/>
      <c r="AM16" s="126"/>
    </row>
    <row r="17" spans="1:39" ht="12.75">
      <c r="A17" s="81" t="s">
        <v>19</v>
      </c>
      <c r="B17" s="82">
        <v>2400</v>
      </c>
      <c r="C17" s="82">
        <v>4000</v>
      </c>
      <c r="D17" s="83">
        <f>'PSF-Produtividade'!O26</f>
        <v>4084</v>
      </c>
      <c r="E17" s="92">
        <v>568</v>
      </c>
      <c r="F17" s="92">
        <f>D17/$C$16</f>
        <v>0.8168</v>
      </c>
      <c r="G17" s="83">
        <f>'PSF-Produtividade'!Q26</f>
        <v>3832</v>
      </c>
      <c r="H17" s="92">
        <f>G17/$B$16</f>
        <v>1.5966666666666667</v>
      </c>
      <c r="I17" s="92">
        <f>G17/$C$16</f>
        <v>0.7664</v>
      </c>
      <c r="J17" s="83">
        <f>'PSF-Produtividade'!S26</f>
        <v>3561</v>
      </c>
      <c r="K17" s="92">
        <f>J17/$B$16</f>
        <v>1.48375</v>
      </c>
      <c r="L17" s="92">
        <f>J17/$C$16</f>
        <v>0.7122</v>
      </c>
      <c r="M17" s="83">
        <f>'PSF-Produtividade'!U26</f>
        <v>3799</v>
      </c>
      <c r="N17" s="92">
        <f>M17/$B$16</f>
        <v>1.5829166666666667</v>
      </c>
      <c r="O17" s="92">
        <f>M17/$C$16</f>
        <v>0.7598</v>
      </c>
      <c r="P17" s="83">
        <f>'PSF-Produtividade'!W26</f>
        <v>3600</v>
      </c>
      <c r="Q17" s="92">
        <f>P17/$C$16</f>
        <v>0.72</v>
      </c>
      <c r="R17" s="92">
        <f>P17/$B$16</f>
        <v>1.5</v>
      </c>
      <c r="S17" s="83">
        <f>'PSF-Produtividade'!Y26</f>
        <v>3237</v>
      </c>
      <c r="T17" s="131">
        <f>S17/$C$16</f>
        <v>0.6474</v>
      </c>
      <c r="U17" s="138">
        <f>S17/$C$16</f>
        <v>0.6474</v>
      </c>
      <c r="AB17" s="128"/>
      <c r="AC17" s="129"/>
      <c r="AD17" s="129"/>
      <c r="AE17" s="128"/>
      <c r="AF17" s="129"/>
      <c r="AG17" s="129"/>
      <c r="AH17" s="128"/>
      <c r="AI17" s="129"/>
      <c r="AJ17" s="129"/>
      <c r="AK17" s="130"/>
      <c r="AL17" s="126"/>
      <c r="AM17" s="126"/>
    </row>
    <row r="18" spans="1:39" ht="12.75">
      <c r="A18" s="86" t="s">
        <v>20</v>
      </c>
      <c r="B18" s="82">
        <f>SUM(B16:B17)</f>
        <v>4800</v>
      </c>
      <c r="C18" s="82">
        <f>SUM(C16:C17)</f>
        <v>9000</v>
      </c>
      <c r="D18" s="85">
        <f>SUM(D16:D17)</f>
        <v>9219</v>
      </c>
      <c r="E18" s="92">
        <f>D18/$B$16</f>
        <v>3.84125</v>
      </c>
      <c r="F18" s="92">
        <f>D18/$C$16</f>
        <v>1.8438</v>
      </c>
      <c r="G18" s="85">
        <f>SUM(G16:G17)</f>
        <v>9199</v>
      </c>
      <c r="H18" s="92">
        <f>G18/$B$16</f>
        <v>3.8329166666666667</v>
      </c>
      <c r="I18" s="92">
        <f>G18/$C$16</f>
        <v>1.8398</v>
      </c>
      <c r="J18" s="87">
        <f>SUM(J16:J17)</f>
        <v>8597</v>
      </c>
      <c r="K18" s="92">
        <f>J18/$B$16</f>
        <v>3.5820833333333333</v>
      </c>
      <c r="L18" s="92">
        <f>J18/$C$16</f>
        <v>1.7194</v>
      </c>
      <c r="M18" s="87">
        <f>SUM(M16:M17)</f>
        <v>9005</v>
      </c>
      <c r="N18" s="92">
        <f>M18/$B$16</f>
        <v>3.752083333333333</v>
      </c>
      <c r="O18" s="92">
        <f>M18/$C$16</f>
        <v>1.801</v>
      </c>
      <c r="P18" s="87">
        <f>SUM(P16:P17)</f>
        <v>8707</v>
      </c>
      <c r="Q18" s="92">
        <f>P18/$C$16</f>
        <v>1.7414</v>
      </c>
      <c r="R18" s="92">
        <f>P18/$B$16</f>
        <v>3.6279166666666667</v>
      </c>
      <c r="S18" s="87">
        <f>SUM(S16:S17)</f>
        <v>7984</v>
      </c>
      <c r="T18" s="131">
        <f>S18/$C$16</f>
        <v>1.5968</v>
      </c>
      <c r="U18" s="139">
        <f>S18/$C$16</f>
        <v>1.5968</v>
      </c>
      <c r="AB18" s="128"/>
      <c r="AC18" s="129"/>
      <c r="AD18" s="129"/>
      <c r="AE18" s="128"/>
      <c r="AF18" s="129"/>
      <c r="AG18" s="129"/>
      <c r="AH18" s="128"/>
      <c r="AI18" s="129"/>
      <c r="AJ18" s="129"/>
      <c r="AK18" s="130"/>
      <c r="AL18" s="126"/>
      <c r="AM18" s="126"/>
    </row>
    <row r="19" spans="1:39" s="14" customFormat="1" ht="12.75">
      <c r="A19" s="123"/>
      <c r="B19" s="124"/>
      <c r="C19" s="124"/>
      <c r="D19" s="125"/>
      <c r="E19" s="126"/>
      <c r="F19" s="126"/>
      <c r="G19" s="125"/>
      <c r="H19" s="126"/>
      <c r="I19" s="126"/>
      <c r="J19" s="127"/>
      <c r="K19" s="126"/>
      <c r="L19" s="126"/>
      <c r="M19" s="127"/>
      <c r="N19" s="126"/>
      <c r="O19" s="126"/>
      <c r="P19" s="127"/>
      <c r="Q19" s="126"/>
      <c r="R19" s="126"/>
      <c r="S19" s="127"/>
      <c r="T19" s="126"/>
      <c r="U19" s="126"/>
      <c r="V19" s="128"/>
      <c r="W19" s="129"/>
      <c r="X19" s="129"/>
      <c r="Y19" s="128"/>
      <c r="Z19" s="129"/>
      <c r="AA19" s="129"/>
      <c r="AB19" s="128"/>
      <c r="AC19" s="129"/>
      <c r="AD19" s="129"/>
      <c r="AE19" s="128"/>
      <c r="AF19" s="129"/>
      <c r="AG19" s="129"/>
      <c r="AH19" s="128"/>
      <c r="AI19" s="129"/>
      <c r="AJ19" s="129"/>
      <c r="AK19" s="130"/>
      <c r="AL19" s="126"/>
      <c r="AM19" s="126"/>
    </row>
    <row r="20" spans="1:39" s="14" customFormat="1" ht="12.75">
      <c r="A20" s="528" t="s">
        <v>217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30"/>
      <c r="V20" s="128"/>
      <c r="W20" s="129"/>
      <c r="X20" s="129"/>
      <c r="Y20" s="128"/>
      <c r="Z20" s="129"/>
      <c r="AA20" s="129"/>
      <c r="AB20" s="128"/>
      <c r="AC20" s="129"/>
      <c r="AD20" s="129"/>
      <c r="AE20" s="128"/>
      <c r="AF20" s="129"/>
      <c r="AG20" s="129"/>
      <c r="AH20" s="128"/>
      <c r="AI20" s="129"/>
      <c r="AJ20" s="129"/>
      <c r="AK20" s="130"/>
      <c r="AL20" s="126"/>
      <c r="AM20" s="126"/>
    </row>
    <row r="21" spans="1:39" s="14" customFormat="1" ht="12.75">
      <c r="A21" s="538" t="s">
        <v>2</v>
      </c>
      <c r="B21" s="525" t="s">
        <v>3</v>
      </c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7"/>
      <c r="V21" s="128"/>
      <c r="W21" s="129"/>
      <c r="X21" s="129"/>
      <c r="Y21" s="128"/>
      <c r="Z21" s="129"/>
      <c r="AA21" s="129"/>
      <c r="AB21" s="128"/>
      <c r="AC21" s="129"/>
      <c r="AD21" s="129"/>
      <c r="AE21" s="128"/>
      <c r="AF21" s="129"/>
      <c r="AG21" s="129"/>
      <c r="AH21" s="128"/>
      <c r="AI21" s="129"/>
      <c r="AJ21" s="129"/>
      <c r="AK21" s="130"/>
      <c r="AL21" s="126"/>
      <c r="AM21" s="126"/>
    </row>
    <row r="22" spans="1:39" s="14" customFormat="1" ht="43.5" customHeight="1">
      <c r="A22" s="539"/>
      <c r="B22" s="94" t="s">
        <v>211</v>
      </c>
      <c r="C22" s="94" t="s">
        <v>212</v>
      </c>
      <c r="D22" s="95" t="s">
        <v>5</v>
      </c>
      <c r="E22" s="288" t="s">
        <v>36</v>
      </c>
      <c r="F22" s="95" t="s">
        <v>35</v>
      </c>
      <c r="G22" s="95" t="s">
        <v>7</v>
      </c>
      <c r="H22" s="95" t="s">
        <v>36</v>
      </c>
      <c r="I22" s="95" t="s">
        <v>35</v>
      </c>
      <c r="J22" s="95" t="s">
        <v>8</v>
      </c>
      <c r="K22" s="95" t="s">
        <v>36</v>
      </c>
      <c r="L22" s="95" t="s">
        <v>35</v>
      </c>
      <c r="M22" s="95" t="s">
        <v>9</v>
      </c>
      <c r="N22" s="95" t="s">
        <v>36</v>
      </c>
      <c r="O22" s="95" t="s">
        <v>35</v>
      </c>
      <c r="P22" s="95" t="s">
        <v>10</v>
      </c>
      <c r="Q22" s="95" t="s">
        <v>36</v>
      </c>
      <c r="R22" s="95" t="s">
        <v>35</v>
      </c>
      <c r="S22" s="95" t="s">
        <v>11</v>
      </c>
      <c r="T22" s="95" t="s">
        <v>36</v>
      </c>
      <c r="U22" s="140" t="s">
        <v>35</v>
      </c>
      <c r="V22" s="128"/>
      <c r="W22" s="129"/>
      <c r="X22" s="129"/>
      <c r="Y22" s="128"/>
      <c r="Z22" s="129"/>
      <c r="AA22" s="129"/>
      <c r="AB22" s="128"/>
      <c r="AC22" s="129"/>
      <c r="AD22" s="129"/>
      <c r="AE22" s="128"/>
      <c r="AF22" s="129"/>
      <c r="AG22" s="129"/>
      <c r="AH22" s="128"/>
      <c r="AI22" s="129"/>
      <c r="AJ22" s="129"/>
      <c r="AK22" s="130"/>
      <c r="AL22" s="126"/>
      <c r="AM22" s="126"/>
    </row>
    <row r="23" spans="1:39" s="14" customFormat="1" ht="12.75">
      <c r="A23" s="141" t="s">
        <v>18</v>
      </c>
      <c r="B23" s="82">
        <v>12000</v>
      </c>
      <c r="C23" s="82">
        <v>20000</v>
      </c>
      <c r="D23" s="83">
        <f>D9*D36</f>
        <v>19892</v>
      </c>
      <c r="E23" s="91">
        <v>5426</v>
      </c>
      <c r="F23" s="91">
        <v>0.8296</v>
      </c>
      <c r="G23" s="83">
        <f>G9*D36</f>
        <v>21704</v>
      </c>
      <c r="H23" s="91">
        <v>1.532</v>
      </c>
      <c r="I23" s="91">
        <v>0.9192</v>
      </c>
      <c r="J23" s="83">
        <f>J9*D36</f>
        <v>21616</v>
      </c>
      <c r="K23" s="91">
        <v>1.6276666666666666</v>
      </c>
      <c r="L23" s="91">
        <v>0.9766</v>
      </c>
      <c r="M23" s="83">
        <f>M9*D36</f>
        <v>20992</v>
      </c>
      <c r="N23" s="91">
        <v>0.1079375</v>
      </c>
      <c r="O23" s="91">
        <v>0.0647625</v>
      </c>
      <c r="P23" s="83">
        <f>P9*D36</f>
        <v>22344</v>
      </c>
      <c r="Q23" s="91">
        <v>0</v>
      </c>
      <c r="R23" s="91">
        <v>0</v>
      </c>
      <c r="S23" s="83">
        <f>S9*D36</f>
        <v>5380</v>
      </c>
      <c r="T23" s="91">
        <v>0</v>
      </c>
      <c r="U23" s="142">
        <v>0</v>
      </c>
      <c r="V23" s="128"/>
      <c r="W23" s="129"/>
      <c r="X23" s="129"/>
      <c r="Y23" s="128"/>
      <c r="Z23" s="129"/>
      <c r="AA23" s="129"/>
      <c r="AB23" s="128"/>
      <c r="AC23" s="129"/>
      <c r="AD23" s="129"/>
      <c r="AE23" s="128"/>
      <c r="AF23" s="129"/>
      <c r="AG23" s="129"/>
      <c r="AH23" s="128"/>
      <c r="AI23" s="129"/>
      <c r="AJ23" s="129"/>
      <c r="AK23" s="130"/>
      <c r="AL23" s="126"/>
      <c r="AM23" s="126"/>
    </row>
    <row r="24" spans="1:39" s="14" customFormat="1" ht="12.75">
      <c r="A24" s="141" t="s">
        <v>19</v>
      </c>
      <c r="B24" s="82">
        <v>9600</v>
      </c>
      <c r="C24" s="82">
        <v>16000</v>
      </c>
      <c r="D24" s="83">
        <f>D10*D37</f>
        <v>14468</v>
      </c>
      <c r="E24" s="91">
        <v>4155</v>
      </c>
      <c r="F24" s="91">
        <v>0.84875</v>
      </c>
      <c r="G24" s="83">
        <f>G10*D37</f>
        <v>16620</v>
      </c>
      <c r="H24" s="91">
        <v>1.34875</v>
      </c>
      <c r="I24" s="91">
        <v>0.80925</v>
      </c>
      <c r="J24" s="83">
        <f>J10*D37</f>
        <v>14696</v>
      </c>
      <c r="K24" s="91">
        <v>0.03575520833333334</v>
      </c>
      <c r="L24" s="91">
        <v>0.021453125</v>
      </c>
      <c r="M24" s="83">
        <f>M10*D37</f>
        <v>16376</v>
      </c>
      <c r="N24" s="91">
        <v>1.3191666666666666</v>
      </c>
      <c r="O24" s="91">
        <v>0.7915</v>
      </c>
      <c r="P24" s="83">
        <f>P10*D37</f>
        <v>18172</v>
      </c>
      <c r="Q24" s="91">
        <v>0</v>
      </c>
      <c r="R24" s="91">
        <v>0</v>
      </c>
      <c r="S24" s="83">
        <f>S10*D37</f>
        <v>3780</v>
      </c>
      <c r="T24" s="91">
        <v>0</v>
      </c>
      <c r="U24" s="142">
        <v>0</v>
      </c>
      <c r="V24" s="128"/>
      <c r="W24" s="129"/>
      <c r="X24" s="129"/>
      <c r="Y24" s="128"/>
      <c r="Z24" s="129"/>
      <c r="AA24" s="129"/>
      <c r="AB24" s="128"/>
      <c r="AC24" s="129"/>
      <c r="AD24" s="129"/>
      <c r="AE24" s="128"/>
      <c r="AF24" s="129"/>
      <c r="AG24" s="129"/>
      <c r="AH24" s="128"/>
      <c r="AI24" s="129"/>
      <c r="AJ24" s="129"/>
      <c r="AK24" s="130"/>
      <c r="AL24" s="126"/>
      <c r="AM24" s="126"/>
    </row>
    <row r="25" spans="1:39" s="14" customFormat="1" ht="12.75">
      <c r="A25" s="143" t="s">
        <v>20</v>
      </c>
      <c r="B25" s="144">
        <v>21600</v>
      </c>
      <c r="C25" s="144">
        <v>36000</v>
      </c>
      <c r="D25" s="145">
        <f>SUM(D23:D24)</f>
        <v>34360</v>
      </c>
      <c r="E25" s="146">
        <v>1.3968518518518518</v>
      </c>
      <c r="F25" s="146">
        <v>0.8381111111111111</v>
      </c>
      <c r="G25" s="145">
        <f>SUM(G23:G24)</f>
        <v>38324</v>
      </c>
      <c r="H25" s="146">
        <v>1.4505555555555556</v>
      </c>
      <c r="I25" s="146">
        <v>0.8703333333333333</v>
      </c>
      <c r="J25" s="145">
        <f>SUM(J23:J24)</f>
        <v>36312</v>
      </c>
      <c r="K25" s="146">
        <v>0.920150462962963</v>
      </c>
      <c r="L25" s="146">
        <v>0.5520902777777777</v>
      </c>
      <c r="M25" s="145">
        <f>SUM(M23:M24)</f>
        <v>37368</v>
      </c>
      <c r="N25" s="146">
        <v>0.646261574074074</v>
      </c>
      <c r="O25" s="146">
        <v>0.3877569444444444</v>
      </c>
      <c r="P25" s="83">
        <f>SUM(P23:P24)</f>
        <v>40516</v>
      </c>
      <c r="Q25" s="146">
        <v>0</v>
      </c>
      <c r="R25" s="146">
        <v>0</v>
      </c>
      <c r="S25" s="145">
        <f>SUM(S23:S24)</f>
        <v>9160</v>
      </c>
      <c r="T25" s="146">
        <v>0</v>
      </c>
      <c r="U25" s="148">
        <v>0</v>
      </c>
      <c r="V25" s="128"/>
      <c r="W25" s="129"/>
      <c r="X25" s="129"/>
      <c r="Y25" s="128"/>
      <c r="Z25" s="129"/>
      <c r="AA25" s="129"/>
      <c r="AB25" s="128"/>
      <c r="AC25" s="129"/>
      <c r="AD25" s="129"/>
      <c r="AE25" s="128"/>
      <c r="AF25" s="129"/>
      <c r="AG25" s="129"/>
      <c r="AH25" s="128"/>
      <c r="AI25" s="129"/>
      <c r="AJ25" s="129"/>
      <c r="AK25" s="130"/>
      <c r="AL25" s="126"/>
      <c r="AM25" s="126"/>
    </row>
    <row r="26" spans="1:39" s="14" customFormat="1" ht="12.75">
      <c r="A26" s="123"/>
      <c r="B26" s="124"/>
      <c r="C26" s="124"/>
      <c r="D26" s="125"/>
      <c r="E26" s="126"/>
      <c r="F26" s="126"/>
      <c r="G26" s="125"/>
      <c r="H26" s="126"/>
      <c r="I26" s="126"/>
      <c r="J26" s="127"/>
      <c r="K26" s="126"/>
      <c r="L26" s="126"/>
      <c r="M26" s="127"/>
      <c r="N26" s="126"/>
      <c r="O26" s="126"/>
      <c r="P26" s="127"/>
      <c r="Q26" s="126"/>
      <c r="R26" s="126"/>
      <c r="S26" s="127"/>
      <c r="T26" s="126"/>
      <c r="U26" s="126"/>
      <c r="V26" s="128"/>
      <c r="W26" s="129"/>
      <c r="X26" s="129"/>
      <c r="Y26" s="128"/>
      <c r="Z26" s="129"/>
      <c r="AA26" s="129"/>
      <c r="AB26" s="128"/>
      <c r="AC26" s="129"/>
      <c r="AD26" s="129"/>
      <c r="AE26" s="128"/>
      <c r="AF26" s="129"/>
      <c r="AG26" s="129"/>
      <c r="AH26" s="128"/>
      <c r="AI26" s="129"/>
      <c r="AJ26" s="129"/>
      <c r="AK26" s="130"/>
      <c r="AL26" s="126"/>
      <c r="AM26" s="126"/>
    </row>
    <row r="27" spans="1:39" ht="12.75">
      <c r="A27" s="528" t="s">
        <v>217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30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</row>
    <row r="28" spans="1:39" ht="15.75" customHeight="1">
      <c r="A28" s="538" t="s">
        <v>2</v>
      </c>
      <c r="B28" s="525" t="s">
        <v>3</v>
      </c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7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</row>
    <row r="29" spans="1:39" ht="45.75" customHeight="1">
      <c r="A29" s="539"/>
      <c r="B29" s="94" t="s">
        <v>211</v>
      </c>
      <c r="C29" s="94" t="s">
        <v>212</v>
      </c>
      <c r="D29" s="95" t="s">
        <v>12</v>
      </c>
      <c r="E29" s="288" t="s">
        <v>36</v>
      </c>
      <c r="F29" s="95" t="s">
        <v>35</v>
      </c>
      <c r="G29" s="95" t="s">
        <v>13</v>
      </c>
      <c r="H29" s="95" t="s">
        <v>36</v>
      </c>
      <c r="I29" s="95" t="s">
        <v>35</v>
      </c>
      <c r="J29" s="95" t="s">
        <v>14</v>
      </c>
      <c r="K29" s="95" t="s">
        <v>36</v>
      </c>
      <c r="L29" s="95" t="s">
        <v>35</v>
      </c>
      <c r="M29" s="95" t="s">
        <v>15</v>
      </c>
      <c r="N29" s="95" t="s">
        <v>36</v>
      </c>
      <c r="O29" s="95" t="s">
        <v>35</v>
      </c>
      <c r="P29" s="95" t="s">
        <v>16</v>
      </c>
      <c r="Q29" s="95" t="s">
        <v>36</v>
      </c>
      <c r="R29" s="95" t="s">
        <v>35</v>
      </c>
      <c r="S29" s="95" t="s">
        <v>17</v>
      </c>
      <c r="T29" s="95" t="s">
        <v>36</v>
      </c>
      <c r="U29" s="140" t="s">
        <v>35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</row>
    <row r="30" spans="1:39" ht="12.75">
      <c r="A30" s="141" t="s">
        <v>18</v>
      </c>
      <c r="B30" s="82">
        <v>12000</v>
      </c>
      <c r="C30" s="82">
        <f>E36</f>
        <v>20000</v>
      </c>
      <c r="D30" s="83">
        <f>D16*D36</f>
        <v>20540</v>
      </c>
      <c r="E30" s="91">
        <f>D30/B30</f>
        <v>1.7116666666666667</v>
      </c>
      <c r="F30" s="91">
        <f>D30/C30</f>
        <v>1.027</v>
      </c>
      <c r="G30" s="83">
        <f>G16*D36</f>
        <v>21468</v>
      </c>
      <c r="H30" s="91">
        <f>G30/B30</f>
        <v>1.789</v>
      </c>
      <c r="I30" s="91">
        <f>G30/C30</f>
        <v>1.0734</v>
      </c>
      <c r="J30" s="83">
        <f>J16*D36</f>
        <v>20144</v>
      </c>
      <c r="K30" s="91">
        <f>J30/B30</f>
        <v>1.6786666666666668</v>
      </c>
      <c r="L30" s="91">
        <f>J30/C30</f>
        <v>1.0072</v>
      </c>
      <c r="M30" s="83">
        <f>M16*D36</f>
        <v>20824</v>
      </c>
      <c r="N30" s="91">
        <f>M30/B30</f>
        <v>1.7353333333333334</v>
      </c>
      <c r="O30" s="91">
        <f>M30/C30</f>
        <v>1.0412</v>
      </c>
      <c r="P30" s="83">
        <f>P16*D36</f>
        <v>20428</v>
      </c>
      <c r="Q30" s="91">
        <f>P30/B30</f>
        <v>1.7023333333333333</v>
      </c>
      <c r="R30" s="91">
        <f>P30/C30</f>
        <v>1.0214</v>
      </c>
      <c r="S30" s="83">
        <f>S16*D36</f>
        <v>18988</v>
      </c>
      <c r="T30" s="91">
        <f>S30/B30</f>
        <v>1.5823333333333334</v>
      </c>
      <c r="U30" s="142">
        <f>S30/C30</f>
        <v>0.9494</v>
      </c>
      <c r="V30" s="125"/>
      <c r="W30" s="129"/>
      <c r="X30" s="129"/>
      <c r="Y30" s="125"/>
      <c r="Z30" s="129"/>
      <c r="AA30" s="129"/>
      <c r="AB30" s="125"/>
      <c r="AC30" s="129"/>
      <c r="AD30" s="129"/>
      <c r="AE30" s="125"/>
      <c r="AF30" s="129"/>
      <c r="AG30" s="129"/>
      <c r="AH30" s="125"/>
      <c r="AI30" s="129"/>
      <c r="AJ30" s="129"/>
      <c r="AK30" s="125"/>
      <c r="AL30" s="126"/>
      <c r="AM30" s="126"/>
    </row>
    <row r="31" spans="1:39" ht="12.75">
      <c r="A31" s="141" t="s">
        <v>19</v>
      </c>
      <c r="B31" s="82">
        <v>9600</v>
      </c>
      <c r="C31" s="82">
        <f>E37</f>
        <v>16000</v>
      </c>
      <c r="D31" s="83">
        <f>D17*D37</f>
        <v>16336</v>
      </c>
      <c r="E31" s="91">
        <f>D31/B31</f>
        <v>1.7016666666666667</v>
      </c>
      <c r="F31" s="91">
        <f>D31/C31</f>
        <v>1.021</v>
      </c>
      <c r="G31" s="83">
        <f>G17*D37</f>
        <v>15328</v>
      </c>
      <c r="H31" s="91">
        <f>G31/B31</f>
        <v>1.5966666666666667</v>
      </c>
      <c r="I31" s="91">
        <f>G31/C31</f>
        <v>0.958</v>
      </c>
      <c r="J31" s="83">
        <f>J17*D37</f>
        <v>14244</v>
      </c>
      <c r="K31" s="91">
        <f>J31/B31</f>
        <v>1.48375</v>
      </c>
      <c r="L31" s="91">
        <f>J31/C31</f>
        <v>0.89025</v>
      </c>
      <c r="M31" s="83">
        <f>M17*D37</f>
        <v>15196</v>
      </c>
      <c r="N31" s="91">
        <f>M31/B31</f>
        <v>1.5829166666666667</v>
      </c>
      <c r="O31" s="91">
        <f>M31/C31</f>
        <v>0.94975</v>
      </c>
      <c r="P31" s="83">
        <f>P17*D37</f>
        <v>14400</v>
      </c>
      <c r="Q31" s="91">
        <f>P31/B31</f>
        <v>1.5</v>
      </c>
      <c r="R31" s="91">
        <f>P31/C31</f>
        <v>0.9</v>
      </c>
      <c r="S31" s="83">
        <f>S17*D37</f>
        <v>12948</v>
      </c>
      <c r="T31" s="91">
        <f>S31/B31</f>
        <v>1.34875</v>
      </c>
      <c r="U31" s="142">
        <f>S31/C31</f>
        <v>0.80925</v>
      </c>
      <c r="V31" s="125"/>
      <c r="W31" s="129"/>
      <c r="X31" s="129"/>
      <c r="Y31" s="125"/>
      <c r="Z31" s="129"/>
      <c r="AA31" s="129"/>
      <c r="AB31" s="125"/>
      <c r="AC31" s="129"/>
      <c r="AD31" s="129"/>
      <c r="AE31" s="125"/>
      <c r="AF31" s="129"/>
      <c r="AG31" s="129"/>
      <c r="AH31" s="125"/>
      <c r="AI31" s="129"/>
      <c r="AJ31" s="129"/>
      <c r="AK31" s="125"/>
      <c r="AL31" s="126"/>
      <c r="AM31" s="126"/>
    </row>
    <row r="32" spans="1:39" ht="12.75">
      <c r="A32" s="143" t="s">
        <v>20</v>
      </c>
      <c r="B32" s="144">
        <f>SUM(B30:B31)</f>
        <v>21600</v>
      </c>
      <c r="C32" s="144">
        <f>SUM(C30:C31)</f>
        <v>36000</v>
      </c>
      <c r="D32" s="145">
        <f>SUM(D30:D31)</f>
        <v>36876</v>
      </c>
      <c r="E32" s="146">
        <f>D32/B32</f>
        <v>1.7072222222222222</v>
      </c>
      <c r="F32" s="146">
        <f>D32/C32</f>
        <v>1.0243333333333333</v>
      </c>
      <c r="G32" s="145">
        <f>SUM(G30:G31)</f>
        <v>36796</v>
      </c>
      <c r="H32" s="146">
        <f>G32/B32</f>
        <v>1.7035185185185184</v>
      </c>
      <c r="I32" s="146">
        <f>G32/C32</f>
        <v>1.0221111111111112</v>
      </c>
      <c r="J32" s="145">
        <f>SUM(J30:J31)</f>
        <v>34388</v>
      </c>
      <c r="K32" s="146">
        <f>J32/B32</f>
        <v>1.5920370370370371</v>
      </c>
      <c r="L32" s="146">
        <f>J32/C32</f>
        <v>0.9552222222222222</v>
      </c>
      <c r="M32" s="145">
        <f>SUM(M30:M31)</f>
        <v>36020</v>
      </c>
      <c r="N32" s="146">
        <f>M32/B32</f>
        <v>1.6675925925925925</v>
      </c>
      <c r="O32" s="146">
        <f>M32/C32</f>
        <v>1.0005555555555556</v>
      </c>
      <c r="P32" s="147">
        <f>SUM(P30:P31)</f>
        <v>34828</v>
      </c>
      <c r="Q32" s="146">
        <f>P32/B32</f>
        <v>1.6124074074074075</v>
      </c>
      <c r="R32" s="146">
        <f>P32/C32</f>
        <v>0.9674444444444444</v>
      </c>
      <c r="S32" s="145">
        <f>SUM(S30:S31)</f>
        <v>31936</v>
      </c>
      <c r="T32" s="146">
        <f>S32/B32</f>
        <v>1.4785185185185186</v>
      </c>
      <c r="U32" s="148">
        <f>S32/C32</f>
        <v>0.8871111111111111</v>
      </c>
      <c r="V32" s="128"/>
      <c r="W32" s="129"/>
      <c r="X32" s="129"/>
      <c r="Y32" s="128"/>
      <c r="Z32" s="129"/>
      <c r="AA32" s="129"/>
      <c r="AB32" s="128"/>
      <c r="AC32" s="129"/>
      <c r="AD32" s="129"/>
      <c r="AE32" s="128"/>
      <c r="AF32" s="129"/>
      <c r="AG32" s="129"/>
      <c r="AH32" s="128"/>
      <c r="AI32" s="129"/>
      <c r="AJ32" s="129"/>
      <c r="AK32" s="130"/>
      <c r="AL32" s="126"/>
      <c r="AM32" s="126"/>
    </row>
    <row r="33" spans="1:39" ht="12.75">
      <c r="A33" s="88"/>
      <c r="B33" s="88"/>
      <c r="C33" s="88"/>
      <c r="D33" s="90"/>
      <c r="E33" s="90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93"/>
      <c r="R33" s="93"/>
      <c r="S33" s="88"/>
      <c r="T33" s="88"/>
      <c r="U33" s="88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</row>
    <row r="34" spans="1:39" ht="12.75">
      <c r="A34" s="537" t="s">
        <v>2</v>
      </c>
      <c r="B34" s="535" t="s">
        <v>78</v>
      </c>
      <c r="C34" s="535" t="s">
        <v>109</v>
      </c>
      <c r="D34" s="535" t="s">
        <v>110</v>
      </c>
      <c r="E34" s="535" t="s">
        <v>111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</row>
    <row r="35" spans="1:39" ht="22.5" customHeight="1">
      <c r="A35" s="537"/>
      <c r="B35" s="535"/>
      <c r="C35" s="536"/>
      <c r="D35" s="535"/>
      <c r="E35" s="535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</row>
    <row r="36" spans="1:39" ht="12.75">
      <c r="A36" s="96" t="s">
        <v>18</v>
      </c>
      <c r="B36" s="97">
        <v>5</v>
      </c>
      <c r="C36" s="98">
        <v>1000</v>
      </c>
      <c r="D36" s="98">
        <v>4</v>
      </c>
      <c r="E36" s="98">
        <f>D36*C36*B36</f>
        <v>20000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</row>
    <row r="37" spans="1:39" ht="12.75">
      <c r="A37" s="96" t="s">
        <v>19</v>
      </c>
      <c r="B37" s="97">
        <v>4</v>
      </c>
      <c r="C37" s="98">
        <v>1000</v>
      </c>
      <c r="D37" s="98">
        <v>4</v>
      </c>
      <c r="E37" s="98">
        <f>D37*C37*B37</f>
        <v>16000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93"/>
      <c r="S37" s="93"/>
      <c r="T37" s="88"/>
      <c r="U37" s="88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</row>
    <row r="38" spans="18:19" ht="12.75">
      <c r="R38" s="14"/>
      <c r="S38" s="14"/>
    </row>
  </sheetData>
  <sheetProtection selectLockedCells="1" selectUnlockedCells="1"/>
  <mergeCells count="20">
    <mergeCell ref="C34:C35"/>
    <mergeCell ref="D34:D35"/>
    <mergeCell ref="E34:E35"/>
    <mergeCell ref="A34:A35"/>
    <mergeCell ref="B34:B35"/>
    <mergeCell ref="A3:T3"/>
    <mergeCell ref="A14:A15"/>
    <mergeCell ref="A21:A22"/>
    <mergeCell ref="A28:A29"/>
    <mergeCell ref="A27:U27"/>
    <mergeCell ref="B28:U28"/>
    <mergeCell ref="A13:U13"/>
    <mergeCell ref="B21:U21"/>
    <mergeCell ref="A1:T1"/>
    <mergeCell ref="A7:A8"/>
    <mergeCell ref="A2:T2"/>
    <mergeCell ref="B7:U7"/>
    <mergeCell ref="B14:U14"/>
    <mergeCell ref="A20:U20"/>
    <mergeCell ref="A6:U6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"/>
  <sheetViews>
    <sheetView view="pageBreakPreview" zoomScale="60" zoomScalePageLayoutView="0" workbookViewId="0" topLeftCell="A1">
      <selection activeCell="S22" sqref="S22"/>
    </sheetView>
  </sheetViews>
  <sheetFormatPr defaultColWidth="9.140625" defaultRowHeight="12.75"/>
  <sheetData>
    <row r="1" spans="1:15" ht="20.25">
      <c r="A1" s="631" t="s">
        <v>185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</row>
    <row r="2" spans="1:15" ht="15">
      <c r="A2" s="634" t="s">
        <v>186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</row>
    <row r="5" spans="1:15" ht="20.25">
      <c r="A5" s="642" t="s">
        <v>187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</row>
  </sheetData>
  <sheetProtection/>
  <mergeCells count="3">
    <mergeCell ref="A1:O1"/>
    <mergeCell ref="A2:O2"/>
    <mergeCell ref="A5:O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2"/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8"/>
  <sheetViews>
    <sheetView view="pageBreakPreview" zoomScale="105" zoomScaleNormal="85" zoomScaleSheetLayoutView="105" zoomScalePageLayoutView="0" workbookViewId="0" topLeftCell="A1">
      <selection activeCell="A5" sqref="A5:AA10"/>
    </sheetView>
  </sheetViews>
  <sheetFormatPr defaultColWidth="11.57421875" defaultRowHeight="12.75"/>
  <cols>
    <col min="1" max="1" width="15.8515625" style="0" bestFit="1" customWidth="1"/>
    <col min="2" max="2" width="9.140625" style="1" customWidth="1"/>
    <col min="3" max="3" width="6.28125" style="12" customWidth="1"/>
    <col min="4" max="4" width="5.57421875" style="12" customWidth="1"/>
    <col min="5" max="5" width="7.00390625" style="12" bestFit="1" customWidth="1"/>
    <col min="6" max="6" width="6.00390625" style="12" customWidth="1"/>
    <col min="7" max="7" width="7.28125" style="12" bestFit="1" customWidth="1"/>
    <col min="8" max="8" width="7.28125" style="12" customWidth="1"/>
    <col min="9" max="9" width="7.140625" style="0" bestFit="1" customWidth="1"/>
    <col min="10" max="10" width="6.57421875" style="0" customWidth="1"/>
    <col min="11" max="11" width="7.28125" style="0" bestFit="1" customWidth="1"/>
    <col min="12" max="12" width="6.28125" style="0" bestFit="1" customWidth="1"/>
    <col min="13" max="13" width="6.7109375" style="0" bestFit="1" customWidth="1"/>
    <col min="14" max="14" width="7.57421875" style="0" customWidth="1"/>
    <col min="15" max="15" width="7.00390625" style="0" customWidth="1"/>
    <col min="16" max="16" width="5.28125" style="0" customWidth="1"/>
    <col min="17" max="17" width="7.28125" style="0" bestFit="1" customWidth="1"/>
    <col min="18" max="18" width="5.8515625" style="0" bestFit="1" customWidth="1"/>
    <col min="19" max="19" width="7.28125" style="0" bestFit="1" customWidth="1"/>
    <col min="20" max="20" width="5.421875" style="0" customWidth="1"/>
    <col min="21" max="21" width="7.28125" style="0" bestFit="1" customWidth="1"/>
    <col min="22" max="22" width="5.8515625" style="0" bestFit="1" customWidth="1"/>
    <col min="23" max="23" width="6.28125" style="0" customWidth="1"/>
    <col min="24" max="24" width="5.140625" style="0" customWidth="1"/>
    <col min="25" max="25" width="6.28125" style="0" bestFit="1" customWidth="1"/>
    <col min="26" max="26" width="5.28125" style="0" customWidth="1"/>
    <col min="27" max="27" width="8.28125" style="0" customWidth="1"/>
    <col min="28" max="28" width="11.8515625" style="0" bestFit="1" customWidth="1"/>
  </cols>
  <sheetData>
    <row r="1" spans="6:18" ht="15">
      <c r="F1" s="99"/>
      <c r="J1" s="99" t="s">
        <v>221</v>
      </c>
      <c r="R1" s="99"/>
    </row>
    <row r="2" spans="6:18" ht="15">
      <c r="F2" s="99"/>
      <c r="J2" s="99" t="s">
        <v>120</v>
      </c>
      <c r="R2" s="99"/>
    </row>
    <row r="5" spans="1:27" ht="15.75">
      <c r="A5" s="540" t="s">
        <v>222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</row>
    <row r="6" spans="1:27" ht="22.5">
      <c r="A6" s="100" t="s">
        <v>23</v>
      </c>
      <c r="B6" s="80" t="s">
        <v>24</v>
      </c>
      <c r="C6" s="100" t="s">
        <v>5</v>
      </c>
      <c r="D6" s="100" t="s">
        <v>6</v>
      </c>
      <c r="E6" s="100" t="s">
        <v>7</v>
      </c>
      <c r="F6" s="100" t="s">
        <v>6</v>
      </c>
      <c r="G6" s="100" t="s">
        <v>8</v>
      </c>
      <c r="H6" s="100" t="s">
        <v>6</v>
      </c>
      <c r="I6" s="100" t="s">
        <v>9</v>
      </c>
      <c r="J6" s="100" t="s">
        <v>6</v>
      </c>
      <c r="K6" s="100" t="s">
        <v>10</v>
      </c>
      <c r="L6" s="100" t="s">
        <v>6</v>
      </c>
      <c r="M6" s="100" t="s">
        <v>11</v>
      </c>
      <c r="N6" s="100" t="s">
        <v>6</v>
      </c>
      <c r="O6" s="100" t="s">
        <v>12</v>
      </c>
      <c r="P6" s="100" t="s">
        <v>6</v>
      </c>
      <c r="Q6" s="100" t="s">
        <v>13</v>
      </c>
      <c r="R6" s="100" t="s">
        <v>6</v>
      </c>
      <c r="S6" s="100" t="s">
        <v>14</v>
      </c>
      <c r="T6" s="100" t="s">
        <v>6</v>
      </c>
      <c r="U6" s="100" t="s">
        <v>15</v>
      </c>
      <c r="V6" s="100" t="s">
        <v>6</v>
      </c>
      <c r="W6" s="100" t="s">
        <v>16</v>
      </c>
      <c r="X6" s="100" t="s">
        <v>6</v>
      </c>
      <c r="Y6" s="100" t="s">
        <v>17</v>
      </c>
      <c r="Z6" s="264" t="s">
        <v>6</v>
      </c>
      <c r="AA6" s="251" t="s">
        <v>138</v>
      </c>
    </row>
    <row r="7" spans="1:28" ht="18" customHeight="1">
      <c r="A7" s="108" t="s">
        <v>25</v>
      </c>
      <c r="B7" s="101">
        <v>6656</v>
      </c>
      <c r="C7" s="102">
        <v>5764</v>
      </c>
      <c r="D7" s="103">
        <f>C7/B7</f>
        <v>0.8659855769230769</v>
      </c>
      <c r="E7" s="102">
        <v>5931</v>
      </c>
      <c r="F7" s="103">
        <f>E7/B7</f>
        <v>0.8910757211538461</v>
      </c>
      <c r="G7" s="102">
        <v>7277</v>
      </c>
      <c r="H7" s="103">
        <f>G7/B7</f>
        <v>1.0932992788461537</v>
      </c>
      <c r="I7" s="102">
        <v>8621</v>
      </c>
      <c r="J7" s="104">
        <f>I7/B7</f>
        <v>1.2952223557692308</v>
      </c>
      <c r="K7" s="102">
        <v>8279</v>
      </c>
      <c r="L7" s="104">
        <f>K7/B7</f>
        <v>1.2438401442307692</v>
      </c>
      <c r="M7" s="102">
        <v>7411</v>
      </c>
      <c r="N7" s="104">
        <f>M7/B7</f>
        <v>1.1134314903846154</v>
      </c>
      <c r="O7" s="102">
        <v>6437</v>
      </c>
      <c r="P7" s="104">
        <f>O7/B7</f>
        <v>0.9670973557692307</v>
      </c>
      <c r="Q7" s="102">
        <v>7520</v>
      </c>
      <c r="R7" s="104">
        <f>Q7/B7</f>
        <v>1.1298076923076923</v>
      </c>
      <c r="S7" s="102">
        <v>7046</v>
      </c>
      <c r="T7" s="104">
        <f>S7/B7</f>
        <v>1.05859375</v>
      </c>
      <c r="U7" s="102">
        <v>6990</v>
      </c>
      <c r="V7" s="104">
        <f>U7/B7</f>
        <v>1.0501802884615385</v>
      </c>
      <c r="W7" s="102">
        <v>6263</v>
      </c>
      <c r="X7" s="104">
        <f>W7/B7</f>
        <v>0.9409555288461539</v>
      </c>
      <c r="Y7" s="102">
        <v>5408</v>
      </c>
      <c r="Z7" s="265">
        <f>Y7/B7</f>
        <v>0.8125</v>
      </c>
      <c r="AA7" s="266">
        <f>C7+E7+G7+I7+K7+M7+O7+Q7+S7+U7+W7+Y7</f>
        <v>82947</v>
      </c>
      <c r="AB7" s="423">
        <f>(C7+E7+G7+I7+K7+M7+O7+Q7+S7+U7+W7+Y7)/9</f>
        <v>9216.333333333334</v>
      </c>
    </row>
    <row r="8" spans="1:27" ht="18" customHeight="1">
      <c r="A8" s="108" t="s">
        <v>1</v>
      </c>
      <c r="B8" s="101">
        <v>6656</v>
      </c>
      <c r="C8" s="102">
        <v>5317</v>
      </c>
      <c r="D8" s="103">
        <f>C8/B8</f>
        <v>0.798828125</v>
      </c>
      <c r="E8" s="102">
        <v>5135</v>
      </c>
      <c r="F8" s="103">
        <f>E8/B8</f>
        <v>0.771484375</v>
      </c>
      <c r="G8" s="102">
        <v>6163</v>
      </c>
      <c r="H8" s="103">
        <f>G8/B8</f>
        <v>0.9259314903846154</v>
      </c>
      <c r="I8" s="102">
        <v>7870</v>
      </c>
      <c r="J8" s="104">
        <f>I8/B8</f>
        <v>1.1823918269230769</v>
      </c>
      <c r="K8" s="102">
        <v>6663</v>
      </c>
      <c r="L8" s="104">
        <f>K8/B8</f>
        <v>1.0010516826923077</v>
      </c>
      <c r="M8" s="102">
        <v>5964</v>
      </c>
      <c r="N8" s="104">
        <f>M8/B8</f>
        <v>0.8960336538461539</v>
      </c>
      <c r="O8" s="102">
        <v>5469</v>
      </c>
      <c r="P8" s="104">
        <f>O8/B8</f>
        <v>0.8216646634615384</v>
      </c>
      <c r="Q8" s="102">
        <v>6292</v>
      </c>
      <c r="R8" s="104">
        <f>Q8/B8</f>
        <v>0.9453125</v>
      </c>
      <c r="S8" s="102">
        <v>5556</v>
      </c>
      <c r="T8" s="104">
        <f>S8/B8</f>
        <v>0.8347355769230769</v>
      </c>
      <c r="U8" s="102">
        <v>5668</v>
      </c>
      <c r="V8" s="104">
        <f>U8/B8</f>
        <v>0.8515625</v>
      </c>
      <c r="W8" s="102">
        <v>4693</v>
      </c>
      <c r="X8" s="104">
        <f>W8/B8</f>
        <v>0.705078125</v>
      </c>
      <c r="Y8" s="102">
        <v>4261</v>
      </c>
      <c r="Z8" s="265">
        <f>Y8/B8</f>
        <v>0.6401742788461539</v>
      </c>
      <c r="AA8" s="266">
        <f>C8+E8+G8+I8+K8+M8+O8+Q8+S8+U8+W8+Y8</f>
        <v>69051</v>
      </c>
    </row>
    <row r="9" spans="1:27" ht="18" customHeight="1">
      <c r="A9" s="108" t="s">
        <v>26</v>
      </c>
      <c r="B9" s="101">
        <v>6656</v>
      </c>
      <c r="C9" s="102">
        <v>6979</v>
      </c>
      <c r="D9" s="103">
        <f>C9/B9</f>
        <v>1.0485276442307692</v>
      </c>
      <c r="E9" s="102">
        <v>6937</v>
      </c>
      <c r="F9" s="103">
        <f>E9/B9</f>
        <v>1.0422175480769231</v>
      </c>
      <c r="G9" s="102">
        <v>8229</v>
      </c>
      <c r="H9" s="103">
        <f>G9/B9</f>
        <v>1.236328125</v>
      </c>
      <c r="I9" s="102">
        <v>9359</v>
      </c>
      <c r="J9" s="104">
        <f>I9/B9</f>
        <v>1.4060997596153846</v>
      </c>
      <c r="K9" s="102">
        <v>8600</v>
      </c>
      <c r="L9" s="104">
        <f>K9/B9</f>
        <v>1.2920673076923077</v>
      </c>
      <c r="M9" s="102">
        <v>7927</v>
      </c>
      <c r="N9" s="104">
        <f>M9/B9</f>
        <v>1.1909555288461537</v>
      </c>
      <c r="O9" s="102">
        <v>7771</v>
      </c>
      <c r="P9" s="104">
        <f>O9/B9</f>
        <v>1.1675180288461537</v>
      </c>
      <c r="Q9" s="102">
        <v>9011</v>
      </c>
      <c r="R9" s="104">
        <f>Q9/B9</f>
        <v>1.3538161057692308</v>
      </c>
      <c r="S9" s="102">
        <v>8472</v>
      </c>
      <c r="T9" s="104">
        <f>S9/B9</f>
        <v>1.2728365384615385</v>
      </c>
      <c r="U9" s="102">
        <v>8482</v>
      </c>
      <c r="V9" s="104">
        <f>U9/B9</f>
        <v>1.2743389423076923</v>
      </c>
      <c r="W9" s="102">
        <v>7570</v>
      </c>
      <c r="X9" s="104">
        <f>W9/B9</f>
        <v>1.1373197115384615</v>
      </c>
      <c r="Y9" s="102">
        <v>6512</v>
      </c>
      <c r="Z9" s="265">
        <f>Y9/B9</f>
        <v>0.9783653846153846</v>
      </c>
      <c r="AA9" s="266">
        <f>C9+E9+G9+I9+K9+M9+O9+Q9+S9+U9+W9+Y9</f>
        <v>95849</v>
      </c>
    </row>
    <row r="10" spans="1:27" ht="18" customHeight="1">
      <c r="A10" s="105" t="s">
        <v>27</v>
      </c>
      <c r="B10" s="106">
        <f>SUM(B7:B9)</f>
        <v>19968</v>
      </c>
      <c r="C10" s="107">
        <f>SUM(C7:C9)</f>
        <v>18060</v>
      </c>
      <c r="D10" s="103">
        <f>C10/B10</f>
        <v>0.9044471153846154</v>
      </c>
      <c r="E10" s="107">
        <f>SUM(E7:E9)</f>
        <v>18003</v>
      </c>
      <c r="F10" s="103">
        <f>E10/B10</f>
        <v>0.9015925480769231</v>
      </c>
      <c r="G10" s="107">
        <f>SUM(G7:G9)</f>
        <v>21669</v>
      </c>
      <c r="H10" s="103">
        <f>G10/B10</f>
        <v>1.0851862980769231</v>
      </c>
      <c r="I10" s="107">
        <f>SUM(I7:I9)</f>
        <v>25850</v>
      </c>
      <c r="J10" s="104">
        <f>I10/B10</f>
        <v>1.294571314102564</v>
      </c>
      <c r="K10" s="107">
        <f>SUM(K7:K9)</f>
        <v>23542</v>
      </c>
      <c r="L10" s="104">
        <f>K10/B10</f>
        <v>1.1789863782051282</v>
      </c>
      <c r="M10" s="107">
        <f>SUM(M7:M9)</f>
        <v>21302</v>
      </c>
      <c r="N10" s="104">
        <f>M10/B10</f>
        <v>1.066806891025641</v>
      </c>
      <c r="O10" s="107">
        <f>SUM(O7:O9)</f>
        <v>19677</v>
      </c>
      <c r="P10" s="104">
        <f>O10/B10</f>
        <v>0.9854266826923077</v>
      </c>
      <c r="Q10" s="107">
        <f>SUM(Q7:Q9)</f>
        <v>22823</v>
      </c>
      <c r="R10" s="104">
        <f>Q10/B10</f>
        <v>1.142978766025641</v>
      </c>
      <c r="S10" s="107">
        <f>SUM(S7:S9)</f>
        <v>21074</v>
      </c>
      <c r="T10" s="104">
        <f>S10/B10</f>
        <v>1.0553886217948718</v>
      </c>
      <c r="U10" s="107">
        <f>SUM(U7:U9)</f>
        <v>21140</v>
      </c>
      <c r="V10" s="104">
        <f>U10/B10</f>
        <v>1.0586939102564104</v>
      </c>
      <c r="W10" s="107">
        <f>SUM(W7:W9)</f>
        <v>18526</v>
      </c>
      <c r="X10" s="104">
        <f>W10/B10</f>
        <v>0.9277844551282052</v>
      </c>
      <c r="Y10" s="107">
        <f>SUM(Y7:Y9)</f>
        <v>16181</v>
      </c>
      <c r="Z10" s="265">
        <f>Y10/B10</f>
        <v>0.8103465544871795</v>
      </c>
      <c r="AA10" s="266">
        <f>C10+E10+G10+I10+K10+M10+O10+Q10+S10+U10+W10+Y10</f>
        <v>247847</v>
      </c>
    </row>
    <row r="11" spans="10:16" ht="12.75">
      <c r="J11" s="13"/>
      <c r="P11" s="14"/>
    </row>
    <row r="12" spans="1:16" ht="15">
      <c r="A12" s="192"/>
      <c r="J12" s="13"/>
      <c r="P12" s="14"/>
    </row>
    <row r="13" spans="1:16" s="376" customFormat="1" ht="12.75">
      <c r="A13" s="378"/>
      <c r="B13" s="438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P13" s="440"/>
    </row>
    <row r="14" spans="1:17" s="376" customFormat="1" ht="12.75">
      <c r="A14" s="441"/>
      <c r="B14" s="439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3"/>
      <c r="P14" s="444"/>
      <c r="Q14" s="445"/>
    </row>
    <row r="15" spans="1:17" s="376" customFormat="1" ht="12.75">
      <c r="A15" s="441"/>
      <c r="B15" s="439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3"/>
      <c r="P15" s="444"/>
      <c r="Q15" s="443"/>
    </row>
    <row r="16" spans="1:17" s="376" customFormat="1" ht="12.75">
      <c r="A16" s="441"/>
      <c r="B16" s="439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  <c r="P16" s="444"/>
      <c r="Q16" s="445"/>
    </row>
    <row r="17" spans="2:16" s="376" customFormat="1" ht="12.75">
      <c r="B17" s="424"/>
      <c r="C17" s="489"/>
      <c r="D17" s="489"/>
      <c r="E17" s="489"/>
      <c r="F17" s="489"/>
      <c r="G17" s="489"/>
      <c r="H17" s="489"/>
      <c r="J17" s="490"/>
      <c r="P17" s="440"/>
    </row>
    <row r="18" spans="2:16" s="376" customFormat="1" ht="12.75">
      <c r="B18" s="424"/>
      <c r="C18" s="489"/>
      <c r="D18" s="489"/>
      <c r="E18" s="489"/>
      <c r="F18" s="489"/>
      <c r="G18" s="489"/>
      <c r="H18" s="489"/>
      <c r="J18" s="490"/>
      <c r="P18" s="440"/>
    </row>
    <row r="19" spans="2:16" s="376" customFormat="1" ht="12.75">
      <c r="B19" s="424"/>
      <c r="C19" s="489"/>
      <c r="D19" s="489"/>
      <c r="E19" s="489"/>
      <c r="F19" s="489"/>
      <c r="G19" s="489"/>
      <c r="H19" s="489"/>
      <c r="J19" s="490"/>
      <c r="P19" s="440"/>
    </row>
    <row r="20" spans="2:8" s="376" customFormat="1" ht="12.75">
      <c r="B20" s="424"/>
      <c r="C20" s="489"/>
      <c r="D20" s="489"/>
      <c r="E20" s="489"/>
      <c r="F20" s="489"/>
      <c r="G20" s="489"/>
      <c r="H20" s="489"/>
    </row>
    <row r="21" spans="2:17" s="376" customFormat="1" ht="12.75">
      <c r="B21" s="424"/>
      <c r="C21" s="489"/>
      <c r="D21" s="489"/>
      <c r="E21" s="489"/>
      <c r="F21" s="489"/>
      <c r="G21" s="489"/>
      <c r="H21" s="489"/>
      <c r="Q21" s="440"/>
    </row>
    <row r="22" spans="2:17" s="376" customFormat="1" ht="12.75">
      <c r="B22" s="424"/>
      <c r="C22" s="489"/>
      <c r="D22" s="489"/>
      <c r="E22" s="489"/>
      <c r="F22" s="489"/>
      <c r="G22" s="489"/>
      <c r="H22" s="489"/>
      <c r="Q22" s="440"/>
    </row>
    <row r="23" spans="2:17" s="376" customFormat="1" ht="12.75">
      <c r="B23" s="424"/>
      <c r="C23" s="489"/>
      <c r="D23" s="489"/>
      <c r="E23" s="489"/>
      <c r="F23" s="489"/>
      <c r="G23" s="489"/>
      <c r="H23" s="489"/>
      <c r="Q23" s="440"/>
    </row>
    <row r="24" spans="2:17" s="376" customFormat="1" ht="12.75">
      <c r="B24" s="424"/>
      <c r="C24" s="489"/>
      <c r="D24" s="489"/>
      <c r="E24" s="489"/>
      <c r="F24" s="489"/>
      <c r="G24" s="489"/>
      <c r="H24" s="489"/>
      <c r="Q24" s="440"/>
    </row>
    <row r="25" spans="2:17" s="376" customFormat="1" ht="12.75">
      <c r="B25" s="424"/>
      <c r="C25" s="489"/>
      <c r="D25" s="489"/>
      <c r="E25" s="489"/>
      <c r="F25" s="489"/>
      <c r="G25" s="489"/>
      <c r="H25" s="489"/>
      <c r="Q25" s="440"/>
    </row>
    <row r="26" spans="2:17" s="376" customFormat="1" ht="12.75">
      <c r="B26" s="424"/>
      <c r="C26" s="489"/>
      <c r="D26" s="489"/>
      <c r="E26" s="489"/>
      <c r="F26" s="489"/>
      <c r="G26" s="489"/>
      <c r="H26" s="489"/>
      <c r="Q26" s="440"/>
    </row>
    <row r="27" ht="12.75">
      <c r="Q27" s="14"/>
    </row>
    <row r="28" ht="12.75">
      <c r="Q28" s="14"/>
    </row>
    <row r="29" ht="12.75">
      <c r="Q29" s="14"/>
    </row>
    <row r="30" ht="12.75">
      <c r="Q30" s="14"/>
    </row>
    <row r="31" ht="12.75">
      <c r="Q31" s="14"/>
    </row>
    <row r="34" spans="1:16" ht="12.75">
      <c r="A34" s="446" t="s">
        <v>23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376"/>
      <c r="O34" s="376"/>
      <c r="P34" s="376"/>
    </row>
    <row r="35" spans="1:16" ht="12.75">
      <c r="A35" s="441" t="s">
        <v>25</v>
      </c>
      <c r="B35" s="448"/>
      <c r="C35" s="448"/>
      <c r="D35" s="448"/>
      <c r="E35" s="448"/>
      <c r="F35" s="448"/>
      <c r="G35" s="448"/>
      <c r="H35" s="390"/>
      <c r="I35" s="390"/>
      <c r="J35" s="390"/>
      <c r="K35" s="390"/>
      <c r="L35" s="390"/>
      <c r="M35" s="390"/>
      <c r="N35" s="376"/>
      <c r="O35" s="376"/>
      <c r="P35" s="376"/>
    </row>
    <row r="36" spans="1:16" ht="12.75">
      <c r="A36" s="441" t="s">
        <v>1</v>
      </c>
      <c r="B36" s="448"/>
      <c r="C36" s="448"/>
      <c r="D36" s="448"/>
      <c r="E36" s="448"/>
      <c r="F36" s="448"/>
      <c r="G36" s="448"/>
      <c r="H36" s="390"/>
      <c r="I36" s="390"/>
      <c r="J36" s="390"/>
      <c r="K36" s="390"/>
      <c r="L36" s="390"/>
      <c r="M36" s="390"/>
      <c r="N36" s="376"/>
      <c r="O36" s="376"/>
      <c r="P36" s="376"/>
    </row>
    <row r="37" spans="1:16" ht="12.75">
      <c r="A37" s="441" t="s">
        <v>26</v>
      </c>
      <c r="B37" s="448"/>
      <c r="C37" s="448"/>
      <c r="D37" s="448"/>
      <c r="E37" s="448"/>
      <c r="F37" s="448"/>
      <c r="G37" s="448"/>
      <c r="H37" s="390"/>
      <c r="I37" s="390"/>
      <c r="J37" s="390"/>
      <c r="K37" s="390"/>
      <c r="L37" s="390"/>
      <c r="M37" s="390"/>
      <c r="N37" s="376"/>
      <c r="O37" s="376"/>
      <c r="P37" s="376"/>
    </row>
    <row r="38" spans="1:16" ht="12.75">
      <c r="A38" s="449" t="s">
        <v>102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376"/>
      <c r="O38" s="376"/>
      <c r="P38" s="376"/>
    </row>
  </sheetData>
  <sheetProtection selectLockedCells="1" selectUnlockedCells="1"/>
  <mergeCells count="1">
    <mergeCell ref="A5:AA5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rowBreaks count="1" manualBreakCount="1">
    <brk id="11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AA7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5" sqref="A5:AA26"/>
    </sheetView>
  </sheetViews>
  <sheetFormatPr defaultColWidth="9.140625" defaultRowHeight="12.75"/>
  <cols>
    <col min="1" max="1" width="19.421875" style="0" customWidth="1"/>
    <col min="2" max="2" width="9.421875" style="0" customWidth="1"/>
    <col min="3" max="3" width="5.57421875" style="2" bestFit="1" customWidth="1"/>
    <col min="4" max="4" width="5.8515625" style="2" customWidth="1"/>
    <col min="5" max="5" width="5.421875" style="2" customWidth="1"/>
    <col min="6" max="6" width="8.421875" style="2" bestFit="1" customWidth="1"/>
    <col min="7" max="7" width="5.7109375" style="2" bestFit="1" customWidth="1"/>
    <col min="8" max="8" width="5.57421875" style="2" customWidth="1"/>
    <col min="9" max="9" width="7.28125" style="2" bestFit="1" customWidth="1"/>
    <col min="10" max="11" width="5.421875" style="2" customWidth="1"/>
    <col min="12" max="12" width="5.7109375" style="2" bestFit="1" customWidth="1"/>
    <col min="13" max="13" width="5.421875" style="2" customWidth="1"/>
    <col min="14" max="14" width="7.140625" style="2" customWidth="1"/>
    <col min="15" max="15" width="5.57421875" style="2" customWidth="1"/>
    <col min="16" max="16" width="5.421875" style="2" customWidth="1"/>
    <col min="17" max="17" width="5.57421875" style="2" customWidth="1"/>
    <col min="18" max="18" width="5.7109375" style="2" customWidth="1"/>
    <col min="19" max="19" width="5.57421875" style="2" customWidth="1"/>
    <col min="20" max="20" width="5.421875" style="2" bestFit="1" customWidth="1"/>
    <col min="21" max="21" width="5.57421875" style="2" customWidth="1"/>
    <col min="22" max="22" width="5.421875" style="2" bestFit="1" customWidth="1"/>
    <col min="23" max="23" width="5.57421875" style="2" customWidth="1"/>
    <col min="24" max="24" width="5.140625" style="2" customWidth="1"/>
    <col min="25" max="25" width="5.57421875" style="2" customWidth="1"/>
    <col min="26" max="26" width="6.00390625" style="2" customWidth="1"/>
    <col min="27" max="27" width="6.57421875" style="2" customWidth="1"/>
  </cols>
  <sheetData>
    <row r="2" spans="1:27" ht="16.5" customHeight="1">
      <c r="A2" s="533" t="s">
        <v>223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</row>
    <row r="3" spans="1:27" ht="16.5" customHeight="1">
      <c r="A3" s="533" t="s">
        <v>120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</row>
    <row r="5" spans="1:27" ht="18.75" customHeight="1">
      <c r="A5" s="542" t="s">
        <v>224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</row>
    <row r="6" spans="1:27" ht="24">
      <c r="A6" s="109" t="s">
        <v>75</v>
      </c>
      <c r="B6" s="110" t="s">
        <v>24</v>
      </c>
      <c r="C6" s="109" t="s">
        <v>5</v>
      </c>
      <c r="D6" s="109" t="s">
        <v>6</v>
      </c>
      <c r="E6" s="109" t="s">
        <v>7</v>
      </c>
      <c r="F6" s="109" t="s">
        <v>6</v>
      </c>
      <c r="G6" s="109" t="s">
        <v>8</v>
      </c>
      <c r="H6" s="109" t="s">
        <v>6</v>
      </c>
      <c r="I6" s="109" t="s">
        <v>9</v>
      </c>
      <c r="J6" s="109" t="s">
        <v>6</v>
      </c>
      <c r="K6" s="109" t="s">
        <v>10</v>
      </c>
      <c r="L6" s="109" t="s">
        <v>6</v>
      </c>
      <c r="M6" s="109" t="s">
        <v>11</v>
      </c>
      <c r="N6" s="109" t="s">
        <v>6</v>
      </c>
      <c r="O6" s="109" t="s">
        <v>12</v>
      </c>
      <c r="P6" s="109" t="s">
        <v>6</v>
      </c>
      <c r="Q6" s="109" t="s">
        <v>13</v>
      </c>
      <c r="R6" s="109" t="s">
        <v>6</v>
      </c>
      <c r="S6" s="109" t="s">
        <v>14</v>
      </c>
      <c r="T6" s="109" t="s">
        <v>6</v>
      </c>
      <c r="U6" s="109" t="s">
        <v>15</v>
      </c>
      <c r="V6" s="109" t="s">
        <v>6</v>
      </c>
      <c r="W6" s="109" t="s">
        <v>16</v>
      </c>
      <c r="X6" s="109" t="s">
        <v>6</v>
      </c>
      <c r="Y6" s="109" t="s">
        <v>17</v>
      </c>
      <c r="Z6" s="109" t="s">
        <v>6</v>
      </c>
      <c r="AA6" s="263" t="s">
        <v>138</v>
      </c>
    </row>
    <row r="7" spans="1:27" ht="12.75">
      <c r="A7" s="111" t="s">
        <v>28</v>
      </c>
      <c r="B7" s="112">
        <v>930</v>
      </c>
      <c r="C7" s="113">
        <v>832</v>
      </c>
      <c r="D7" s="114">
        <f aca="true" t="shared" si="0" ref="D7:D14">C7/B7</f>
        <v>0.8946236559139785</v>
      </c>
      <c r="E7" s="113">
        <v>689</v>
      </c>
      <c r="F7" s="114">
        <f aca="true" t="shared" si="1" ref="F7:F13">E7/B7</f>
        <v>0.7408602150537634</v>
      </c>
      <c r="G7" s="113">
        <v>894</v>
      </c>
      <c r="H7" s="115">
        <f aca="true" t="shared" si="2" ref="H7:H14">G7/B7</f>
        <v>0.9612903225806452</v>
      </c>
      <c r="I7" s="113">
        <v>841</v>
      </c>
      <c r="J7" s="115">
        <f>I7/B7</f>
        <v>0.9043010752688172</v>
      </c>
      <c r="K7" s="113">
        <v>756</v>
      </c>
      <c r="L7" s="115">
        <f>K7/B7</f>
        <v>0.8129032258064516</v>
      </c>
      <c r="M7" s="118">
        <v>740</v>
      </c>
      <c r="N7" s="115">
        <f>M7/B7</f>
        <v>0.7956989247311828</v>
      </c>
      <c r="O7" s="113">
        <v>682</v>
      </c>
      <c r="P7" s="116">
        <f>O7/B7</f>
        <v>0.7333333333333333</v>
      </c>
      <c r="Q7" s="113">
        <v>635</v>
      </c>
      <c r="R7" s="116">
        <f>Q7/B7</f>
        <v>0.6827956989247311</v>
      </c>
      <c r="S7" s="113">
        <v>797</v>
      </c>
      <c r="T7" s="116">
        <f>S7/B7</f>
        <v>0.8569892473118279</v>
      </c>
      <c r="U7" s="113">
        <v>680</v>
      </c>
      <c r="V7" s="116">
        <f>U7/B7</f>
        <v>0.7311827956989247</v>
      </c>
      <c r="W7" s="113">
        <v>607</v>
      </c>
      <c r="X7" s="116">
        <f>W7/B7</f>
        <v>0.6526881720430108</v>
      </c>
      <c r="Y7" s="113">
        <v>419</v>
      </c>
      <c r="Z7" s="116">
        <f>Y7/B7</f>
        <v>0.4505376344086022</v>
      </c>
      <c r="AA7" s="113">
        <f aca="true" t="shared" si="3" ref="AA7:AA14">Y7+W7+U7+S7+Q7+O7+M7+K7+I7+G7+E7+C7</f>
        <v>8572</v>
      </c>
    </row>
    <row r="8" spans="1:27" ht="12.75">
      <c r="A8" s="117" t="s">
        <v>29</v>
      </c>
      <c r="B8" s="112">
        <v>930</v>
      </c>
      <c r="C8" s="113">
        <v>641</v>
      </c>
      <c r="D8" s="114">
        <f t="shared" si="0"/>
        <v>0.689247311827957</v>
      </c>
      <c r="E8" s="113">
        <v>616</v>
      </c>
      <c r="F8" s="114">
        <f t="shared" si="1"/>
        <v>0.6623655913978495</v>
      </c>
      <c r="G8" s="118">
        <v>770</v>
      </c>
      <c r="H8" s="115">
        <f t="shared" si="2"/>
        <v>0.8279569892473119</v>
      </c>
      <c r="I8" s="118">
        <v>798</v>
      </c>
      <c r="J8" s="115">
        <f aca="true" t="shared" si="4" ref="J8:J14">I8/B8</f>
        <v>0.8580645161290322</v>
      </c>
      <c r="K8" s="118">
        <v>778</v>
      </c>
      <c r="L8" s="115">
        <f aca="true" t="shared" si="5" ref="L8:L14">K8/B8</f>
        <v>0.8365591397849462</v>
      </c>
      <c r="M8" s="118">
        <v>721</v>
      </c>
      <c r="N8" s="115">
        <f aca="true" t="shared" si="6" ref="N8:N13">M8/B8</f>
        <v>0.7752688172043011</v>
      </c>
      <c r="O8" s="119">
        <v>811</v>
      </c>
      <c r="P8" s="116">
        <f aca="true" t="shared" si="7" ref="P8:P14">O8/B8</f>
        <v>0.8720430107526882</v>
      </c>
      <c r="Q8" s="119">
        <v>829</v>
      </c>
      <c r="R8" s="116">
        <f aca="true" t="shared" si="8" ref="R8:R14">Q8/B8</f>
        <v>0.8913978494623656</v>
      </c>
      <c r="S8" s="119">
        <v>507</v>
      </c>
      <c r="T8" s="116">
        <f aca="true" t="shared" si="9" ref="T8:T14">S8/B8</f>
        <v>0.5451612903225806</v>
      </c>
      <c r="U8" s="119">
        <v>490</v>
      </c>
      <c r="V8" s="116">
        <f aca="true" t="shared" si="10" ref="V8:V14">U8/B8</f>
        <v>0.5268817204301075</v>
      </c>
      <c r="W8" s="119">
        <v>317</v>
      </c>
      <c r="X8" s="116">
        <f aca="true" t="shared" si="11" ref="X8:X14">W8/B8</f>
        <v>0.34086021505376346</v>
      </c>
      <c r="Y8" s="119">
        <v>411</v>
      </c>
      <c r="Z8" s="116">
        <f aca="true" t="shared" si="12" ref="Z8:Z14">Y8/B8</f>
        <v>0.44193548387096776</v>
      </c>
      <c r="AA8" s="113">
        <f t="shared" si="3"/>
        <v>7689</v>
      </c>
    </row>
    <row r="9" spans="1:27" ht="12.75">
      <c r="A9" s="111" t="s">
        <v>30</v>
      </c>
      <c r="B9" s="112">
        <v>930</v>
      </c>
      <c r="C9" s="113">
        <v>634</v>
      </c>
      <c r="D9" s="114">
        <f t="shared" si="0"/>
        <v>0.6817204301075269</v>
      </c>
      <c r="E9" s="113">
        <v>530</v>
      </c>
      <c r="F9" s="114">
        <f t="shared" si="1"/>
        <v>0.5698924731182796</v>
      </c>
      <c r="G9" s="118">
        <v>649</v>
      </c>
      <c r="H9" s="115">
        <f t="shared" si="2"/>
        <v>0.6978494623655914</v>
      </c>
      <c r="I9" s="118">
        <v>726</v>
      </c>
      <c r="J9" s="115">
        <f t="shared" si="4"/>
        <v>0.7806451612903226</v>
      </c>
      <c r="K9" s="118">
        <v>522</v>
      </c>
      <c r="L9" s="115">
        <f t="shared" si="5"/>
        <v>0.5612903225806452</v>
      </c>
      <c r="M9" s="118">
        <v>649</v>
      </c>
      <c r="N9" s="115">
        <f t="shared" si="6"/>
        <v>0.6978494623655914</v>
      </c>
      <c r="O9" s="119">
        <v>442</v>
      </c>
      <c r="P9" s="116">
        <f t="shared" si="7"/>
        <v>0.4752688172043011</v>
      </c>
      <c r="Q9" s="119">
        <v>804</v>
      </c>
      <c r="R9" s="116">
        <f t="shared" si="8"/>
        <v>0.864516129032258</v>
      </c>
      <c r="S9" s="119">
        <v>594</v>
      </c>
      <c r="T9" s="116">
        <f t="shared" si="9"/>
        <v>0.6387096774193548</v>
      </c>
      <c r="U9" s="119">
        <v>804</v>
      </c>
      <c r="V9" s="116">
        <f t="shared" si="10"/>
        <v>0.864516129032258</v>
      </c>
      <c r="W9" s="119">
        <v>710</v>
      </c>
      <c r="X9" s="116">
        <f t="shared" si="11"/>
        <v>0.7634408602150538</v>
      </c>
      <c r="Y9" s="119">
        <v>370</v>
      </c>
      <c r="Z9" s="116">
        <f t="shared" si="12"/>
        <v>0.3978494623655914</v>
      </c>
      <c r="AA9" s="113">
        <f t="shared" si="3"/>
        <v>7434</v>
      </c>
    </row>
    <row r="10" spans="1:27" ht="12.75">
      <c r="A10" s="111" t="s">
        <v>31</v>
      </c>
      <c r="B10" s="112">
        <v>930</v>
      </c>
      <c r="C10" s="113">
        <v>470</v>
      </c>
      <c r="D10" s="114">
        <f t="shared" si="0"/>
        <v>0.5053763440860215</v>
      </c>
      <c r="E10" s="113">
        <v>474</v>
      </c>
      <c r="F10" s="114">
        <f t="shared" si="1"/>
        <v>0.5096774193548387</v>
      </c>
      <c r="G10" s="118">
        <v>700</v>
      </c>
      <c r="H10" s="115">
        <f>G10/B10</f>
        <v>0.7526881720430108</v>
      </c>
      <c r="I10" s="118">
        <v>785</v>
      </c>
      <c r="J10" s="115">
        <f t="shared" si="4"/>
        <v>0.8440860215053764</v>
      </c>
      <c r="K10" s="118">
        <v>627</v>
      </c>
      <c r="L10" s="115">
        <f t="shared" si="5"/>
        <v>0.6741935483870968</v>
      </c>
      <c r="M10" s="118">
        <v>825</v>
      </c>
      <c r="N10" s="115">
        <f t="shared" si="6"/>
        <v>0.8870967741935484</v>
      </c>
      <c r="O10" s="119">
        <v>889</v>
      </c>
      <c r="P10" s="116">
        <f t="shared" si="7"/>
        <v>0.9559139784946237</v>
      </c>
      <c r="Q10" s="119">
        <v>884</v>
      </c>
      <c r="R10" s="116">
        <f t="shared" si="8"/>
        <v>0.9505376344086022</v>
      </c>
      <c r="S10" s="119">
        <v>686</v>
      </c>
      <c r="T10" s="116">
        <f t="shared" si="9"/>
        <v>0.7376344086021506</v>
      </c>
      <c r="U10" s="119">
        <v>597</v>
      </c>
      <c r="V10" s="116">
        <f t="shared" si="10"/>
        <v>0.6419354838709678</v>
      </c>
      <c r="W10" s="119">
        <v>675</v>
      </c>
      <c r="X10" s="116">
        <f t="shared" si="11"/>
        <v>0.7258064516129032</v>
      </c>
      <c r="Y10" s="119">
        <v>683</v>
      </c>
      <c r="Z10" s="116">
        <f t="shared" si="12"/>
        <v>0.7344086021505376</v>
      </c>
      <c r="AA10" s="113">
        <f t="shared" si="3"/>
        <v>8295</v>
      </c>
    </row>
    <row r="11" spans="1:27" ht="12.75">
      <c r="A11" s="111" t="s">
        <v>32</v>
      </c>
      <c r="B11" s="112">
        <v>930</v>
      </c>
      <c r="C11" s="113">
        <v>368</v>
      </c>
      <c r="D11" s="114">
        <f t="shared" si="0"/>
        <v>0.3956989247311828</v>
      </c>
      <c r="E11" s="113">
        <v>474</v>
      </c>
      <c r="F11" s="114">
        <f t="shared" si="1"/>
        <v>0.5096774193548387</v>
      </c>
      <c r="G11" s="118">
        <v>664</v>
      </c>
      <c r="H11" s="115">
        <f t="shared" si="2"/>
        <v>0.7139784946236559</v>
      </c>
      <c r="I11" s="118">
        <v>713</v>
      </c>
      <c r="J11" s="115">
        <f t="shared" si="4"/>
        <v>0.7666666666666667</v>
      </c>
      <c r="K11" s="118">
        <v>658</v>
      </c>
      <c r="L11" s="115">
        <f t="shared" si="5"/>
        <v>0.7075268817204301</v>
      </c>
      <c r="M11" s="118">
        <v>582</v>
      </c>
      <c r="N11" s="115">
        <f t="shared" si="6"/>
        <v>0.6258064516129033</v>
      </c>
      <c r="O11" s="119">
        <v>669</v>
      </c>
      <c r="P11" s="116">
        <f t="shared" si="7"/>
        <v>0.7193548387096774</v>
      </c>
      <c r="Q11" s="119">
        <v>637</v>
      </c>
      <c r="R11" s="116">
        <f t="shared" si="8"/>
        <v>0.6849462365591398</v>
      </c>
      <c r="S11" s="119">
        <v>571</v>
      </c>
      <c r="T11" s="116">
        <f t="shared" si="9"/>
        <v>0.613978494623656</v>
      </c>
      <c r="U11" s="119">
        <v>597</v>
      </c>
      <c r="V11" s="116">
        <f t="shared" si="10"/>
        <v>0.6419354838709678</v>
      </c>
      <c r="W11" s="119">
        <v>522</v>
      </c>
      <c r="X11" s="116">
        <f t="shared" si="11"/>
        <v>0.5612903225806452</v>
      </c>
      <c r="Y11" s="119">
        <v>518</v>
      </c>
      <c r="Z11" s="116">
        <f t="shared" si="12"/>
        <v>0.556989247311828</v>
      </c>
      <c r="AA11" s="113">
        <f t="shared" si="3"/>
        <v>6973</v>
      </c>
    </row>
    <row r="12" spans="1:27" ht="12.75">
      <c r="A12" s="111" t="s">
        <v>33</v>
      </c>
      <c r="B12" s="112">
        <v>930</v>
      </c>
      <c r="C12" s="113">
        <v>630</v>
      </c>
      <c r="D12" s="114">
        <f t="shared" si="0"/>
        <v>0.6774193548387096</v>
      </c>
      <c r="E12" s="113">
        <v>571</v>
      </c>
      <c r="F12" s="114">
        <f t="shared" si="1"/>
        <v>0.613978494623656</v>
      </c>
      <c r="G12" s="118">
        <v>484</v>
      </c>
      <c r="H12" s="115">
        <f t="shared" si="2"/>
        <v>0.5204301075268817</v>
      </c>
      <c r="I12" s="118">
        <v>771</v>
      </c>
      <c r="J12" s="115">
        <f t="shared" si="4"/>
        <v>0.8290322580645161</v>
      </c>
      <c r="K12" s="118">
        <v>741</v>
      </c>
      <c r="L12" s="115">
        <f t="shared" si="5"/>
        <v>0.7967741935483871</v>
      </c>
      <c r="M12" s="118">
        <v>669</v>
      </c>
      <c r="N12" s="115">
        <f t="shared" si="6"/>
        <v>0.7193548387096774</v>
      </c>
      <c r="O12" s="119">
        <v>549</v>
      </c>
      <c r="P12" s="116">
        <f t="shared" si="7"/>
        <v>0.5903225806451613</v>
      </c>
      <c r="Q12" s="119">
        <v>760</v>
      </c>
      <c r="R12" s="116">
        <f t="shared" si="8"/>
        <v>0.8172043010752689</v>
      </c>
      <c r="S12" s="119">
        <v>560</v>
      </c>
      <c r="T12" s="116">
        <f t="shared" si="9"/>
        <v>0.6021505376344086</v>
      </c>
      <c r="U12" s="119">
        <v>750</v>
      </c>
      <c r="V12" s="116">
        <f t="shared" si="10"/>
        <v>0.8064516129032258</v>
      </c>
      <c r="W12" s="119">
        <v>688</v>
      </c>
      <c r="X12" s="116">
        <f t="shared" si="11"/>
        <v>0.7397849462365591</v>
      </c>
      <c r="Y12" s="119">
        <v>381</v>
      </c>
      <c r="Z12" s="116">
        <f t="shared" si="12"/>
        <v>0.4096774193548387</v>
      </c>
      <c r="AA12" s="113">
        <f t="shared" si="3"/>
        <v>7554</v>
      </c>
    </row>
    <row r="13" spans="1:27" ht="12.75">
      <c r="A13" s="111" t="s">
        <v>34</v>
      </c>
      <c r="B13" s="112">
        <v>930</v>
      </c>
      <c r="C13" s="113">
        <v>248</v>
      </c>
      <c r="D13" s="114">
        <f t="shared" si="0"/>
        <v>0.26666666666666666</v>
      </c>
      <c r="E13" s="113">
        <v>291</v>
      </c>
      <c r="F13" s="114">
        <f t="shared" si="1"/>
        <v>0.31290322580645163</v>
      </c>
      <c r="G13" s="118">
        <v>268</v>
      </c>
      <c r="H13" s="115">
        <f t="shared" si="2"/>
        <v>0.28817204301075267</v>
      </c>
      <c r="I13" s="118">
        <v>314</v>
      </c>
      <c r="J13" s="115">
        <f t="shared" si="4"/>
        <v>0.33763440860215055</v>
      </c>
      <c r="K13" s="118">
        <v>249</v>
      </c>
      <c r="L13" s="115">
        <f t="shared" si="5"/>
        <v>0.267741935483871</v>
      </c>
      <c r="M13" s="118">
        <v>355</v>
      </c>
      <c r="N13" s="115">
        <f t="shared" si="6"/>
        <v>0.3817204301075269</v>
      </c>
      <c r="O13" s="119">
        <v>324</v>
      </c>
      <c r="P13" s="116">
        <f t="shared" si="7"/>
        <v>0.34838709677419355</v>
      </c>
      <c r="Q13" s="119">
        <v>333</v>
      </c>
      <c r="R13" s="116">
        <f t="shared" si="8"/>
        <v>0.3580645161290323</v>
      </c>
      <c r="S13" s="119">
        <v>363</v>
      </c>
      <c r="T13" s="116">
        <f t="shared" si="9"/>
        <v>0.3903225806451613</v>
      </c>
      <c r="U13" s="119">
        <v>314</v>
      </c>
      <c r="V13" s="116">
        <f t="shared" si="10"/>
        <v>0.33763440860215055</v>
      </c>
      <c r="W13" s="119">
        <v>379</v>
      </c>
      <c r="X13" s="116">
        <f t="shared" si="11"/>
        <v>0.4075268817204301</v>
      </c>
      <c r="Y13" s="119">
        <v>414</v>
      </c>
      <c r="Z13" s="116">
        <f t="shared" si="12"/>
        <v>0.44516129032258067</v>
      </c>
      <c r="AA13" s="113">
        <f t="shared" si="3"/>
        <v>3852</v>
      </c>
    </row>
    <row r="14" spans="1:27" ht="12.75">
      <c r="A14" s="120" t="s">
        <v>27</v>
      </c>
      <c r="B14" s="121">
        <f>SUM(B7:B13)</f>
        <v>6510</v>
      </c>
      <c r="C14" s="122">
        <f>SUM(C7:C13)</f>
        <v>3823</v>
      </c>
      <c r="D14" s="114">
        <f t="shared" si="0"/>
        <v>0.5872503840245775</v>
      </c>
      <c r="E14" s="122">
        <f>SUM(E7:E13)</f>
        <v>3645</v>
      </c>
      <c r="F14" s="114">
        <f>E14/B14</f>
        <v>0.5599078341013825</v>
      </c>
      <c r="G14" s="119">
        <f>SUM(G7:G13)</f>
        <v>4429</v>
      </c>
      <c r="H14" s="115">
        <f t="shared" si="2"/>
        <v>0.6803379416282642</v>
      </c>
      <c r="I14" s="119">
        <f>SUM(I7:I13)</f>
        <v>4948</v>
      </c>
      <c r="J14" s="115">
        <f t="shared" si="4"/>
        <v>0.7600614439324117</v>
      </c>
      <c r="K14" s="119">
        <f>SUM(K7:K13)</f>
        <v>4331</v>
      </c>
      <c r="L14" s="115">
        <f t="shared" si="5"/>
        <v>0.665284178187404</v>
      </c>
      <c r="M14" s="119">
        <f>SUM(M7:M13)</f>
        <v>4541</v>
      </c>
      <c r="N14" s="115">
        <v>897</v>
      </c>
      <c r="O14" s="119">
        <f>SUM(O7:O13)</f>
        <v>4366</v>
      </c>
      <c r="P14" s="116">
        <f t="shared" si="7"/>
        <v>0.6706605222734255</v>
      </c>
      <c r="Q14" s="119">
        <f>SUM(Q7:Q13)</f>
        <v>4882</v>
      </c>
      <c r="R14" s="116">
        <f t="shared" si="8"/>
        <v>0.7499231950844855</v>
      </c>
      <c r="S14" s="119">
        <f>SUM(S7:S13)</f>
        <v>4078</v>
      </c>
      <c r="T14" s="116">
        <f t="shared" si="9"/>
        <v>0.6264208909370199</v>
      </c>
      <c r="U14" s="119">
        <f>SUM(U7:U13)</f>
        <v>4232</v>
      </c>
      <c r="V14" s="116">
        <f t="shared" si="10"/>
        <v>0.6500768049155146</v>
      </c>
      <c r="W14" s="119">
        <f>SUM(W7:W13)</f>
        <v>3898</v>
      </c>
      <c r="X14" s="116">
        <f t="shared" si="11"/>
        <v>0.5987711213517665</v>
      </c>
      <c r="Y14" s="119">
        <f>SUM(Y7:Y13)</f>
        <v>3196</v>
      </c>
      <c r="Z14" s="116">
        <f t="shared" si="12"/>
        <v>0.490937019969278</v>
      </c>
      <c r="AA14" s="113">
        <f t="shared" si="3"/>
        <v>50369</v>
      </c>
    </row>
    <row r="17" spans="1:27" ht="15.75">
      <c r="A17" s="544" t="s">
        <v>225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6"/>
    </row>
    <row r="18" spans="1:27" ht="24">
      <c r="A18" s="400" t="s">
        <v>75</v>
      </c>
      <c r="B18" s="110" t="s">
        <v>24</v>
      </c>
      <c r="C18" s="109" t="s">
        <v>5</v>
      </c>
      <c r="D18" s="109" t="s">
        <v>6</v>
      </c>
      <c r="E18" s="109" t="s">
        <v>7</v>
      </c>
      <c r="F18" s="109" t="s">
        <v>6</v>
      </c>
      <c r="G18" s="109" t="s">
        <v>8</v>
      </c>
      <c r="H18" s="109" t="s">
        <v>6</v>
      </c>
      <c r="I18" s="109" t="s">
        <v>9</v>
      </c>
      <c r="J18" s="109" t="s">
        <v>6</v>
      </c>
      <c r="K18" s="109" t="s">
        <v>10</v>
      </c>
      <c r="L18" s="109" t="s">
        <v>6</v>
      </c>
      <c r="M18" s="109" t="s">
        <v>11</v>
      </c>
      <c r="N18" s="109" t="s">
        <v>6</v>
      </c>
      <c r="O18" s="109" t="s">
        <v>12</v>
      </c>
      <c r="P18" s="109" t="s">
        <v>6</v>
      </c>
      <c r="Q18" s="109" t="s">
        <v>13</v>
      </c>
      <c r="R18" s="109" t="s">
        <v>6</v>
      </c>
      <c r="S18" s="109" t="s">
        <v>14</v>
      </c>
      <c r="T18" s="109" t="s">
        <v>6</v>
      </c>
      <c r="U18" s="109" t="s">
        <v>15</v>
      </c>
      <c r="V18" s="109" t="s">
        <v>6</v>
      </c>
      <c r="W18" s="109" t="s">
        <v>16</v>
      </c>
      <c r="X18" s="109" t="s">
        <v>6</v>
      </c>
      <c r="Y18" s="109" t="s">
        <v>17</v>
      </c>
      <c r="Z18" s="411" t="s">
        <v>6</v>
      </c>
      <c r="AA18" s="413" t="s">
        <v>138</v>
      </c>
    </row>
    <row r="19" spans="1:27" ht="14.25">
      <c r="A19" s="401" t="s">
        <v>199</v>
      </c>
      <c r="B19" s="112">
        <v>53</v>
      </c>
      <c r="C19" s="113">
        <v>23</v>
      </c>
      <c r="D19" s="114">
        <f aca="true" t="shared" si="13" ref="D19:D26">C19/B19</f>
        <v>0.4339622641509434</v>
      </c>
      <c r="E19" s="113">
        <v>130</v>
      </c>
      <c r="F19" s="114">
        <f aca="true" t="shared" si="14" ref="F19:F25">E19/B19</f>
        <v>2.452830188679245</v>
      </c>
      <c r="G19" s="113">
        <v>256</v>
      </c>
      <c r="H19" s="115">
        <f aca="true" t="shared" si="15" ref="H19:H26">G19/B19</f>
        <v>4.830188679245283</v>
      </c>
      <c r="I19" s="113">
        <v>260</v>
      </c>
      <c r="J19" s="115">
        <f>I19/B19</f>
        <v>4.90566037735849</v>
      </c>
      <c r="K19" s="113">
        <v>246</v>
      </c>
      <c r="L19" s="115">
        <f>K19/B19</f>
        <v>4.6415094339622645</v>
      </c>
      <c r="M19" s="311">
        <v>237</v>
      </c>
      <c r="N19" s="115">
        <f>M19/B19</f>
        <v>4.471698113207547</v>
      </c>
      <c r="O19" s="113">
        <v>282</v>
      </c>
      <c r="P19" s="116">
        <f>O19/B19</f>
        <v>5.320754716981132</v>
      </c>
      <c r="Q19" s="113">
        <v>267</v>
      </c>
      <c r="R19" s="116">
        <f>Q19/B19</f>
        <v>5.037735849056604</v>
      </c>
      <c r="S19" s="113">
        <v>285</v>
      </c>
      <c r="T19" s="116">
        <f>S19/B19</f>
        <v>5.377358490566038</v>
      </c>
      <c r="U19" s="113">
        <v>264</v>
      </c>
      <c r="V19" s="116">
        <f>U19/B19</f>
        <v>4.981132075471698</v>
      </c>
      <c r="W19" s="113">
        <v>206</v>
      </c>
      <c r="X19" s="116">
        <f>W19/B19</f>
        <v>3.8867924528301887</v>
      </c>
      <c r="Y19" s="113">
        <v>269</v>
      </c>
      <c r="Z19" s="116">
        <f>Y19/B19</f>
        <v>5.0754716981132075</v>
      </c>
      <c r="AA19" s="412">
        <f aca="true" t="shared" si="16" ref="AA19:AA26">Y19+W19+U19+S19+Q19+O19+M19+K19+I19+G19+E19+C19</f>
        <v>2725</v>
      </c>
    </row>
    <row r="20" spans="1:27" ht="14.25">
      <c r="A20" s="403" t="s">
        <v>200</v>
      </c>
      <c r="B20" s="112">
        <v>192</v>
      </c>
      <c r="C20" s="113">
        <v>234</v>
      </c>
      <c r="D20" s="114">
        <f t="shared" si="13"/>
        <v>1.21875</v>
      </c>
      <c r="E20" s="113">
        <v>263</v>
      </c>
      <c r="F20" s="114">
        <f t="shared" si="14"/>
        <v>1.3697916666666667</v>
      </c>
      <c r="G20" s="118">
        <v>254</v>
      </c>
      <c r="H20" s="115">
        <f t="shared" si="15"/>
        <v>1.3229166666666667</v>
      </c>
      <c r="I20" s="118">
        <v>159</v>
      </c>
      <c r="J20" s="115">
        <f aca="true" t="shared" si="17" ref="J20:J26">I20/B20</f>
        <v>0.828125</v>
      </c>
      <c r="K20" s="118">
        <v>314</v>
      </c>
      <c r="L20" s="115">
        <f aca="true" t="shared" si="18" ref="L20:L26">K20/B20</f>
        <v>1.6354166666666667</v>
      </c>
      <c r="M20" s="311">
        <v>258</v>
      </c>
      <c r="N20" s="115">
        <f aca="true" t="shared" si="19" ref="N20:N26">M20/B20</f>
        <v>1.34375</v>
      </c>
      <c r="O20" s="119">
        <v>283</v>
      </c>
      <c r="P20" s="116">
        <f aca="true" t="shared" si="20" ref="P20:P26">O20/B20</f>
        <v>1.4739583333333333</v>
      </c>
      <c r="Q20" s="119">
        <v>334</v>
      </c>
      <c r="R20" s="116">
        <f aca="true" t="shared" si="21" ref="R20:R26">Q20/B20</f>
        <v>1.7395833333333333</v>
      </c>
      <c r="S20" s="119">
        <v>180</v>
      </c>
      <c r="T20" s="116">
        <f aca="true" t="shared" si="22" ref="T20:T26">S20/B20</f>
        <v>0.9375</v>
      </c>
      <c r="U20" s="119">
        <v>247</v>
      </c>
      <c r="V20" s="116">
        <f aca="true" t="shared" si="23" ref="V20:V26">U20/B20</f>
        <v>1.2864583333333333</v>
      </c>
      <c r="W20" s="119">
        <v>214</v>
      </c>
      <c r="X20" s="116">
        <f aca="true" t="shared" si="24" ref="X20:X26">W20/B20</f>
        <v>1.1145833333333333</v>
      </c>
      <c r="Y20" s="119">
        <v>261</v>
      </c>
      <c r="Z20" s="116">
        <f aca="true" t="shared" si="25" ref="Z20:Z26">Y20/B20</f>
        <v>1.359375</v>
      </c>
      <c r="AA20" s="402">
        <f t="shared" si="16"/>
        <v>3001</v>
      </c>
    </row>
    <row r="21" spans="1:27" ht="12.75">
      <c r="A21" s="401" t="s">
        <v>201</v>
      </c>
      <c r="B21" s="112">
        <v>55</v>
      </c>
      <c r="C21" s="113">
        <v>0</v>
      </c>
      <c r="D21" s="114">
        <f t="shared" si="13"/>
        <v>0</v>
      </c>
      <c r="E21" s="113">
        <v>84</v>
      </c>
      <c r="F21" s="114">
        <f t="shared" si="14"/>
        <v>1.5272727272727273</v>
      </c>
      <c r="G21" s="118">
        <v>122</v>
      </c>
      <c r="H21" s="115">
        <f t="shared" si="15"/>
        <v>2.2181818181818183</v>
      </c>
      <c r="I21" s="118">
        <v>93</v>
      </c>
      <c r="J21" s="115">
        <f t="shared" si="17"/>
        <v>1.690909090909091</v>
      </c>
      <c r="K21" s="118">
        <v>105</v>
      </c>
      <c r="L21" s="115">
        <f t="shared" si="18"/>
        <v>1.9090909090909092</v>
      </c>
      <c r="M21" s="118">
        <v>128</v>
      </c>
      <c r="N21" s="115">
        <f t="shared" si="19"/>
        <v>2.327272727272727</v>
      </c>
      <c r="O21" s="119">
        <v>115</v>
      </c>
      <c r="P21" s="116">
        <f t="shared" si="20"/>
        <v>2.090909090909091</v>
      </c>
      <c r="Q21" s="119">
        <v>151</v>
      </c>
      <c r="R21" s="116">
        <f t="shared" si="21"/>
        <v>2.7454545454545456</v>
      </c>
      <c r="S21" s="119">
        <v>106</v>
      </c>
      <c r="T21" s="116">
        <f t="shared" si="22"/>
        <v>1.9272727272727272</v>
      </c>
      <c r="U21" s="119">
        <v>118</v>
      </c>
      <c r="V21" s="116">
        <f t="shared" si="23"/>
        <v>2.1454545454545455</v>
      </c>
      <c r="W21" s="119">
        <v>102</v>
      </c>
      <c r="X21" s="116">
        <f t="shared" si="24"/>
        <v>1.8545454545454545</v>
      </c>
      <c r="Y21" s="119">
        <v>127</v>
      </c>
      <c r="Z21" s="116">
        <f t="shared" si="25"/>
        <v>2.309090909090909</v>
      </c>
      <c r="AA21" s="402">
        <f t="shared" si="16"/>
        <v>1251</v>
      </c>
    </row>
    <row r="22" spans="1:27" ht="12.75">
      <c r="A22" s="401" t="s">
        <v>202</v>
      </c>
      <c r="B22" s="112">
        <v>74</v>
      </c>
      <c r="C22" s="113">
        <v>65</v>
      </c>
      <c r="D22" s="114">
        <f t="shared" si="13"/>
        <v>0.8783783783783784</v>
      </c>
      <c r="E22" s="113">
        <v>94</v>
      </c>
      <c r="F22" s="114">
        <f t="shared" si="14"/>
        <v>1.2702702702702702</v>
      </c>
      <c r="G22" s="118">
        <v>103</v>
      </c>
      <c r="H22" s="115">
        <f t="shared" si="15"/>
        <v>1.3918918918918919</v>
      </c>
      <c r="I22" s="118">
        <v>139</v>
      </c>
      <c r="J22" s="115">
        <f t="shared" si="17"/>
        <v>1.8783783783783783</v>
      </c>
      <c r="K22" s="118">
        <v>157</v>
      </c>
      <c r="L22" s="115">
        <f t="shared" si="18"/>
        <v>2.1216216216216215</v>
      </c>
      <c r="M22" s="118">
        <v>155</v>
      </c>
      <c r="N22" s="115">
        <f t="shared" si="19"/>
        <v>2.0945945945945947</v>
      </c>
      <c r="O22" s="119">
        <v>160</v>
      </c>
      <c r="P22" s="116">
        <f t="shared" si="20"/>
        <v>2.1621621621621623</v>
      </c>
      <c r="Q22" s="119">
        <v>146</v>
      </c>
      <c r="R22" s="116">
        <f t="shared" si="21"/>
        <v>1.972972972972973</v>
      </c>
      <c r="S22" s="119">
        <v>131</v>
      </c>
      <c r="T22" s="116">
        <f t="shared" si="22"/>
        <v>1.7702702702702702</v>
      </c>
      <c r="U22" s="119">
        <v>137</v>
      </c>
      <c r="V22" s="116">
        <f t="shared" si="23"/>
        <v>1.8513513513513513</v>
      </c>
      <c r="W22" s="119">
        <v>106</v>
      </c>
      <c r="X22" s="116">
        <f t="shared" si="24"/>
        <v>1.4324324324324325</v>
      </c>
      <c r="Y22" s="119">
        <v>73</v>
      </c>
      <c r="Z22" s="116">
        <f t="shared" si="25"/>
        <v>0.9864864864864865</v>
      </c>
      <c r="AA22" s="402">
        <f t="shared" si="16"/>
        <v>1466</v>
      </c>
    </row>
    <row r="23" spans="1:27" ht="12.75">
      <c r="A23" s="401" t="s">
        <v>203</v>
      </c>
      <c r="B23" s="112">
        <v>81</v>
      </c>
      <c r="C23" s="113">
        <v>47</v>
      </c>
      <c r="D23" s="114">
        <f>C23/B23</f>
        <v>0.5802469135802469</v>
      </c>
      <c r="E23" s="113">
        <v>68</v>
      </c>
      <c r="F23" s="114">
        <f>E23/B23</f>
        <v>0.8395061728395061</v>
      </c>
      <c r="G23" s="118">
        <v>82</v>
      </c>
      <c r="H23" s="115">
        <f t="shared" si="15"/>
        <v>1.0123456790123457</v>
      </c>
      <c r="I23" s="118">
        <v>79</v>
      </c>
      <c r="J23" s="115">
        <f t="shared" si="17"/>
        <v>0.9753086419753086</v>
      </c>
      <c r="K23" s="118">
        <v>133</v>
      </c>
      <c r="L23" s="115">
        <f t="shared" si="18"/>
        <v>1.6419753086419753</v>
      </c>
      <c r="M23" s="118">
        <v>125</v>
      </c>
      <c r="N23" s="115">
        <f t="shared" si="19"/>
        <v>1.5432098765432098</v>
      </c>
      <c r="O23" s="119">
        <v>100</v>
      </c>
      <c r="P23" s="116">
        <f t="shared" si="20"/>
        <v>1.2345679012345678</v>
      </c>
      <c r="Q23" s="119">
        <v>126</v>
      </c>
      <c r="R23" s="116">
        <f t="shared" si="21"/>
        <v>1.5555555555555556</v>
      </c>
      <c r="S23" s="119">
        <v>115</v>
      </c>
      <c r="T23" s="116">
        <f t="shared" si="22"/>
        <v>1.4197530864197532</v>
      </c>
      <c r="U23" s="119">
        <v>113</v>
      </c>
      <c r="V23" s="116">
        <f t="shared" si="23"/>
        <v>1.3950617283950617</v>
      </c>
      <c r="W23" s="119">
        <v>100</v>
      </c>
      <c r="X23" s="116">
        <f t="shared" si="24"/>
        <v>1.2345679012345678</v>
      </c>
      <c r="Y23" s="119">
        <v>89</v>
      </c>
      <c r="Z23" s="116">
        <f t="shared" si="25"/>
        <v>1.0987654320987654</v>
      </c>
      <c r="AA23" s="402">
        <f t="shared" si="16"/>
        <v>1177</v>
      </c>
    </row>
    <row r="24" spans="1:27" ht="12.75">
      <c r="A24" s="401" t="s">
        <v>204</v>
      </c>
      <c r="B24" s="112">
        <v>138</v>
      </c>
      <c r="C24" s="113">
        <v>108</v>
      </c>
      <c r="D24" s="114">
        <f>C24/B24</f>
        <v>0.782608695652174</v>
      </c>
      <c r="E24" s="113">
        <v>0</v>
      </c>
      <c r="F24" s="114">
        <f>E24/B24</f>
        <v>0</v>
      </c>
      <c r="G24" s="118">
        <v>157</v>
      </c>
      <c r="H24" s="115">
        <f t="shared" si="15"/>
        <v>1.1376811594202898</v>
      </c>
      <c r="I24" s="118">
        <v>183</v>
      </c>
      <c r="J24" s="115">
        <f t="shared" si="17"/>
        <v>1.326086956521739</v>
      </c>
      <c r="K24" s="118">
        <v>150</v>
      </c>
      <c r="L24" s="115">
        <f t="shared" si="18"/>
        <v>1.0869565217391304</v>
      </c>
      <c r="M24" s="118">
        <v>155</v>
      </c>
      <c r="N24" s="115">
        <f t="shared" si="19"/>
        <v>1.1231884057971016</v>
      </c>
      <c r="O24" s="119">
        <v>142</v>
      </c>
      <c r="P24" s="116">
        <f t="shared" si="20"/>
        <v>1.0289855072463767</v>
      </c>
      <c r="Q24" s="119">
        <v>174</v>
      </c>
      <c r="R24" s="116">
        <f t="shared" si="21"/>
        <v>1.2608695652173914</v>
      </c>
      <c r="S24" s="119">
        <v>182</v>
      </c>
      <c r="T24" s="116">
        <f t="shared" si="22"/>
        <v>1.318840579710145</v>
      </c>
      <c r="U24" s="119">
        <v>184</v>
      </c>
      <c r="V24" s="116">
        <f t="shared" si="23"/>
        <v>1.3333333333333333</v>
      </c>
      <c r="W24" s="119">
        <v>166</v>
      </c>
      <c r="X24" s="116">
        <f t="shared" si="24"/>
        <v>1.2028985507246377</v>
      </c>
      <c r="Y24" s="119">
        <v>154</v>
      </c>
      <c r="Z24" s="116">
        <f t="shared" si="25"/>
        <v>1.1159420289855073</v>
      </c>
      <c r="AA24" s="402">
        <f t="shared" si="16"/>
        <v>1755</v>
      </c>
    </row>
    <row r="25" spans="1:27" ht="12.75">
      <c r="A25" s="401" t="s">
        <v>205</v>
      </c>
      <c r="B25" s="112">
        <v>340</v>
      </c>
      <c r="C25" s="113">
        <v>462</v>
      </c>
      <c r="D25" s="114">
        <f t="shared" si="13"/>
        <v>1.3588235294117648</v>
      </c>
      <c r="E25" s="113">
        <v>499</v>
      </c>
      <c r="F25" s="114">
        <f t="shared" si="14"/>
        <v>1.4676470588235293</v>
      </c>
      <c r="G25" s="118">
        <v>271</v>
      </c>
      <c r="H25" s="115">
        <f t="shared" si="15"/>
        <v>0.7970588235294118</v>
      </c>
      <c r="I25" s="118">
        <v>210</v>
      </c>
      <c r="J25" s="115">
        <f t="shared" si="17"/>
        <v>0.6176470588235294</v>
      </c>
      <c r="K25" s="118">
        <v>369</v>
      </c>
      <c r="L25" s="115">
        <f t="shared" si="18"/>
        <v>1.0852941176470587</v>
      </c>
      <c r="M25" s="118">
        <v>436</v>
      </c>
      <c r="N25" s="115">
        <f t="shared" si="19"/>
        <v>1.2823529411764707</v>
      </c>
      <c r="O25" s="119">
        <v>412</v>
      </c>
      <c r="P25" s="116">
        <f t="shared" si="20"/>
        <v>1.2117647058823529</v>
      </c>
      <c r="Q25" s="119">
        <v>578</v>
      </c>
      <c r="R25" s="116">
        <f t="shared" si="21"/>
        <v>1.7</v>
      </c>
      <c r="S25" s="119">
        <v>584</v>
      </c>
      <c r="T25" s="116">
        <f t="shared" si="22"/>
        <v>1.7176470588235293</v>
      </c>
      <c r="U25" s="119">
        <v>507</v>
      </c>
      <c r="V25" s="116">
        <f t="shared" si="23"/>
        <v>1.4911764705882353</v>
      </c>
      <c r="W25" s="119">
        <v>813</v>
      </c>
      <c r="X25" s="116">
        <f t="shared" si="24"/>
        <v>2.3911764705882352</v>
      </c>
      <c r="Y25" s="119">
        <v>676</v>
      </c>
      <c r="Z25" s="116">
        <f t="shared" si="25"/>
        <v>1.988235294117647</v>
      </c>
      <c r="AA25" s="402">
        <f t="shared" si="16"/>
        <v>5817</v>
      </c>
    </row>
    <row r="26" spans="1:27" ht="12.75">
      <c r="A26" s="404" t="s">
        <v>27</v>
      </c>
      <c r="B26" s="405">
        <f>SUM(B19:B25)</f>
        <v>933</v>
      </c>
      <c r="C26" s="406">
        <f>SUM(C19:C25)</f>
        <v>939</v>
      </c>
      <c r="D26" s="407">
        <f t="shared" si="13"/>
        <v>1.0064308681672025</v>
      </c>
      <c r="E26" s="406">
        <f>SUM(E19:E25)</f>
        <v>1138</v>
      </c>
      <c r="F26" s="407">
        <f>E26/B26</f>
        <v>1.219721329046088</v>
      </c>
      <c r="G26" s="408">
        <f>SUM(G19:G25)</f>
        <v>1245</v>
      </c>
      <c r="H26" s="409">
        <f t="shared" si="15"/>
        <v>1.3344051446945338</v>
      </c>
      <c r="I26" s="408">
        <f>SUM(I19:I25)</f>
        <v>1123</v>
      </c>
      <c r="J26" s="115">
        <f t="shared" si="17"/>
        <v>1.2036441586280815</v>
      </c>
      <c r="K26" s="408">
        <f>SUM(K19:K25)</f>
        <v>1474</v>
      </c>
      <c r="L26" s="115">
        <f t="shared" si="18"/>
        <v>1.579849946409432</v>
      </c>
      <c r="M26" s="408">
        <f>SUM(M19:M25)</f>
        <v>1494</v>
      </c>
      <c r="N26" s="115">
        <f t="shared" si="19"/>
        <v>1.6012861736334405</v>
      </c>
      <c r="O26" s="408">
        <f>SUM(O19:O25)</f>
        <v>1494</v>
      </c>
      <c r="P26" s="116">
        <f t="shared" si="20"/>
        <v>1.6012861736334405</v>
      </c>
      <c r="Q26" s="408">
        <f>SUM(Q19:Q25)</f>
        <v>1776</v>
      </c>
      <c r="R26" s="116">
        <f t="shared" si="21"/>
        <v>1.9035369774919615</v>
      </c>
      <c r="S26" s="408">
        <f>SUM(S19:S25)</f>
        <v>1583</v>
      </c>
      <c r="T26" s="116">
        <f t="shared" si="22"/>
        <v>1.6966773847802787</v>
      </c>
      <c r="U26" s="408">
        <f>SUM(U19:U25)</f>
        <v>1570</v>
      </c>
      <c r="V26" s="116">
        <f t="shared" si="23"/>
        <v>1.682743837084673</v>
      </c>
      <c r="W26" s="408">
        <f>SUM(W19:W25)</f>
        <v>1707</v>
      </c>
      <c r="X26" s="116">
        <f t="shared" si="24"/>
        <v>1.8295819935691318</v>
      </c>
      <c r="Y26" s="408">
        <f>SUM(Y19:Y25)</f>
        <v>1649</v>
      </c>
      <c r="Z26" s="116">
        <f t="shared" si="25"/>
        <v>1.767416934619507</v>
      </c>
      <c r="AA26" s="410">
        <f t="shared" si="16"/>
        <v>17192</v>
      </c>
    </row>
    <row r="28" spans="1:13" ht="15">
      <c r="A28" s="425"/>
      <c r="B28" s="425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</row>
    <row r="29" spans="1:13" ht="15">
      <c r="A29" s="427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</row>
    <row r="30" spans="1:13" ht="15">
      <c r="A30" s="428"/>
      <c r="B30" s="429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</row>
    <row r="31" spans="1:13" ht="15">
      <c r="A31" s="430"/>
      <c r="B31" s="429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</row>
    <row r="32" spans="1:13" ht="15">
      <c r="A32" s="428"/>
      <c r="B32" s="429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</row>
    <row r="33" spans="1:13" ht="15">
      <c r="A33" s="428"/>
      <c r="B33" s="429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</row>
    <row r="34" spans="1:13" ht="15">
      <c r="A34" s="428"/>
      <c r="B34" s="429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</row>
    <row r="35" spans="1:13" ht="15">
      <c r="A35" s="428"/>
      <c r="B35" s="429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</row>
    <row r="36" spans="1:13" ht="15">
      <c r="A36" s="428"/>
      <c r="B36" s="429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</row>
    <row r="37" spans="1:13" ht="15">
      <c r="A37" s="434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</row>
    <row r="71" spans="1:14" ht="15">
      <c r="A71" s="378" t="s">
        <v>242</v>
      </c>
      <c r="B71" s="378" t="s">
        <v>42</v>
      </c>
      <c r="C71" s="438" t="s">
        <v>5</v>
      </c>
      <c r="D71" s="438" t="s">
        <v>7</v>
      </c>
      <c r="E71" s="438" t="s">
        <v>8</v>
      </c>
      <c r="F71" s="438" t="s">
        <v>9</v>
      </c>
      <c r="G71" s="438" t="s">
        <v>10</v>
      </c>
      <c r="H71" s="438" t="s">
        <v>11</v>
      </c>
      <c r="I71" s="438" t="s">
        <v>12</v>
      </c>
      <c r="J71" s="438" t="s">
        <v>13</v>
      </c>
      <c r="K71" s="438" t="s">
        <v>14</v>
      </c>
      <c r="L71" s="438" t="s">
        <v>15</v>
      </c>
      <c r="M71" s="438" t="s">
        <v>16</v>
      </c>
      <c r="N71" s="424" t="s">
        <v>17</v>
      </c>
    </row>
    <row r="72" spans="1:14" ht="15">
      <c r="A72" s="450" t="s">
        <v>199</v>
      </c>
      <c r="B72" s="451">
        <v>53</v>
      </c>
      <c r="C72" s="452">
        <f>C19</f>
        <v>23</v>
      </c>
      <c r="D72" s="452">
        <f>E19</f>
        <v>130</v>
      </c>
      <c r="E72" s="452">
        <f>G19</f>
        <v>256</v>
      </c>
      <c r="F72" s="452">
        <f>I19</f>
        <v>260</v>
      </c>
      <c r="G72" s="452">
        <f>K19</f>
        <v>246</v>
      </c>
      <c r="H72" s="389">
        <f>M19</f>
        <v>237</v>
      </c>
      <c r="I72" s="452">
        <f>O19</f>
        <v>282</v>
      </c>
      <c r="J72" s="452">
        <f>Q19</f>
        <v>267</v>
      </c>
      <c r="K72" s="452">
        <f>S19</f>
        <v>285</v>
      </c>
      <c r="L72" s="452">
        <f>U19</f>
        <v>264</v>
      </c>
      <c r="M72" s="452">
        <f>W19</f>
        <v>206</v>
      </c>
      <c r="N72" s="374">
        <f>Y19</f>
        <v>269</v>
      </c>
    </row>
    <row r="73" spans="1:14" ht="15">
      <c r="A73" s="453" t="s">
        <v>200</v>
      </c>
      <c r="B73" s="451">
        <v>192</v>
      </c>
      <c r="C73" s="452">
        <f aca="true" t="shared" si="26" ref="C73:C78">C20</f>
        <v>234</v>
      </c>
      <c r="D73" s="452">
        <f aca="true" t="shared" si="27" ref="D73:D78">E20</f>
        <v>263</v>
      </c>
      <c r="E73" s="452">
        <f aca="true" t="shared" si="28" ref="E73:E78">G20</f>
        <v>254</v>
      </c>
      <c r="F73" s="452">
        <f aca="true" t="shared" si="29" ref="F73:F78">I20</f>
        <v>159</v>
      </c>
      <c r="G73" s="452">
        <f aca="true" t="shared" si="30" ref="G73:G78">K20</f>
        <v>314</v>
      </c>
      <c r="H73" s="389">
        <f aca="true" t="shared" si="31" ref="H73:H78">M20</f>
        <v>258</v>
      </c>
      <c r="I73" s="452">
        <f aca="true" t="shared" si="32" ref="I73:I78">O20</f>
        <v>283</v>
      </c>
      <c r="J73" s="452">
        <f aca="true" t="shared" si="33" ref="J73:J78">Q20</f>
        <v>334</v>
      </c>
      <c r="K73" s="452">
        <f aca="true" t="shared" si="34" ref="K73:K78">S20</f>
        <v>180</v>
      </c>
      <c r="L73" s="452">
        <f aca="true" t="shared" si="35" ref="L73:L78">U20</f>
        <v>247</v>
      </c>
      <c r="M73" s="452">
        <f aca="true" t="shared" si="36" ref="M73:M78">W20</f>
        <v>214</v>
      </c>
      <c r="N73" s="374">
        <f aca="true" t="shared" si="37" ref="N73:N78">Y20</f>
        <v>261</v>
      </c>
    </row>
    <row r="74" spans="1:14" ht="15">
      <c r="A74" s="450" t="s">
        <v>201</v>
      </c>
      <c r="B74" s="451">
        <v>55</v>
      </c>
      <c r="C74" s="452">
        <f t="shared" si="26"/>
        <v>0</v>
      </c>
      <c r="D74" s="452">
        <f t="shared" si="27"/>
        <v>84</v>
      </c>
      <c r="E74" s="452">
        <f t="shared" si="28"/>
        <v>122</v>
      </c>
      <c r="F74" s="452">
        <f t="shared" si="29"/>
        <v>93</v>
      </c>
      <c r="G74" s="452">
        <f t="shared" si="30"/>
        <v>105</v>
      </c>
      <c r="H74" s="389">
        <f t="shared" si="31"/>
        <v>128</v>
      </c>
      <c r="I74" s="452">
        <f t="shared" si="32"/>
        <v>115</v>
      </c>
      <c r="J74" s="452">
        <f t="shared" si="33"/>
        <v>151</v>
      </c>
      <c r="K74" s="452">
        <f t="shared" si="34"/>
        <v>106</v>
      </c>
      <c r="L74" s="452">
        <f t="shared" si="35"/>
        <v>118</v>
      </c>
      <c r="M74" s="452">
        <f t="shared" si="36"/>
        <v>102</v>
      </c>
      <c r="N74" s="374">
        <f t="shared" si="37"/>
        <v>127</v>
      </c>
    </row>
    <row r="75" spans="1:14" ht="15">
      <c r="A75" s="450" t="s">
        <v>202</v>
      </c>
      <c r="B75" s="451">
        <v>74</v>
      </c>
      <c r="C75" s="452">
        <f t="shared" si="26"/>
        <v>65</v>
      </c>
      <c r="D75" s="452">
        <f t="shared" si="27"/>
        <v>94</v>
      </c>
      <c r="E75" s="452">
        <f t="shared" si="28"/>
        <v>103</v>
      </c>
      <c r="F75" s="452">
        <f t="shared" si="29"/>
        <v>139</v>
      </c>
      <c r="G75" s="452">
        <f t="shared" si="30"/>
        <v>157</v>
      </c>
      <c r="H75" s="389">
        <f t="shared" si="31"/>
        <v>155</v>
      </c>
      <c r="I75" s="452">
        <f t="shared" si="32"/>
        <v>160</v>
      </c>
      <c r="J75" s="452">
        <f t="shared" si="33"/>
        <v>146</v>
      </c>
      <c r="K75" s="452">
        <f t="shared" si="34"/>
        <v>131</v>
      </c>
      <c r="L75" s="452">
        <f t="shared" si="35"/>
        <v>137</v>
      </c>
      <c r="M75" s="452">
        <f t="shared" si="36"/>
        <v>106</v>
      </c>
      <c r="N75" s="374">
        <f t="shared" si="37"/>
        <v>73</v>
      </c>
    </row>
    <row r="76" spans="1:14" ht="15">
      <c r="A76" s="450" t="s">
        <v>203</v>
      </c>
      <c r="B76" s="451">
        <v>81</v>
      </c>
      <c r="C76" s="452">
        <f t="shared" si="26"/>
        <v>47</v>
      </c>
      <c r="D76" s="452">
        <f t="shared" si="27"/>
        <v>68</v>
      </c>
      <c r="E76" s="452">
        <f t="shared" si="28"/>
        <v>82</v>
      </c>
      <c r="F76" s="452">
        <f t="shared" si="29"/>
        <v>79</v>
      </c>
      <c r="G76" s="452">
        <f t="shared" si="30"/>
        <v>133</v>
      </c>
      <c r="H76" s="389">
        <f t="shared" si="31"/>
        <v>125</v>
      </c>
      <c r="I76" s="452">
        <f t="shared" si="32"/>
        <v>100</v>
      </c>
      <c r="J76" s="452">
        <f t="shared" si="33"/>
        <v>126</v>
      </c>
      <c r="K76" s="452">
        <f t="shared" si="34"/>
        <v>115</v>
      </c>
      <c r="L76" s="452">
        <f t="shared" si="35"/>
        <v>113</v>
      </c>
      <c r="M76" s="452">
        <f t="shared" si="36"/>
        <v>100</v>
      </c>
      <c r="N76" s="374">
        <f t="shared" si="37"/>
        <v>89</v>
      </c>
    </row>
    <row r="77" spans="1:14" ht="15">
      <c r="A77" s="450" t="s">
        <v>204</v>
      </c>
      <c r="B77" s="451">
        <v>138</v>
      </c>
      <c r="C77" s="452">
        <f t="shared" si="26"/>
        <v>108</v>
      </c>
      <c r="D77" s="452">
        <f t="shared" si="27"/>
        <v>0</v>
      </c>
      <c r="E77" s="452">
        <f t="shared" si="28"/>
        <v>157</v>
      </c>
      <c r="F77" s="452">
        <f t="shared" si="29"/>
        <v>183</v>
      </c>
      <c r="G77" s="452">
        <f t="shared" si="30"/>
        <v>150</v>
      </c>
      <c r="H77" s="389">
        <f t="shared" si="31"/>
        <v>155</v>
      </c>
      <c r="I77" s="452">
        <f t="shared" si="32"/>
        <v>142</v>
      </c>
      <c r="J77" s="452">
        <f t="shared" si="33"/>
        <v>174</v>
      </c>
      <c r="K77" s="452">
        <f t="shared" si="34"/>
        <v>182</v>
      </c>
      <c r="L77" s="452">
        <f t="shared" si="35"/>
        <v>184</v>
      </c>
      <c r="M77" s="452">
        <f t="shared" si="36"/>
        <v>166</v>
      </c>
      <c r="N77" s="374">
        <f t="shared" si="37"/>
        <v>154</v>
      </c>
    </row>
    <row r="78" spans="1:14" ht="15">
      <c r="A78" s="450" t="s">
        <v>205</v>
      </c>
      <c r="B78" s="451">
        <v>340</v>
      </c>
      <c r="C78" s="452">
        <f t="shared" si="26"/>
        <v>462</v>
      </c>
      <c r="D78" s="452">
        <f t="shared" si="27"/>
        <v>499</v>
      </c>
      <c r="E78" s="452">
        <f t="shared" si="28"/>
        <v>271</v>
      </c>
      <c r="F78" s="452">
        <f t="shared" si="29"/>
        <v>210</v>
      </c>
      <c r="G78" s="452">
        <f t="shared" si="30"/>
        <v>369</v>
      </c>
      <c r="H78" s="389">
        <f t="shared" si="31"/>
        <v>436</v>
      </c>
      <c r="I78" s="452">
        <f t="shared" si="32"/>
        <v>412</v>
      </c>
      <c r="J78" s="452">
        <f t="shared" si="33"/>
        <v>578</v>
      </c>
      <c r="K78" s="452">
        <f t="shared" si="34"/>
        <v>584</v>
      </c>
      <c r="L78" s="452">
        <f t="shared" si="35"/>
        <v>507</v>
      </c>
      <c r="M78" s="452">
        <f t="shared" si="36"/>
        <v>813</v>
      </c>
      <c r="N78" s="374">
        <f t="shared" si="37"/>
        <v>676</v>
      </c>
    </row>
  </sheetData>
  <sheetProtection selectLockedCells="1" selectUnlockedCells="1"/>
  <mergeCells count="4">
    <mergeCell ref="A2:AA2"/>
    <mergeCell ref="A3:AA3"/>
    <mergeCell ref="A5:AA5"/>
    <mergeCell ref="A17:AA17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rowBreaks count="2" manualBreakCount="2">
    <brk id="26" max="26" man="1"/>
    <brk id="63" max="2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AE36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8.28125" style="0" customWidth="1"/>
    <col min="2" max="2" width="12.140625" style="0" customWidth="1"/>
    <col min="3" max="3" width="8.28125" style="0" customWidth="1"/>
    <col min="4" max="4" width="12.28125" style="0" bestFit="1" customWidth="1"/>
    <col min="5" max="5" width="8.28125" style="0" customWidth="1"/>
    <col min="6" max="6" width="11.421875" style="0" bestFit="1" customWidth="1"/>
    <col min="7" max="7" width="10.28125" style="0" bestFit="1" customWidth="1"/>
    <col min="8" max="8" width="7.140625" style="0" customWidth="1"/>
    <col min="9" max="9" width="6.8515625" style="0" customWidth="1"/>
    <col min="10" max="10" width="7.7109375" style="0" bestFit="1" customWidth="1"/>
    <col min="11" max="11" width="7.00390625" style="0" customWidth="1"/>
    <col min="12" max="12" width="8.00390625" style="0" customWidth="1"/>
    <col min="13" max="13" width="7.28125" style="0" customWidth="1"/>
    <col min="14" max="14" width="6.57421875" style="0" customWidth="1"/>
    <col min="15" max="15" width="11.28125" style="0" bestFit="1" customWidth="1"/>
    <col min="19" max="20" width="7.8515625" style="0" bestFit="1" customWidth="1"/>
    <col min="21" max="21" width="5.28125" style="0" bestFit="1" customWidth="1"/>
    <col min="22" max="22" width="4.8515625" style="0" bestFit="1" customWidth="1"/>
    <col min="23" max="25" width="4.7109375" style="0" bestFit="1" customWidth="1"/>
    <col min="26" max="26" width="5.140625" style="0" bestFit="1" customWidth="1"/>
    <col min="27" max="27" width="4.57421875" style="0" bestFit="1" customWidth="1"/>
    <col min="28" max="28" width="4.7109375" style="0" bestFit="1" customWidth="1"/>
    <col min="29" max="29" width="5.00390625" style="0" bestFit="1" customWidth="1"/>
    <col min="30" max="30" width="4.57421875" style="0" bestFit="1" customWidth="1"/>
  </cols>
  <sheetData>
    <row r="2" spans="1:14" ht="18">
      <c r="A2" s="547" t="s">
        <v>226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14" ht="18">
      <c r="A3" s="548" t="s">
        <v>124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</row>
    <row r="5" spans="1:15" ht="15.75">
      <c r="A5" s="550" t="s">
        <v>227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</row>
    <row r="6" spans="1:15" ht="15.75" customHeight="1">
      <c r="A6" s="552" t="s">
        <v>108</v>
      </c>
      <c r="B6" s="551" t="s">
        <v>3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1:31" ht="47.25">
      <c r="A7" s="552"/>
      <c r="B7" s="226" t="s">
        <v>37</v>
      </c>
      <c r="C7" s="39" t="s">
        <v>5</v>
      </c>
      <c r="D7" s="39" t="s">
        <v>6</v>
      </c>
      <c r="E7" s="39" t="s">
        <v>7</v>
      </c>
      <c r="F7" s="39" t="s">
        <v>6</v>
      </c>
      <c r="G7" s="39" t="s">
        <v>8</v>
      </c>
      <c r="H7" s="39" t="s">
        <v>6</v>
      </c>
      <c r="I7" s="39" t="s">
        <v>9</v>
      </c>
      <c r="J7" s="39" t="s">
        <v>6</v>
      </c>
      <c r="K7" s="39" t="s">
        <v>10</v>
      </c>
      <c r="L7" s="39" t="s">
        <v>6</v>
      </c>
      <c r="M7" s="39" t="s">
        <v>11</v>
      </c>
      <c r="N7" s="39" t="s">
        <v>6</v>
      </c>
      <c r="O7" s="39" t="s">
        <v>138</v>
      </c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</row>
    <row r="8" spans="1:31" ht="15.75">
      <c r="A8" s="30" t="s">
        <v>0</v>
      </c>
      <c r="B8" s="152">
        <v>384</v>
      </c>
      <c r="C8" s="153">
        <v>252</v>
      </c>
      <c r="D8" s="154">
        <f>C8/B8</f>
        <v>0.65625</v>
      </c>
      <c r="E8" s="153">
        <v>305</v>
      </c>
      <c r="F8" s="154">
        <f>E8/B8</f>
        <v>0.7942708333333334</v>
      </c>
      <c r="G8" s="153">
        <v>292</v>
      </c>
      <c r="H8" s="154">
        <f>G8/B8</f>
        <v>0.7604166666666666</v>
      </c>
      <c r="I8" s="153">
        <v>332</v>
      </c>
      <c r="J8" s="154">
        <f>I8/B8</f>
        <v>0.8645833333333334</v>
      </c>
      <c r="K8" s="153">
        <v>241</v>
      </c>
      <c r="L8" s="154">
        <f>K8/B8</f>
        <v>0.6276041666666666</v>
      </c>
      <c r="M8" s="153">
        <v>335</v>
      </c>
      <c r="N8" s="154">
        <f>M8/B8</f>
        <v>0.8723958333333334</v>
      </c>
      <c r="O8" s="262">
        <f>M8+K8+I8+G8+E8+C8</f>
        <v>1757</v>
      </c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</row>
    <row r="9" spans="1:31" s="14" customFormat="1" ht="15.75" customHeight="1">
      <c r="A9" s="553" t="s">
        <v>177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5"/>
      <c r="Q9" s="418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8"/>
    </row>
    <row r="10" spans="1:31" s="14" customFormat="1" ht="15.75" customHeight="1">
      <c r="A10" s="43" t="s">
        <v>148</v>
      </c>
      <c r="B10" s="562"/>
      <c r="C10" s="257">
        <v>41</v>
      </c>
      <c r="D10" s="549"/>
      <c r="E10" s="230">
        <v>46</v>
      </c>
      <c r="F10" s="549"/>
      <c r="G10" s="230">
        <v>34</v>
      </c>
      <c r="H10" s="549"/>
      <c r="I10" s="230">
        <v>30</v>
      </c>
      <c r="J10" s="549"/>
      <c r="K10" s="230">
        <v>18</v>
      </c>
      <c r="L10" s="549"/>
      <c r="M10" s="230"/>
      <c r="N10" s="549"/>
      <c r="O10" s="304"/>
      <c r="Q10" s="418"/>
      <c r="R10" s="419"/>
      <c r="S10" s="420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18"/>
    </row>
    <row r="11" spans="1:31" s="14" customFormat="1" ht="15.75" customHeight="1">
      <c r="A11" s="43" t="s">
        <v>84</v>
      </c>
      <c r="B11" s="562"/>
      <c r="C11" s="26">
        <v>131</v>
      </c>
      <c r="D11" s="549"/>
      <c r="E11" s="26">
        <v>366</v>
      </c>
      <c r="F11" s="549"/>
      <c r="G11" s="26">
        <v>470</v>
      </c>
      <c r="H11" s="549"/>
      <c r="I11" s="26">
        <v>426</v>
      </c>
      <c r="J11" s="549"/>
      <c r="K11" s="26">
        <v>286</v>
      </c>
      <c r="L11" s="549"/>
      <c r="M11" s="26"/>
      <c r="N11" s="549"/>
      <c r="O11" s="304"/>
      <c r="Q11" s="418"/>
      <c r="R11" s="419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2"/>
    </row>
    <row r="12" spans="1:31" s="14" customFormat="1" ht="15.75" customHeight="1">
      <c r="A12" s="43" t="s">
        <v>85</v>
      </c>
      <c r="B12" s="562"/>
      <c r="C12" s="26">
        <v>31</v>
      </c>
      <c r="D12" s="549"/>
      <c r="E12" s="26">
        <v>46</v>
      </c>
      <c r="F12" s="549"/>
      <c r="G12" s="26">
        <v>31</v>
      </c>
      <c r="H12" s="549"/>
      <c r="I12" s="26">
        <v>34</v>
      </c>
      <c r="J12" s="549"/>
      <c r="K12" s="26">
        <v>35</v>
      </c>
      <c r="L12" s="549"/>
      <c r="M12" s="26"/>
      <c r="N12" s="549"/>
      <c r="O12" s="304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</row>
    <row r="13" spans="1:15" s="14" customFormat="1" ht="15.75" customHeight="1">
      <c r="A13" s="43" t="s">
        <v>86</v>
      </c>
      <c r="B13" s="562"/>
      <c r="C13" s="26">
        <v>14</v>
      </c>
      <c r="D13" s="549"/>
      <c r="E13" s="26">
        <v>44</v>
      </c>
      <c r="F13" s="549"/>
      <c r="G13" s="26">
        <v>31</v>
      </c>
      <c r="H13" s="549"/>
      <c r="I13" s="26">
        <v>13</v>
      </c>
      <c r="J13" s="549"/>
      <c r="K13" s="26">
        <v>12</v>
      </c>
      <c r="L13" s="549"/>
      <c r="M13" s="26"/>
      <c r="N13" s="549"/>
      <c r="O13" s="304"/>
    </row>
    <row r="14" spans="1:15" ht="15" customHeight="1">
      <c r="A14" s="227" t="s">
        <v>138</v>
      </c>
      <c r="B14" s="562"/>
      <c r="C14" s="266">
        <f>C8</f>
        <v>252</v>
      </c>
      <c r="D14" s="549"/>
      <c r="E14" s="266">
        <f>E8</f>
        <v>305</v>
      </c>
      <c r="F14" s="549"/>
      <c r="G14" s="266">
        <f>G8</f>
        <v>292</v>
      </c>
      <c r="H14" s="549"/>
      <c r="I14" s="266">
        <f>I8</f>
        <v>332</v>
      </c>
      <c r="J14" s="549"/>
      <c r="K14" s="266">
        <f>K8</f>
        <v>241</v>
      </c>
      <c r="L14" s="549"/>
      <c r="M14" s="266">
        <f>M8</f>
        <v>335</v>
      </c>
      <c r="N14" s="549"/>
      <c r="O14" s="305"/>
    </row>
    <row r="15" ht="15" customHeight="1"/>
    <row r="16" spans="1:15" ht="15" customHeight="1">
      <c r="A16" s="550" t="s">
        <v>228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</row>
    <row r="17" spans="1:15" ht="15" customHeight="1">
      <c r="A17" s="552" t="s">
        <v>108</v>
      </c>
      <c r="B17" s="551" t="s">
        <v>3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</row>
    <row r="18" spans="1:15" ht="47.25">
      <c r="A18" s="552"/>
      <c r="B18" s="226" t="s">
        <v>37</v>
      </c>
      <c r="C18" s="39" t="s">
        <v>12</v>
      </c>
      <c r="D18" s="39" t="s">
        <v>6</v>
      </c>
      <c r="E18" s="39" t="s">
        <v>13</v>
      </c>
      <c r="F18" s="39" t="s">
        <v>6</v>
      </c>
      <c r="G18" s="39" t="s">
        <v>14</v>
      </c>
      <c r="H18" s="39" t="s">
        <v>6</v>
      </c>
      <c r="I18" s="39" t="s">
        <v>15</v>
      </c>
      <c r="J18" s="39" t="s">
        <v>6</v>
      </c>
      <c r="K18" s="39" t="s">
        <v>16</v>
      </c>
      <c r="L18" s="39" t="s">
        <v>6</v>
      </c>
      <c r="M18" s="39" t="s">
        <v>17</v>
      </c>
      <c r="N18" s="39" t="s">
        <v>6</v>
      </c>
      <c r="O18" s="39" t="s">
        <v>138</v>
      </c>
    </row>
    <row r="19" spans="1:15" ht="15.75">
      <c r="A19" s="30" t="s">
        <v>0</v>
      </c>
      <c r="B19" s="152">
        <v>384</v>
      </c>
      <c r="C19" s="153">
        <v>301</v>
      </c>
      <c r="D19" s="303">
        <f>C19/B19</f>
        <v>0.7838541666666666</v>
      </c>
      <c r="E19" s="153">
        <v>231</v>
      </c>
      <c r="F19" s="303">
        <f>E19/B19</f>
        <v>0.6015625</v>
      </c>
      <c r="G19" s="153">
        <v>329</v>
      </c>
      <c r="H19" s="303">
        <f>G19/B19</f>
        <v>0.8567708333333334</v>
      </c>
      <c r="I19" s="153">
        <v>51</v>
      </c>
      <c r="J19" s="303">
        <f>I19/B19</f>
        <v>0.1328125</v>
      </c>
      <c r="K19" s="153">
        <v>115</v>
      </c>
      <c r="L19" s="303">
        <f>K19/B19</f>
        <v>0.2994791666666667</v>
      </c>
      <c r="M19" s="153">
        <v>100</v>
      </c>
      <c r="N19" s="303">
        <f>M19/B19</f>
        <v>0.2604166666666667</v>
      </c>
      <c r="O19" s="262">
        <f>M19+K19+I19+G19+E19+C19</f>
        <v>1127</v>
      </c>
    </row>
    <row r="20" spans="1:15" ht="15.75" customHeight="1">
      <c r="A20" s="553" t="s">
        <v>177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5"/>
    </row>
    <row r="21" spans="1:15" ht="15.75" customHeight="1">
      <c r="A21" s="43" t="s">
        <v>148</v>
      </c>
      <c r="B21" s="562"/>
      <c r="C21" s="230"/>
      <c r="D21" s="549"/>
      <c r="E21" s="230"/>
      <c r="F21" s="549"/>
      <c r="G21" s="230">
        <v>32</v>
      </c>
      <c r="H21" s="549"/>
      <c r="I21" s="230">
        <v>35</v>
      </c>
      <c r="J21" s="549"/>
      <c r="K21" s="230"/>
      <c r="L21" s="549"/>
      <c r="M21" s="230"/>
      <c r="N21" s="549"/>
      <c r="O21" s="305"/>
    </row>
    <row r="22" spans="1:15" ht="15.75" customHeight="1">
      <c r="A22" s="43" t="s">
        <v>84</v>
      </c>
      <c r="B22" s="562"/>
      <c r="C22" s="26"/>
      <c r="D22" s="549"/>
      <c r="E22" s="26"/>
      <c r="F22" s="549"/>
      <c r="G22" s="26">
        <v>277</v>
      </c>
      <c r="H22" s="549"/>
      <c r="I22" s="26">
        <v>224</v>
      </c>
      <c r="J22" s="549"/>
      <c r="K22" s="26"/>
      <c r="L22" s="549"/>
      <c r="M22" s="26"/>
      <c r="N22" s="549"/>
      <c r="O22" s="305"/>
    </row>
    <row r="23" spans="1:15" ht="15.75" customHeight="1">
      <c r="A23" s="43" t="s">
        <v>85</v>
      </c>
      <c r="B23" s="562"/>
      <c r="C23" s="26"/>
      <c r="D23" s="549"/>
      <c r="E23" s="26"/>
      <c r="F23" s="549"/>
      <c r="G23" s="26">
        <v>39</v>
      </c>
      <c r="H23" s="549"/>
      <c r="I23" s="26">
        <v>29</v>
      </c>
      <c r="J23" s="549"/>
      <c r="K23" s="26"/>
      <c r="L23" s="549"/>
      <c r="M23" s="26"/>
      <c r="N23" s="549"/>
      <c r="O23" s="305"/>
    </row>
    <row r="24" spans="1:15" ht="15.75" customHeight="1">
      <c r="A24" s="43" t="s">
        <v>86</v>
      </c>
      <c r="B24" s="562"/>
      <c r="C24" s="26"/>
      <c r="D24" s="549"/>
      <c r="E24" s="26"/>
      <c r="F24" s="549"/>
      <c r="G24" s="26">
        <v>0</v>
      </c>
      <c r="H24" s="549"/>
      <c r="I24" s="26">
        <v>1</v>
      </c>
      <c r="J24" s="549"/>
      <c r="K24" s="26"/>
      <c r="L24" s="549"/>
      <c r="M24" s="26"/>
      <c r="N24" s="549"/>
      <c r="O24" s="305"/>
    </row>
    <row r="25" spans="1:15" ht="15.75" customHeight="1">
      <c r="A25" s="227" t="s">
        <v>138</v>
      </c>
      <c r="B25" s="562"/>
      <c r="C25" s="228">
        <f>C19</f>
        <v>301</v>
      </c>
      <c r="D25" s="549"/>
      <c r="E25" s="228"/>
      <c r="F25" s="549"/>
      <c r="G25" s="228">
        <f>G19</f>
        <v>329</v>
      </c>
      <c r="H25" s="549"/>
      <c r="I25" s="228">
        <f>I19</f>
        <v>51</v>
      </c>
      <c r="J25" s="549"/>
      <c r="K25" s="228">
        <f>K19</f>
        <v>115</v>
      </c>
      <c r="L25" s="549"/>
      <c r="M25" s="228">
        <f>M19</f>
        <v>100</v>
      </c>
      <c r="N25" s="549"/>
      <c r="O25" s="305"/>
    </row>
    <row r="26" spans="1:20" ht="12.75" hidden="1">
      <c r="A26" s="56"/>
      <c r="B26" s="56"/>
      <c r="C26" s="56"/>
      <c r="D26" s="56"/>
      <c r="E26" s="56">
        <v>4155</v>
      </c>
      <c r="F26" s="56"/>
      <c r="G26" s="56"/>
      <c r="H26" s="56"/>
      <c r="I26" s="56"/>
      <c r="J26" s="56"/>
      <c r="K26" s="56"/>
      <c r="L26" s="56"/>
      <c r="M26" s="56"/>
      <c r="N26" s="56"/>
      <c r="O26" s="27"/>
      <c r="P26" s="27"/>
      <c r="Q26" s="27"/>
      <c r="R26" s="27"/>
      <c r="S26" s="27"/>
      <c r="T26" s="27"/>
    </row>
    <row r="27" spans="1:20" ht="36" hidden="1">
      <c r="A27" s="560" t="s">
        <v>0</v>
      </c>
      <c r="B27" s="76" t="s">
        <v>122</v>
      </c>
      <c r="C27" s="557" t="s">
        <v>103</v>
      </c>
      <c r="D27" s="558"/>
      <c r="E27" s="559"/>
      <c r="H27" s="1"/>
      <c r="P27" s="27"/>
      <c r="Q27" s="27"/>
      <c r="R27" s="27"/>
      <c r="S27" s="27"/>
      <c r="T27" s="27"/>
    </row>
    <row r="28" spans="1:5" ht="18.75" customHeight="1" hidden="1">
      <c r="A28" s="561"/>
      <c r="B28" s="77">
        <v>3</v>
      </c>
      <c r="C28" s="78"/>
      <c r="D28" s="79">
        <v>384</v>
      </c>
      <c r="E28" s="57"/>
    </row>
    <row r="29" spans="1:5" ht="18.75" customHeight="1" hidden="1">
      <c r="A29" s="222"/>
      <c r="B29" s="223"/>
      <c r="C29" s="224"/>
      <c r="D29" s="224"/>
      <c r="E29" s="225"/>
    </row>
    <row r="30" spans="1:7" ht="15" hidden="1">
      <c r="A30" s="556" t="s">
        <v>119</v>
      </c>
      <c r="B30" s="556"/>
      <c r="C30" s="556"/>
      <c r="D30" s="556"/>
      <c r="E30" s="556"/>
      <c r="F30" s="556"/>
      <c r="G30" s="556"/>
    </row>
    <row r="31" spans="1:7" s="12" customFormat="1" ht="60" hidden="1">
      <c r="A31" s="75" t="s">
        <v>112</v>
      </c>
      <c r="B31" s="75" t="s">
        <v>113</v>
      </c>
      <c r="C31" s="75" t="s">
        <v>114</v>
      </c>
      <c r="D31" s="75" t="s">
        <v>115</v>
      </c>
      <c r="E31" s="75" t="s">
        <v>116</v>
      </c>
      <c r="F31" s="75" t="s">
        <v>117</v>
      </c>
      <c r="G31" s="74" t="s">
        <v>118</v>
      </c>
    </row>
    <row r="32" spans="1:7" ht="15" hidden="1">
      <c r="A32" s="73">
        <v>4</v>
      </c>
      <c r="B32" s="73">
        <v>2</v>
      </c>
      <c r="C32" s="73">
        <v>8</v>
      </c>
      <c r="D32" s="73">
        <f>C32*5</f>
        <v>40</v>
      </c>
      <c r="E32" s="73">
        <f>4*D32</f>
        <v>160</v>
      </c>
      <c r="F32" s="73">
        <f>E32*3</f>
        <v>480</v>
      </c>
      <c r="G32" s="73">
        <f>((80/100)*F32)</f>
        <v>384</v>
      </c>
    </row>
    <row r="36" ht="12.75">
      <c r="H36" s="1"/>
    </row>
    <row r="38" s="12" customFormat="1" ht="12.75"/>
  </sheetData>
  <sheetProtection/>
  <mergeCells count="27">
    <mergeCell ref="A20:O20"/>
    <mergeCell ref="B21:B25"/>
    <mergeCell ref="D21:D25"/>
    <mergeCell ref="F21:F25"/>
    <mergeCell ref="H21:H25"/>
    <mergeCell ref="J21:J25"/>
    <mergeCell ref="L21:L25"/>
    <mergeCell ref="A30:G30"/>
    <mergeCell ref="C27:E27"/>
    <mergeCell ref="A27:A28"/>
    <mergeCell ref="B10:B14"/>
    <mergeCell ref="D10:D14"/>
    <mergeCell ref="A17:A18"/>
    <mergeCell ref="B17:O17"/>
    <mergeCell ref="N21:N25"/>
    <mergeCell ref="A16:O16"/>
    <mergeCell ref="N10:N14"/>
    <mergeCell ref="A2:N2"/>
    <mergeCell ref="A3:N3"/>
    <mergeCell ref="F10:F14"/>
    <mergeCell ref="H10:H14"/>
    <mergeCell ref="J10:J14"/>
    <mergeCell ref="L10:L14"/>
    <mergeCell ref="A5:O5"/>
    <mergeCell ref="B6:O6"/>
    <mergeCell ref="A6:A7"/>
    <mergeCell ref="A9:O9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3:Z30"/>
  <sheetViews>
    <sheetView view="pageBreakPreview" zoomScaleSheetLayoutView="100" zoomScalePageLayoutView="0" workbookViewId="0" topLeftCell="A1">
      <pane xSplit="1" topLeftCell="B1" activePane="topRight" state="frozen"/>
      <selection pane="topLeft" activeCell="C8" sqref="C8"/>
      <selection pane="topRight" activeCell="C8" sqref="C8"/>
    </sheetView>
  </sheetViews>
  <sheetFormatPr defaultColWidth="9.140625" defaultRowHeight="12.75"/>
  <cols>
    <col min="1" max="1" width="54.28125" style="0" bestFit="1" customWidth="1"/>
    <col min="2" max="2" width="8.28125" style="0" bestFit="1" customWidth="1"/>
    <col min="3" max="3" width="11.421875" style="0" bestFit="1" customWidth="1"/>
    <col min="4" max="4" width="9.00390625" style="0" hidden="1" customWidth="1"/>
    <col min="5" max="5" width="9.28125" style="0" bestFit="1" customWidth="1"/>
    <col min="6" max="6" width="9.28125" style="0" hidden="1" customWidth="1"/>
    <col min="7" max="7" width="9.28125" style="0" bestFit="1" customWidth="1"/>
    <col min="8" max="8" width="9.28125" style="0" hidden="1" customWidth="1"/>
    <col min="9" max="9" width="9.28125" style="0" bestFit="1" customWidth="1"/>
    <col min="10" max="10" width="9.28125" style="0" hidden="1" customWidth="1"/>
    <col min="11" max="11" width="9.28125" style="0" bestFit="1" customWidth="1"/>
    <col min="12" max="12" width="10.8515625" style="0" hidden="1" customWidth="1"/>
    <col min="14" max="14" width="0" style="0" hidden="1" customWidth="1"/>
    <col min="15" max="15" width="9.140625" style="378" customWidth="1"/>
    <col min="16" max="16" width="11.28125" style="379" bestFit="1" customWidth="1"/>
    <col min="17" max="17" width="9.140625" style="378" customWidth="1"/>
    <col min="18" max="26" width="9.140625" style="56" customWidth="1"/>
  </cols>
  <sheetData>
    <row r="3" spans="1:14" ht="18">
      <c r="A3" s="567" t="s">
        <v>229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</row>
    <row r="4" spans="1:14" ht="18">
      <c r="A4" s="567" t="s">
        <v>191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:14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spans="1:26" ht="15.75">
      <c r="A7" s="550" t="s">
        <v>245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380"/>
      <c r="P7" s="381"/>
      <c r="Q7" s="380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>
      <c r="A8" s="551" t="s">
        <v>38</v>
      </c>
      <c r="B8" s="551" t="s">
        <v>3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382"/>
      <c r="P8" s="383"/>
      <c r="Q8" s="382"/>
      <c r="R8" s="25"/>
      <c r="S8" s="25"/>
      <c r="T8" s="25"/>
      <c r="U8" s="25"/>
      <c r="V8" s="25"/>
      <c r="W8" s="25"/>
      <c r="X8" s="25"/>
      <c r="Y8" s="25"/>
      <c r="Z8" s="25"/>
    </row>
    <row r="9" spans="1:26" ht="15.75">
      <c r="A9" s="552"/>
      <c r="B9" s="151" t="s">
        <v>102</v>
      </c>
      <c r="C9" s="39" t="s">
        <v>5</v>
      </c>
      <c r="D9" s="178" t="s">
        <v>6</v>
      </c>
      <c r="E9" s="39" t="s">
        <v>7</v>
      </c>
      <c r="F9" s="178" t="s">
        <v>6</v>
      </c>
      <c r="G9" s="39" t="s">
        <v>8</v>
      </c>
      <c r="H9" s="178" t="s">
        <v>6</v>
      </c>
      <c r="I9" s="39" t="s">
        <v>9</v>
      </c>
      <c r="J9" s="178" t="s">
        <v>6</v>
      </c>
      <c r="K9" s="39" t="s">
        <v>10</v>
      </c>
      <c r="L9" s="178" t="s">
        <v>6</v>
      </c>
      <c r="M9" s="39" t="s">
        <v>11</v>
      </c>
      <c r="N9" s="178" t="s">
        <v>6</v>
      </c>
      <c r="O9" s="384"/>
      <c r="P9" s="385"/>
      <c r="Q9" s="384"/>
      <c r="R9" s="17"/>
      <c r="S9" s="17"/>
      <c r="T9" s="17"/>
      <c r="U9" s="17"/>
      <c r="V9" s="17"/>
      <c r="W9" s="17"/>
      <c r="X9" s="17"/>
      <c r="Y9" s="17"/>
      <c r="Z9" s="17"/>
    </row>
    <row r="10" spans="1:26" ht="15.75">
      <c r="A10" s="30" t="s">
        <v>244</v>
      </c>
      <c r="B10" s="152">
        <v>720</v>
      </c>
      <c r="C10" s="153">
        <v>342</v>
      </c>
      <c r="D10" s="179">
        <f>IF(C10=0,"",C10/B10)</f>
        <v>0.475</v>
      </c>
      <c r="E10" s="153">
        <v>444</v>
      </c>
      <c r="F10" s="179">
        <f>IF(E10=0,"",E10/B10)</f>
        <v>0.6166666666666667</v>
      </c>
      <c r="G10" s="153">
        <v>532</v>
      </c>
      <c r="H10" s="179">
        <f>IF(G10=0,"",G10/B10)</f>
        <v>0.7388888888888889</v>
      </c>
      <c r="I10" s="153">
        <v>500</v>
      </c>
      <c r="J10" s="179">
        <f>IF(I10=0,"",I10/B10)</f>
        <v>0.6944444444444444</v>
      </c>
      <c r="K10" s="153">
        <v>399</v>
      </c>
      <c r="L10" s="179">
        <f>IF(K10=0,"",K10/B10)</f>
        <v>0.5541666666666667</v>
      </c>
      <c r="M10" s="153">
        <v>427</v>
      </c>
      <c r="N10" s="179">
        <f>IF(M10=0,"",M10/B10)</f>
        <v>0.5930555555555556</v>
      </c>
      <c r="O10" s="386"/>
      <c r="P10" s="387"/>
      <c r="Q10" s="386"/>
      <c r="R10" s="21"/>
      <c r="S10" s="19"/>
      <c r="T10" s="21"/>
      <c r="U10" s="19"/>
      <c r="V10" s="21"/>
      <c r="W10" s="19"/>
      <c r="X10" s="21"/>
      <c r="Y10" s="19"/>
      <c r="Z10" s="21"/>
    </row>
    <row r="11" spans="1:26" ht="15.75" hidden="1">
      <c r="A11" s="509" t="s">
        <v>102</v>
      </c>
      <c r="B11" s="507"/>
      <c r="C11" s="510">
        <v>720</v>
      </c>
      <c r="D11" s="508"/>
      <c r="E11" s="510">
        <v>720</v>
      </c>
      <c r="F11" s="508"/>
      <c r="G11" s="510">
        <v>720</v>
      </c>
      <c r="H11" s="508"/>
      <c r="I11" s="510">
        <v>720</v>
      </c>
      <c r="J11" s="508"/>
      <c r="K11" s="510">
        <v>720</v>
      </c>
      <c r="L11" s="508"/>
      <c r="M11" s="510">
        <v>720</v>
      </c>
      <c r="N11" s="179"/>
      <c r="O11" s="386"/>
      <c r="P11" s="387"/>
      <c r="Q11" s="386"/>
      <c r="R11" s="21"/>
      <c r="S11" s="19"/>
      <c r="T11" s="21"/>
      <c r="U11" s="19"/>
      <c r="V11" s="21"/>
      <c r="W11" s="19"/>
      <c r="X11" s="21"/>
      <c r="Y11" s="19"/>
      <c r="Z11" s="21"/>
    </row>
    <row r="12" spans="1:26" ht="15.75">
      <c r="A12" s="155" t="s">
        <v>20</v>
      </c>
      <c r="B12" s="152">
        <v>720</v>
      </c>
      <c r="C12" s="153">
        <f>SUM(C10:C10)</f>
        <v>342</v>
      </c>
      <c r="D12" s="179">
        <f>IF(C12=0,"",C12/B12)</f>
        <v>0.475</v>
      </c>
      <c r="E12" s="153">
        <f>SUM(E10:E10)</f>
        <v>444</v>
      </c>
      <c r="F12" s="179">
        <f>IF(E12=0,"",E12/B12)</f>
        <v>0.6166666666666667</v>
      </c>
      <c r="G12" s="153">
        <f>SUM(G10:G10)</f>
        <v>532</v>
      </c>
      <c r="H12" s="179">
        <f>IF(G12=0,"",G12/B12)</f>
        <v>0.7388888888888889</v>
      </c>
      <c r="I12" s="153">
        <f>SUM(I10:I10)</f>
        <v>500</v>
      </c>
      <c r="J12" s="179">
        <f>IF(I12=0,"",I12/B12)</f>
        <v>0.6944444444444444</v>
      </c>
      <c r="K12" s="153">
        <f>SUM(K10:K10)</f>
        <v>399</v>
      </c>
      <c r="L12" s="179">
        <f>IF(K12=0,"",K10/B12)</f>
        <v>0.5541666666666667</v>
      </c>
      <c r="M12" s="153">
        <f>SUM(M10:M10)</f>
        <v>427</v>
      </c>
      <c r="N12" s="179">
        <f>IF(M12=0,"",M12/B12)</f>
        <v>0.5930555555555556</v>
      </c>
      <c r="O12" s="389"/>
      <c r="P12" s="388"/>
      <c r="Q12" s="389"/>
      <c r="R12" s="21"/>
      <c r="S12" s="15"/>
      <c r="T12" s="21"/>
      <c r="U12" s="15"/>
      <c r="V12" s="21"/>
      <c r="W12" s="15"/>
      <c r="X12" s="21"/>
      <c r="Y12" s="15"/>
      <c r="Z12" s="21"/>
    </row>
    <row r="13" spans="1:26" ht="15.75">
      <c r="A13" s="23"/>
      <c r="B13" s="18"/>
      <c r="C13" s="19"/>
      <c r="D13" s="20"/>
      <c r="E13" s="19"/>
      <c r="F13" s="20"/>
      <c r="G13" s="22"/>
      <c r="H13" s="20"/>
      <c r="I13" s="22"/>
      <c r="J13" s="20"/>
      <c r="K13" s="22"/>
      <c r="L13" s="20"/>
      <c r="M13" s="22"/>
      <c r="N13" s="20"/>
      <c r="O13" s="389"/>
      <c r="P13" s="387"/>
      <c r="Q13" s="389"/>
      <c r="R13" s="21"/>
      <c r="S13" s="15"/>
      <c r="T13" s="21"/>
      <c r="U13" s="15"/>
      <c r="V13" s="21"/>
      <c r="W13" s="15"/>
      <c r="X13" s="21"/>
      <c r="Y13" s="15"/>
      <c r="Z13" s="21"/>
    </row>
    <row r="15" spans="1:14" ht="15.75">
      <c r="A15" s="550" t="s">
        <v>245</v>
      </c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</row>
    <row r="16" spans="1:14" ht="17.25" customHeight="1">
      <c r="A16" s="563" t="s">
        <v>38</v>
      </c>
      <c r="B16" s="551" t="s">
        <v>3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</row>
    <row r="17" spans="1:14" ht="18" customHeight="1">
      <c r="A17" s="564"/>
      <c r="B17" s="175" t="s">
        <v>102</v>
      </c>
      <c r="C17" s="176" t="s">
        <v>12</v>
      </c>
      <c r="D17" s="178" t="s">
        <v>6</v>
      </c>
      <c r="E17" s="176" t="s">
        <v>13</v>
      </c>
      <c r="F17" s="178" t="s">
        <v>6</v>
      </c>
      <c r="G17" s="176" t="s">
        <v>14</v>
      </c>
      <c r="H17" s="178" t="s">
        <v>6</v>
      </c>
      <c r="I17" s="176" t="s">
        <v>15</v>
      </c>
      <c r="J17" s="178" t="s">
        <v>6</v>
      </c>
      <c r="K17" s="176" t="s">
        <v>16</v>
      </c>
      <c r="L17" s="178" t="s">
        <v>6</v>
      </c>
      <c r="M17" s="177" t="s">
        <v>17</v>
      </c>
      <c r="N17" s="178" t="s">
        <v>6</v>
      </c>
    </row>
    <row r="18" spans="1:16" ht="15.75">
      <c r="A18" s="30" t="s">
        <v>244</v>
      </c>
      <c r="B18" s="6">
        <v>720</v>
      </c>
      <c r="C18" s="7">
        <v>500</v>
      </c>
      <c r="D18" s="179"/>
      <c r="E18" s="7">
        <v>380</v>
      </c>
      <c r="F18" s="179"/>
      <c r="G18" s="7">
        <v>595</v>
      </c>
      <c r="H18" s="179">
        <f>IF(G18=0,"",G18/B18)</f>
        <v>0.8263888888888888</v>
      </c>
      <c r="I18" s="7">
        <v>546</v>
      </c>
      <c r="J18" s="179">
        <f>IF(I18=0,"",I18/B18)</f>
        <v>0.7583333333333333</v>
      </c>
      <c r="K18" s="7">
        <v>431</v>
      </c>
      <c r="L18" s="179">
        <f>IF(K18=0,"",K18/B18)</f>
        <v>0.5986111111111111</v>
      </c>
      <c r="M18" s="156">
        <v>418</v>
      </c>
      <c r="N18" s="179">
        <f>IF(M18=0,"",M18/B18)</f>
        <v>0.5805555555555556</v>
      </c>
      <c r="P18" s="390"/>
    </row>
    <row r="19" spans="1:26" ht="15.75" hidden="1">
      <c r="A19" s="509" t="s">
        <v>102</v>
      </c>
      <c r="B19" s="507"/>
      <c r="C19" s="510">
        <v>720</v>
      </c>
      <c r="D19" s="508"/>
      <c r="E19" s="510">
        <v>720</v>
      </c>
      <c r="F19" s="508"/>
      <c r="G19" s="510">
        <v>720</v>
      </c>
      <c r="H19" s="508"/>
      <c r="I19" s="510">
        <v>720</v>
      </c>
      <c r="J19" s="508"/>
      <c r="K19" s="510">
        <v>720</v>
      </c>
      <c r="L19" s="508"/>
      <c r="M19" s="510">
        <v>720</v>
      </c>
      <c r="N19" s="179"/>
      <c r="O19" s="386"/>
      <c r="P19" s="387"/>
      <c r="Q19" s="386"/>
      <c r="R19" s="21"/>
      <c r="S19" s="19"/>
      <c r="T19" s="21"/>
      <c r="U19" s="19"/>
      <c r="V19" s="21"/>
      <c r="W19" s="19"/>
      <c r="X19" s="21"/>
      <c r="Y19" s="19"/>
      <c r="Z19" s="21"/>
    </row>
    <row r="20" spans="1:16" ht="15.75">
      <c r="A20" s="10" t="s">
        <v>20</v>
      </c>
      <c r="B20" s="149">
        <v>720</v>
      </c>
      <c r="C20" s="7">
        <f>SUM(C18:C18)</f>
        <v>500</v>
      </c>
      <c r="D20" s="179">
        <f>IF(C20=0,"",C20/B20)</f>
        <v>0.6944444444444444</v>
      </c>
      <c r="E20" s="7">
        <f>SUM(E18:E18)</f>
        <v>380</v>
      </c>
      <c r="F20" s="179">
        <f>IF(E20=0,"",E20/B20)</f>
        <v>0.5277777777777778</v>
      </c>
      <c r="G20" s="7">
        <f>SUM(G18:G18)</f>
        <v>595</v>
      </c>
      <c r="H20" s="179">
        <f>IF(G20=0,"",G20/B20)</f>
        <v>0.8263888888888888</v>
      </c>
      <c r="I20" s="7">
        <f>SUM(I18:I18)</f>
        <v>546</v>
      </c>
      <c r="J20" s="179">
        <f>IF(I20=0,"",I20/B20)</f>
        <v>0.7583333333333333</v>
      </c>
      <c r="K20" s="7">
        <f>SUM(K18:K18)</f>
        <v>431</v>
      </c>
      <c r="L20" s="179">
        <f>IF(K20=0,"",K20/B20)</f>
        <v>0.5986111111111111</v>
      </c>
      <c r="M20" s="156">
        <f>SUM(M18:M18)</f>
        <v>418</v>
      </c>
      <c r="N20" s="179">
        <f>IF(M20=0,"",M20/B20)</f>
        <v>0.5805555555555556</v>
      </c>
      <c r="P20" s="390"/>
    </row>
    <row r="21" spans="1:26" s="189" customFormat="1" ht="15.75">
      <c r="A21" s="23"/>
      <c r="B21" s="18"/>
      <c r="C21" s="19"/>
      <c r="D21" s="20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378"/>
      <c r="P21" s="379"/>
      <c r="Q21" s="37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14" ht="18" customHeight="1">
      <c r="A22" s="565"/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5" spans="1:26" s="378" customFormat="1" ht="12.75">
      <c r="A25"/>
      <c r="B25" s="183"/>
      <c r="C25" s="183"/>
      <c r="D25" s="183"/>
      <c r="E25" s="183"/>
      <c r="F25" s="183"/>
      <c r="G25" s="183"/>
      <c r="H25" s="183"/>
      <c r="I25" s="183"/>
      <c r="J25" s="183"/>
      <c r="K25"/>
      <c r="L25"/>
      <c r="M25"/>
      <c r="N25"/>
      <c r="P25" s="379"/>
      <c r="R25" s="56"/>
      <c r="S25" s="56"/>
      <c r="T25" s="56"/>
      <c r="U25" s="56"/>
      <c r="V25" s="56"/>
      <c r="W25" s="56"/>
      <c r="X25" s="56"/>
      <c r="Y25" s="56"/>
      <c r="Z25" s="56"/>
    </row>
    <row r="30" spans="22:23" ht="12.75">
      <c r="V30" s="188"/>
      <c r="W30" s="188"/>
    </row>
  </sheetData>
  <sheetProtection/>
  <mergeCells count="9">
    <mergeCell ref="A16:A17"/>
    <mergeCell ref="B16:N16"/>
    <mergeCell ref="A22:N22"/>
    <mergeCell ref="A3:N3"/>
    <mergeCell ref="A4:N4"/>
    <mergeCell ref="A7:N7"/>
    <mergeCell ref="A8:A9"/>
    <mergeCell ref="B8:N8"/>
    <mergeCell ref="A15:N15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3:AA40"/>
  <sheetViews>
    <sheetView view="pageBreakPreview" zoomScaleSheetLayoutView="100" zoomScalePageLayoutView="0" workbookViewId="0" topLeftCell="A1">
      <pane xSplit="1" topLeftCell="B1" activePane="topRight" state="frozen"/>
      <selection pane="topLeft" activeCell="C8" sqref="C8"/>
      <selection pane="topRight" activeCell="C8" sqref="C8"/>
    </sheetView>
  </sheetViews>
  <sheetFormatPr defaultColWidth="9.140625" defaultRowHeight="12.75"/>
  <cols>
    <col min="1" max="1" width="54.28125" style="0" bestFit="1" customWidth="1"/>
    <col min="2" max="2" width="8.421875" style="0" bestFit="1" customWidth="1"/>
    <col min="3" max="3" width="11.57421875" style="0" bestFit="1" customWidth="1"/>
    <col min="4" max="4" width="11.8515625" style="0" bestFit="1" customWidth="1"/>
    <col min="5" max="5" width="11.140625" style="0" hidden="1" customWidth="1"/>
    <col min="6" max="6" width="9.421875" style="0" bestFit="1" customWidth="1"/>
    <col min="7" max="7" width="11.8515625" style="0" bestFit="1" customWidth="1"/>
    <col min="8" max="8" width="9.421875" style="0" bestFit="1" customWidth="1"/>
    <col min="9" max="9" width="11.8515625" style="0" bestFit="1" customWidth="1"/>
    <col min="10" max="10" width="9.421875" style="0" bestFit="1" customWidth="1"/>
    <col min="11" max="11" width="11.8515625" style="0" bestFit="1" customWidth="1"/>
    <col min="12" max="12" width="9.421875" style="0" bestFit="1" customWidth="1"/>
    <col min="13" max="13" width="11.8515625" style="0" bestFit="1" customWidth="1"/>
    <col min="14" max="14" width="9.28125" style="0" bestFit="1" customWidth="1"/>
    <col min="15" max="15" width="11.8515625" style="0" bestFit="1" customWidth="1"/>
    <col min="16" max="16" width="9.28125" style="378" bestFit="1" customWidth="1"/>
    <col min="17" max="17" width="11.421875" style="379" bestFit="1" customWidth="1"/>
    <col min="18" max="18" width="9.140625" style="378" customWidth="1"/>
    <col min="19" max="27" width="9.140625" style="56" customWidth="1"/>
  </cols>
  <sheetData>
    <row r="3" spans="1:15" ht="18">
      <c r="A3" s="567" t="s">
        <v>229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1:15" ht="18">
      <c r="A4" s="567" t="s">
        <v>191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1:15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7" spans="1:27" ht="15.75">
      <c r="A7" s="550" t="s">
        <v>230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380"/>
      <c r="Q7" s="381"/>
      <c r="R7" s="380"/>
      <c r="S7" s="24"/>
      <c r="T7" s="24"/>
      <c r="U7" s="24"/>
      <c r="V7" s="24"/>
      <c r="W7" s="24"/>
      <c r="X7" s="24"/>
      <c r="Y7" s="24"/>
      <c r="Z7" s="24"/>
      <c r="AA7" s="24"/>
    </row>
    <row r="8" spans="1:27" ht="15.75" customHeight="1">
      <c r="A8" s="551" t="s">
        <v>38</v>
      </c>
      <c r="B8" s="551" t="s">
        <v>3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382"/>
      <c r="Q8" s="383"/>
      <c r="R8" s="382"/>
      <c r="S8" s="25"/>
      <c r="T8" s="25"/>
      <c r="U8" s="25"/>
      <c r="V8" s="25"/>
      <c r="W8" s="25"/>
      <c r="X8" s="25"/>
      <c r="Y8" s="25"/>
      <c r="Z8" s="25"/>
      <c r="AA8" s="25"/>
    </row>
    <row r="9" spans="1:27" ht="15.75">
      <c r="A9" s="552"/>
      <c r="B9" s="151" t="s">
        <v>102</v>
      </c>
      <c r="C9" s="39" t="s">
        <v>5</v>
      </c>
      <c r="D9" s="178" t="s">
        <v>6</v>
      </c>
      <c r="E9" s="154">
        <v>1535</v>
      </c>
      <c r="F9" s="39" t="s">
        <v>7</v>
      </c>
      <c r="G9" s="178" t="s">
        <v>6</v>
      </c>
      <c r="H9" s="39" t="s">
        <v>8</v>
      </c>
      <c r="I9" s="178" t="s">
        <v>6</v>
      </c>
      <c r="J9" s="39" t="s">
        <v>9</v>
      </c>
      <c r="K9" s="178" t="s">
        <v>6</v>
      </c>
      <c r="L9" s="39" t="s">
        <v>10</v>
      </c>
      <c r="M9" s="178" t="s">
        <v>6</v>
      </c>
      <c r="N9" s="39" t="s">
        <v>11</v>
      </c>
      <c r="O9" s="178" t="s">
        <v>6</v>
      </c>
      <c r="P9" s="384"/>
      <c r="Q9" s="385"/>
      <c r="R9" s="384"/>
      <c r="S9" s="17"/>
      <c r="T9" s="17"/>
      <c r="U9" s="17"/>
      <c r="V9" s="17"/>
      <c r="W9" s="17"/>
      <c r="X9" s="17"/>
      <c r="Y9" s="17"/>
      <c r="Z9" s="17"/>
      <c r="AA9" s="17"/>
    </row>
    <row r="10" spans="1:27" ht="15.75">
      <c r="A10" s="30" t="str">
        <f>A27</f>
        <v>Nº Atendimentos / hora Endodontia</v>
      </c>
      <c r="B10" s="152">
        <f>E27</f>
        <v>0</v>
      </c>
      <c r="C10" s="153"/>
      <c r="D10" s="179">
        <f>IF(C10=0,"",C10/B10)</f>
      </c>
      <c r="E10" s="180"/>
      <c r="F10" s="153"/>
      <c r="G10" s="179">
        <f>IF(F10=0,"",F10/B10)</f>
      </c>
      <c r="H10" s="153"/>
      <c r="I10" s="179">
        <f>IF(H10=0,"",H10/B10)</f>
      </c>
      <c r="J10" s="153"/>
      <c r="K10" s="179">
        <f>IF(J10=0,"",J10/B10)</f>
      </c>
      <c r="L10" s="153"/>
      <c r="M10" s="179">
        <f>IF(L10=0,"",10/B10)</f>
      </c>
      <c r="N10" s="153"/>
      <c r="O10" s="179">
        <f>IF(N10=0,"",N10/B10)</f>
      </c>
      <c r="P10" s="386"/>
      <c r="Q10" s="387"/>
      <c r="R10" s="386"/>
      <c r="S10" s="21"/>
      <c r="T10" s="19"/>
      <c r="U10" s="21"/>
      <c r="V10" s="19"/>
      <c r="W10" s="21"/>
      <c r="X10" s="19"/>
      <c r="Y10" s="21"/>
      <c r="Z10" s="19"/>
      <c r="AA10" s="21"/>
    </row>
    <row r="11" spans="1:27" ht="15.75">
      <c r="A11" s="30" t="str">
        <f>A28</f>
        <v>Nº Atendimentos / hora Perio / Semiologia / Cirurgia</v>
      </c>
      <c r="B11" s="152">
        <v>128</v>
      </c>
      <c r="C11" s="153">
        <v>68</v>
      </c>
      <c r="D11" s="179">
        <f>IF(C11=0,"",C11/B11)</f>
        <v>0.53125</v>
      </c>
      <c r="E11" s="180">
        <v>128</v>
      </c>
      <c r="F11" s="153">
        <v>78</v>
      </c>
      <c r="G11" s="179">
        <f>IF(F11=0,"",F11/B11)</f>
        <v>0.609375</v>
      </c>
      <c r="H11" s="153">
        <v>0</v>
      </c>
      <c r="I11" s="179">
        <f>IF(H11=0,"",H11/B11)</f>
      </c>
      <c r="J11" s="153">
        <v>37</v>
      </c>
      <c r="K11" s="179">
        <f>IF(J11=0,"",J11/B11)</f>
        <v>0.2890625</v>
      </c>
      <c r="L11" s="153">
        <v>127</v>
      </c>
      <c r="M11" s="179">
        <f>IF(L11=0,"",10/B11)</f>
        <v>0.078125</v>
      </c>
      <c r="N11" s="153">
        <v>62</v>
      </c>
      <c r="O11" s="179">
        <f>IF(N11=0,"",N11/B11)</f>
        <v>0.484375</v>
      </c>
      <c r="P11" s="386"/>
      <c r="Q11" s="388"/>
      <c r="R11" s="386"/>
      <c r="S11" s="21"/>
      <c r="T11" s="19"/>
      <c r="U11" s="21"/>
      <c r="V11" s="19"/>
      <c r="W11" s="21"/>
      <c r="X11" s="19"/>
      <c r="Y11" s="21"/>
      <c r="Z11" s="19"/>
      <c r="AA11" s="21"/>
    </row>
    <row r="12" spans="1:27" ht="15.75">
      <c r="A12" s="30" t="str">
        <f>A29</f>
        <v>Nº Proteses Mês/ Profissional</v>
      </c>
      <c r="B12" s="152">
        <f>E29</f>
        <v>0</v>
      </c>
      <c r="C12" s="153">
        <v>15</v>
      </c>
      <c r="D12" s="179" t="e">
        <f>IF(C12=0,"",C12/B12)</f>
        <v>#DIV/0!</v>
      </c>
      <c r="E12" s="180">
        <f>G29</f>
        <v>0</v>
      </c>
      <c r="F12" s="153">
        <v>32</v>
      </c>
      <c r="G12" s="179" t="e">
        <f>IF(F12=0,"",F12/B12)</f>
        <v>#DIV/0!</v>
      </c>
      <c r="H12" s="153">
        <v>88</v>
      </c>
      <c r="I12" s="179" t="e">
        <f>IF(H12=0,"",H12/B12)</f>
        <v>#DIV/0!</v>
      </c>
      <c r="J12" s="153">
        <v>33</v>
      </c>
      <c r="K12" s="179" t="e">
        <f>IF(J12=0,"",J12/B12)</f>
        <v>#DIV/0!</v>
      </c>
      <c r="L12" s="153">
        <v>45</v>
      </c>
      <c r="M12" s="179" t="e">
        <f>IF(L12=0,"",10/B12)</f>
        <v>#DIV/0!</v>
      </c>
      <c r="N12" s="153">
        <v>39</v>
      </c>
      <c r="O12" s="179" t="e">
        <f>IF(N12=0,"",N12/B12)</f>
        <v>#DIV/0!</v>
      </c>
      <c r="P12" s="386"/>
      <c r="Q12" s="387"/>
      <c r="R12" s="386"/>
      <c r="S12" s="21"/>
      <c r="T12" s="19"/>
      <c r="U12" s="21"/>
      <c r="V12" s="19"/>
      <c r="W12" s="21"/>
      <c r="X12" s="19"/>
      <c r="Y12" s="21"/>
      <c r="Z12" s="19"/>
      <c r="AA12" s="21"/>
    </row>
    <row r="13" spans="1:27" ht="15.75">
      <c r="A13" s="30" t="str">
        <f>A30</f>
        <v>Nº Atendimento / Hora Paciente Especiais</v>
      </c>
      <c r="B13" s="152">
        <f>E30</f>
        <v>0</v>
      </c>
      <c r="C13" s="153"/>
      <c r="D13" s="179">
        <f>IF(C13=0,"",C13/B13)</f>
      </c>
      <c r="E13" s="180">
        <f>G30</f>
        <v>0</v>
      </c>
      <c r="F13" s="153"/>
      <c r="G13" s="179">
        <f>IF(F13=0,"",F13/B13)</f>
      </c>
      <c r="H13" s="153"/>
      <c r="I13" s="179">
        <f>IF(H13=0,"",H13/B13)</f>
      </c>
      <c r="J13" s="153"/>
      <c r="K13" s="179">
        <f>IF(J13=0,"",J13/B13)</f>
      </c>
      <c r="L13" s="153"/>
      <c r="M13" s="179">
        <f>IF(L13=0,"",10/B13)</f>
      </c>
      <c r="N13" s="153"/>
      <c r="O13" s="179">
        <f>IF(N13=0,"",N13/B13)</f>
      </c>
      <c r="P13" s="386"/>
      <c r="Q13" s="387"/>
      <c r="R13" s="386"/>
      <c r="S13" s="21"/>
      <c r="T13" s="19"/>
      <c r="U13" s="21"/>
      <c r="V13" s="19"/>
      <c r="W13" s="21"/>
      <c r="X13" s="19"/>
      <c r="Y13" s="21"/>
      <c r="Z13" s="19"/>
      <c r="AA13" s="21"/>
    </row>
    <row r="14" spans="1:27" ht="15.75">
      <c r="A14" s="155" t="s">
        <v>20</v>
      </c>
      <c r="B14" s="152">
        <f>SUM(B10:B13)</f>
        <v>128</v>
      </c>
      <c r="C14" s="153">
        <f>SUM(C10:C13)</f>
        <v>83</v>
      </c>
      <c r="D14" s="179">
        <f>IF(C14=0,"",C14/B14)</f>
        <v>0.6484375</v>
      </c>
      <c r="E14" s="180">
        <f>SUM(E10:E13)</f>
        <v>128</v>
      </c>
      <c r="F14" s="153">
        <f>SUM(F10:F13)</f>
        <v>110</v>
      </c>
      <c r="G14" s="179">
        <f>IF(F14=0,"",F14/B14)</f>
        <v>0.859375</v>
      </c>
      <c r="H14" s="153">
        <f>SUM(H10:H13)</f>
        <v>88</v>
      </c>
      <c r="I14" s="179">
        <f>IF(H14=0,"",H14/B14)</f>
        <v>0.6875</v>
      </c>
      <c r="J14" s="153">
        <f>SUM(J10:J13)</f>
        <v>70</v>
      </c>
      <c r="K14" s="179">
        <f>IF(J14=0,"",J14/B14)</f>
        <v>0.546875</v>
      </c>
      <c r="L14" s="153">
        <f>SUM(L10:L13)</f>
        <v>172</v>
      </c>
      <c r="M14" s="179">
        <f>IF(L14=0,"",10/B14)</f>
        <v>0.078125</v>
      </c>
      <c r="N14" s="153">
        <f>SUM(N10:N13)</f>
        <v>101</v>
      </c>
      <c r="O14" s="179">
        <f>IF(N14=0,"",N14/B14)</f>
        <v>0.7890625</v>
      </c>
      <c r="P14" s="389"/>
      <c r="Q14" s="388"/>
      <c r="R14" s="389"/>
      <c r="S14" s="21"/>
      <c r="T14" s="15"/>
      <c r="U14" s="21"/>
      <c r="V14" s="15"/>
      <c r="W14" s="21"/>
      <c r="X14" s="15"/>
      <c r="Y14" s="21"/>
      <c r="Z14" s="15"/>
      <c r="AA14" s="21"/>
    </row>
    <row r="16" spans="1:15" ht="15.75">
      <c r="A16" s="550" t="s">
        <v>230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</row>
    <row r="17" spans="1:15" ht="17.25" customHeight="1">
      <c r="A17" s="571" t="s">
        <v>38</v>
      </c>
      <c r="B17" s="551" t="s">
        <v>3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</row>
    <row r="18" spans="1:15" ht="18" customHeight="1">
      <c r="A18" s="572"/>
      <c r="B18" s="175" t="s">
        <v>102</v>
      </c>
      <c r="C18" s="176" t="s">
        <v>12</v>
      </c>
      <c r="D18" s="178" t="s">
        <v>6</v>
      </c>
      <c r="E18" s="154" t="s">
        <v>102</v>
      </c>
      <c r="F18" s="176" t="s">
        <v>13</v>
      </c>
      <c r="G18" s="178" t="s">
        <v>6</v>
      </c>
      <c r="H18" s="176" t="s">
        <v>14</v>
      </c>
      <c r="I18" s="178" t="s">
        <v>6</v>
      </c>
      <c r="J18" s="176" t="s">
        <v>15</v>
      </c>
      <c r="K18" s="178" t="s">
        <v>6</v>
      </c>
      <c r="L18" s="176" t="s">
        <v>16</v>
      </c>
      <c r="M18" s="178" t="s">
        <v>6</v>
      </c>
      <c r="N18" s="177" t="s">
        <v>17</v>
      </c>
      <c r="O18" s="178" t="s">
        <v>6</v>
      </c>
    </row>
    <row r="19" spans="1:17" ht="15.75">
      <c r="A19" s="5" t="s">
        <v>39</v>
      </c>
      <c r="B19" s="6">
        <f>B10</f>
        <v>0</v>
      </c>
      <c r="C19" s="7"/>
      <c r="D19" s="179">
        <f>IF(C19=0,"",C19/B19)</f>
      </c>
      <c r="E19" s="181">
        <f>O27</f>
        <v>0</v>
      </c>
      <c r="F19" s="7"/>
      <c r="G19" s="179">
        <f>IF(F19=0,"",F19/B19)</f>
      </c>
      <c r="H19" s="7"/>
      <c r="I19" s="179">
        <f>IF(H19=0,"",H19/B19)</f>
      </c>
      <c r="J19" s="7"/>
      <c r="K19" s="179">
        <f>IF(J19=0,"",J19/B19)</f>
      </c>
      <c r="L19" s="7"/>
      <c r="M19" s="179">
        <f>IF(L19=0,"",L19/B19)</f>
      </c>
      <c r="N19" s="156"/>
      <c r="O19" s="179">
        <f>IF(N19=0,"",N19/B19)</f>
      </c>
      <c r="Q19" s="390"/>
    </row>
    <row r="20" spans="1:17" ht="15.75">
      <c r="A20" s="5" t="s">
        <v>40</v>
      </c>
      <c r="B20" s="6">
        <f>B11</f>
        <v>128</v>
      </c>
      <c r="C20" s="7">
        <v>81</v>
      </c>
      <c r="D20" s="179">
        <f>IF(C20=0,"",C20/B20)</f>
        <v>0.6328125</v>
      </c>
      <c r="E20" s="181">
        <v>128</v>
      </c>
      <c r="F20" s="7">
        <v>89</v>
      </c>
      <c r="G20" s="179">
        <f>IF(F20=0,"",F20/B20)</f>
        <v>0.6953125</v>
      </c>
      <c r="H20" s="7">
        <v>138</v>
      </c>
      <c r="I20" s="179">
        <f>IF(H20=0,"",H20/B20)</f>
        <v>1.078125</v>
      </c>
      <c r="J20" s="7">
        <v>106</v>
      </c>
      <c r="K20" s="179">
        <f>IF(J20=0,"",J20/B20)</f>
        <v>0.828125</v>
      </c>
      <c r="L20" s="7">
        <v>132</v>
      </c>
      <c r="M20" s="179">
        <f>IF(L20=0,"",L20/B20)</f>
        <v>1.03125</v>
      </c>
      <c r="N20" s="156">
        <v>79</v>
      </c>
      <c r="O20" s="179">
        <f>IF(N20=0,"",N20/B20)</f>
        <v>0.6171875</v>
      </c>
      <c r="Q20" s="390"/>
    </row>
    <row r="21" spans="1:17" ht="15.75">
      <c r="A21" s="5" t="s">
        <v>76</v>
      </c>
      <c r="B21" s="6">
        <f>B12</f>
        <v>0</v>
      </c>
      <c r="C21" s="7">
        <v>51</v>
      </c>
      <c r="D21" s="179" t="e">
        <f>IF(C21=0,"",C21/B21)</f>
        <v>#DIV/0!</v>
      </c>
      <c r="E21" s="181">
        <f>O29</f>
        <v>0</v>
      </c>
      <c r="F21" s="7">
        <v>35</v>
      </c>
      <c r="G21" s="179" t="e">
        <f>IF(F21=0,"",F21/B21)</f>
        <v>#DIV/0!</v>
      </c>
      <c r="H21" s="7">
        <v>127</v>
      </c>
      <c r="I21" s="179" t="e">
        <f>IF(H21=0,"",H21/B21)</f>
        <v>#DIV/0!</v>
      </c>
      <c r="J21" s="7">
        <v>189</v>
      </c>
      <c r="K21" s="179" t="e">
        <f>IF(J21=0,"",J21/B21)</f>
        <v>#DIV/0!</v>
      </c>
      <c r="L21" s="7">
        <v>33</v>
      </c>
      <c r="M21" s="179" t="e">
        <f>IF(L21=0,"",L21/B21)</f>
        <v>#DIV/0!</v>
      </c>
      <c r="N21" s="156">
        <v>28</v>
      </c>
      <c r="O21" s="179" t="e">
        <f>IF(N21=0,"",N21/B21)</f>
        <v>#DIV/0!</v>
      </c>
      <c r="Q21" s="390"/>
    </row>
    <row r="22" spans="1:17" ht="15.75">
      <c r="A22" s="5" t="s">
        <v>41</v>
      </c>
      <c r="B22" s="6">
        <f>B13</f>
        <v>0</v>
      </c>
      <c r="C22" s="150"/>
      <c r="D22" s="179">
        <f>IF(C22=0,"",C22/B22)</f>
      </c>
      <c r="E22" s="181">
        <f>O30</f>
        <v>0</v>
      </c>
      <c r="F22" s="150"/>
      <c r="G22" s="179">
        <f>IF(F22=0,"",F22/B22)</f>
      </c>
      <c r="H22" s="150"/>
      <c r="I22" s="179">
        <f>IF(H22=0,"",H22/B22)</f>
      </c>
      <c r="J22" s="150"/>
      <c r="K22" s="179">
        <f>IF(J22=0,"",J22/B22)</f>
      </c>
      <c r="L22" s="150"/>
      <c r="M22" s="179">
        <f>IF(L22=0,"",L22/B22)</f>
      </c>
      <c r="N22" s="157"/>
      <c r="O22" s="179">
        <f>IF(N22=0,"",N22/B22)</f>
      </c>
      <c r="Q22" s="390"/>
    </row>
    <row r="23" spans="1:17" ht="15.75">
      <c r="A23" s="10" t="s">
        <v>20</v>
      </c>
      <c r="B23" s="149">
        <f>SUM(B19:B22)</f>
        <v>128</v>
      </c>
      <c r="C23" s="7">
        <f>SUM(C19:C22)</f>
        <v>132</v>
      </c>
      <c r="D23" s="179">
        <f>IF(C23=0,"",C23/B23)</f>
        <v>1.03125</v>
      </c>
      <c r="E23" s="181">
        <f>SUM(E19:E22)</f>
        <v>128</v>
      </c>
      <c r="F23" s="7">
        <f>SUM(F19:F22)</f>
        <v>124</v>
      </c>
      <c r="G23" s="179">
        <f>IF(F23=0,"",F23/B23)</f>
        <v>0.96875</v>
      </c>
      <c r="H23" s="7">
        <f>SUM(H19:H22)</f>
        <v>265</v>
      </c>
      <c r="I23" s="179">
        <f>IF(H23=0,"",H23/B23)</f>
        <v>2.0703125</v>
      </c>
      <c r="J23" s="7">
        <f>SUM(J19:J22)</f>
        <v>295</v>
      </c>
      <c r="K23" s="179">
        <f>IF(J23=0,"",J23/B23)</f>
        <v>2.3046875</v>
      </c>
      <c r="L23" s="7">
        <f>SUM(L19:L22)</f>
        <v>165</v>
      </c>
      <c r="M23" s="179">
        <f>IF(L23=0,"",L23/B23)</f>
        <v>1.2890625</v>
      </c>
      <c r="N23" s="156">
        <f>SUM(N19:N22)</f>
        <v>107</v>
      </c>
      <c r="O23" s="179">
        <f>IF(N23=0,"",N23/B23)</f>
        <v>0.8359375</v>
      </c>
      <c r="Q23" s="390"/>
    </row>
    <row r="24" spans="1:15" ht="18" customHeight="1">
      <c r="A24" s="565"/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6"/>
    </row>
    <row r="25" spans="4:15" ht="15.75" customHeight="1" hidden="1">
      <c r="D25" s="568" t="s">
        <v>128</v>
      </c>
      <c r="E25" s="569"/>
      <c r="F25" s="570" t="s">
        <v>129</v>
      </c>
      <c r="G25" s="570"/>
      <c r="H25" s="465"/>
      <c r="I25" s="465" t="s">
        <v>131</v>
      </c>
      <c r="J25" s="570" t="s">
        <v>132</v>
      </c>
      <c r="K25" s="570"/>
      <c r="L25" s="465"/>
      <c r="M25" s="465" t="s">
        <v>134</v>
      </c>
      <c r="N25" s="570" t="s">
        <v>135</v>
      </c>
      <c r="O25" s="570"/>
    </row>
    <row r="26" spans="1:27" s="12" customFormat="1" ht="25.5" hidden="1">
      <c r="A26" s="184" t="s">
        <v>42</v>
      </c>
      <c r="B26" s="186" t="s">
        <v>144</v>
      </c>
      <c r="C26" s="187" t="s">
        <v>145</v>
      </c>
      <c r="D26" s="186" t="s">
        <v>140</v>
      </c>
      <c r="E26" s="186" t="s">
        <v>146</v>
      </c>
      <c r="F26" s="186" t="s">
        <v>140</v>
      </c>
      <c r="G26" s="186" t="s">
        <v>106</v>
      </c>
      <c r="H26" s="186" t="s">
        <v>140</v>
      </c>
      <c r="I26" s="186" t="s">
        <v>106</v>
      </c>
      <c r="J26" s="186" t="s">
        <v>140</v>
      </c>
      <c r="K26" s="186" t="s">
        <v>106</v>
      </c>
      <c r="L26" s="186" t="s">
        <v>106</v>
      </c>
      <c r="M26" s="186" t="s">
        <v>140</v>
      </c>
      <c r="N26" s="186" t="s">
        <v>140</v>
      </c>
      <c r="O26" s="186" t="s">
        <v>106</v>
      </c>
      <c r="P26" s="391"/>
      <c r="Q26" s="392"/>
      <c r="R26" s="391"/>
      <c r="S26" s="185"/>
      <c r="T26" s="185"/>
      <c r="U26" s="185"/>
      <c r="V26" s="185"/>
      <c r="W26" s="185"/>
      <c r="X26" s="185"/>
      <c r="Y26" s="185"/>
      <c r="Z26" s="185"/>
      <c r="AA26" s="185"/>
    </row>
    <row r="27" spans="1:15" ht="12.75" hidden="1">
      <c r="A27" s="62" t="s">
        <v>39</v>
      </c>
      <c r="B27" s="28">
        <v>1</v>
      </c>
      <c r="C27" s="26">
        <v>0</v>
      </c>
      <c r="D27" s="26">
        <v>0</v>
      </c>
      <c r="E27" s="26">
        <f>D27*C27*B27*22</f>
        <v>0</v>
      </c>
      <c r="F27" s="26">
        <v>0</v>
      </c>
      <c r="G27" s="26">
        <f>F27*C27*B27*21</f>
        <v>0</v>
      </c>
      <c r="H27" s="26">
        <v>0</v>
      </c>
      <c r="I27" s="26">
        <v>0</v>
      </c>
      <c r="J27" s="26">
        <v>0</v>
      </c>
      <c r="K27" s="26">
        <f>J27*C27*B27*22</f>
        <v>0</v>
      </c>
      <c r="L27" s="26">
        <f>C27*B27*M27*21</f>
        <v>0</v>
      </c>
      <c r="M27" s="26">
        <v>0</v>
      </c>
      <c r="N27" s="26">
        <v>0</v>
      </c>
      <c r="O27" s="26">
        <f>N27*C27*B27*22</f>
        <v>0</v>
      </c>
    </row>
    <row r="28" spans="1:15" ht="12.75" hidden="1">
      <c r="A28" s="62" t="s">
        <v>40</v>
      </c>
      <c r="B28" s="28">
        <v>2</v>
      </c>
      <c r="C28" s="26">
        <v>3</v>
      </c>
      <c r="D28" s="26">
        <v>1</v>
      </c>
      <c r="E28" s="26">
        <f>D28*C28*B28*22</f>
        <v>132</v>
      </c>
      <c r="F28" s="26">
        <v>1</v>
      </c>
      <c r="G28" s="26">
        <f>F28*C28*B28*21</f>
        <v>126</v>
      </c>
      <c r="H28" s="26">
        <v>1</v>
      </c>
      <c r="I28" s="26">
        <v>1</v>
      </c>
      <c r="J28" s="26">
        <v>1</v>
      </c>
      <c r="K28" s="26">
        <f>J28*C28*B28*22</f>
        <v>132</v>
      </c>
      <c r="L28" s="26">
        <f>C28*B28*M28*21</f>
        <v>126</v>
      </c>
      <c r="M28" s="26">
        <v>1</v>
      </c>
      <c r="N28" s="26">
        <v>1</v>
      </c>
      <c r="O28" s="26">
        <f>N28*C28*B28*22</f>
        <v>132</v>
      </c>
    </row>
    <row r="29" spans="1:15" ht="12.75" hidden="1">
      <c r="A29" s="62" t="s">
        <v>76</v>
      </c>
      <c r="B29" s="28">
        <v>30</v>
      </c>
      <c r="C29" s="26">
        <v>0</v>
      </c>
      <c r="D29" s="26">
        <v>0</v>
      </c>
      <c r="E29" s="26">
        <f>B29*D29</f>
        <v>0</v>
      </c>
      <c r="F29" s="26">
        <v>0</v>
      </c>
      <c r="G29" s="26">
        <f>F29*B29</f>
        <v>0</v>
      </c>
      <c r="H29" s="26">
        <v>0</v>
      </c>
      <c r="I29" s="26">
        <v>0</v>
      </c>
      <c r="J29" s="26">
        <v>0</v>
      </c>
      <c r="K29" s="26">
        <f>J29*B29</f>
        <v>0</v>
      </c>
      <c r="L29" s="26">
        <f>B29*M29</f>
        <v>0</v>
      </c>
      <c r="M29" s="26">
        <v>0</v>
      </c>
      <c r="N29" s="26">
        <v>0</v>
      </c>
      <c r="O29" s="26">
        <f>N29*B29</f>
        <v>0</v>
      </c>
    </row>
    <row r="30" spans="1:15" ht="12.75" hidden="1">
      <c r="A30" s="62" t="s">
        <v>41</v>
      </c>
      <c r="B30" s="28">
        <v>1</v>
      </c>
      <c r="C30" s="26">
        <v>0</v>
      </c>
      <c r="D30" s="26">
        <v>0</v>
      </c>
      <c r="E30" s="26">
        <f>D30*C30*B30*22</f>
        <v>0</v>
      </c>
      <c r="F30" s="26">
        <v>0</v>
      </c>
      <c r="G30" s="26">
        <f>F30*C30*B30*21</f>
        <v>0</v>
      </c>
      <c r="H30" s="26">
        <v>0</v>
      </c>
      <c r="I30" s="26">
        <v>0</v>
      </c>
      <c r="J30" s="26">
        <v>0</v>
      </c>
      <c r="K30" s="26">
        <f>J30*C30*B30*22</f>
        <v>0</v>
      </c>
      <c r="L30" s="26">
        <f>C30*B30*M30*21</f>
        <v>0</v>
      </c>
      <c r="M30" s="26">
        <v>0</v>
      </c>
      <c r="N30" s="26">
        <v>0</v>
      </c>
      <c r="O30" s="26">
        <f>N30*C30*B30*22</f>
        <v>0</v>
      </c>
    </row>
    <row r="31" ht="12.75" hidden="1"/>
    <row r="32" spans="4:11" ht="12.75" hidden="1">
      <c r="D32" s="568" t="s">
        <v>136</v>
      </c>
      <c r="E32" s="569"/>
      <c r="F32" s="570" t="s">
        <v>141</v>
      </c>
      <c r="G32" s="570"/>
      <c r="H32" s="568" t="s">
        <v>142</v>
      </c>
      <c r="I32" s="569"/>
      <c r="J32" s="568" t="s">
        <v>143</v>
      </c>
      <c r="K32" s="569"/>
    </row>
    <row r="33" spans="1:11" ht="25.5" hidden="1">
      <c r="A33" s="167" t="s">
        <v>42</v>
      </c>
      <c r="B33" s="186" t="s">
        <v>144</v>
      </c>
      <c r="C33" s="187" t="s">
        <v>147</v>
      </c>
      <c r="D33" s="186" t="s">
        <v>140</v>
      </c>
      <c r="E33" s="186" t="s">
        <v>146</v>
      </c>
      <c r="F33" s="168" t="s">
        <v>140</v>
      </c>
      <c r="G33" s="168" t="s">
        <v>106</v>
      </c>
      <c r="H33" s="168" t="s">
        <v>140</v>
      </c>
      <c r="I33" s="168" t="s">
        <v>106</v>
      </c>
      <c r="J33" s="168" t="s">
        <v>140</v>
      </c>
      <c r="K33" s="168" t="s">
        <v>106</v>
      </c>
    </row>
    <row r="34" spans="1:11" ht="12.75" hidden="1">
      <c r="A34" s="62" t="s">
        <v>39</v>
      </c>
      <c r="B34" s="28">
        <v>1</v>
      </c>
      <c r="C34" s="26">
        <v>0</v>
      </c>
      <c r="D34" s="28">
        <v>0</v>
      </c>
      <c r="E34" s="26">
        <f>B34*C34*D34*21</f>
        <v>0</v>
      </c>
      <c r="F34" s="28">
        <v>0</v>
      </c>
      <c r="G34" s="26">
        <f>B34*C34*F34*23</f>
        <v>0</v>
      </c>
      <c r="H34" s="26">
        <v>0</v>
      </c>
      <c r="I34" s="28">
        <f>B34*C34*H34*20</f>
        <v>0</v>
      </c>
      <c r="J34" s="26">
        <v>0</v>
      </c>
      <c r="K34" s="26">
        <f>B34*C34*J34*21</f>
        <v>0</v>
      </c>
    </row>
    <row r="35" spans="1:11" ht="12.75" hidden="1">
      <c r="A35" s="62" t="s">
        <v>40</v>
      </c>
      <c r="B35" s="28">
        <v>2</v>
      </c>
      <c r="C35" s="26">
        <v>4</v>
      </c>
      <c r="D35" s="28">
        <v>1</v>
      </c>
      <c r="E35" s="26">
        <v>128</v>
      </c>
      <c r="F35" s="28">
        <v>1</v>
      </c>
      <c r="G35" s="26">
        <f>B35*C35*F35*23</f>
        <v>184</v>
      </c>
      <c r="H35" s="26">
        <v>0</v>
      </c>
      <c r="I35" s="28">
        <f>B35*C35*H35*20</f>
        <v>0</v>
      </c>
      <c r="J35" s="26">
        <v>0</v>
      </c>
      <c r="K35" s="26">
        <f>B35*C35*J35*21</f>
        <v>0</v>
      </c>
    </row>
    <row r="36" spans="1:11" ht="12.75" hidden="1">
      <c r="A36" s="62" t="s">
        <v>76</v>
      </c>
      <c r="B36" s="28">
        <v>30</v>
      </c>
      <c r="C36" s="26">
        <v>0</v>
      </c>
      <c r="D36" s="28">
        <v>1</v>
      </c>
      <c r="E36" s="26">
        <v>49</v>
      </c>
      <c r="F36" s="28">
        <v>1</v>
      </c>
      <c r="G36" s="26">
        <f>B36*F36</f>
        <v>30</v>
      </c>
      <c r="H36" s="26">
        <v>0</v>
      </c>
      <c r="I36" s="28">
        <f>B36*H36</f>
        <v>0</v>
      </c>
      <c r="J36" s="26">
        <v>0</v>
      </c>
      <c r="K36" s="26">
        <f>B36*J36</f>
        <v>0</v>
      </c>
    </row>
    <row r="37" spans="1:11" ht="12.75" hidden="1">
      <c r="A37" s="62" t="s">
        <v>41</v>
      </c>
      <c r="B37" s="28">
        <v>1</v>
      </c>
      <c r="C37" s="26">
        <v>0</v>
      </c>
      <c r="D37" s="28">
        <v>0</v>
      </c>
      <c r="E37" s="26">
        <f>B37*C37*D37*21</f>
        <v>0</v>
      </c>
      <c r="F37" s="28">
        <v>0</v>
      </c>
      <c r="G37" s="26">
        <f>B37*C37*F37*23</f>
        <v>0</v>
      </c>
      <c r="H37" s="26">
        <v>0</v>
      </c>
      <c r="I37" s="28">
        <f>B37*C37*H37*20</f>
        <v>0</v>
      </c>
      <c r="J37" s="26">
        <v>0</v>
      </c>
      <c r="K37" s="26">
        <f>B37*C37*J37*21</f>
        <v>0</v>
      </c>
    </row>
    <row r="40" spans="2:11" ht="12.75">
      <c r="B40" s="183"/>
      <c r="C40" s="183"/>
      <c r="D40" s="183"/>
      <c r="E40" s="183"/>
      <c r="F40" s="183"/>
      <c r="G40" s="183"/>
      <c r="H40" s="183"/>
      <c r="I40" s="183"/>
      <c r="J40" s="183"/>
      <c r="K40" s="183"/>
    </row>
  </sheetData>
  <sheetProtection/>
  <mergeCells count="17">
    <mergeCell ref="A8:A9"/>
    <mergeCell ref="B17:O17"/>
    <mergeCell ref="D25:E25"/>
    <mergeCell ref="F25:G25"/>
    <mergeCell ref="A17:A18"/>
    <mergeCell ref="J25:K25"/>
    <mergeCell ref="N25:O25"/>
    <mergeCell ref="A3:O3"/>
    <mergeCell ref="A4:O4"/>
    <mergeCell ref="A7:O7"/>
    <mergeCell ref="B8:O8"/>
    <mergeCell ref="A16:O16"/>
    <mergeCell ref="H32:I32"/>
    <mergeCell ref="D32:E32"/>
    <mergeCell ref="F32:G32"/>
    <mergeCell ref="J32:K32"/>
    <mergeCell ref="A24:O24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Q23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8515625" style="0" customWidth="1"/>
    <col min="2" max="2" width="14.8515625" style="0" bestFit="1" customWidth="1"/>
    <col min="5" max="5" width="0" style="0" hidden="1" customWidth="1"/>
    <col min="7" max="7" width="0" style="0" hidden="1" customWidth="1"/>
    <col min="9" max="9" width="0" style="0" hidden="1" customWidth="1"/>
    <col min="11" max="11" width="0" style="0" hidden="1" customWidth="1"/>
    <col min="13" max="13" width="0" style="0" hidden="1" customWidth="1"/>
    <col min="14" max="14" width="12.00390625" style="0" bestFit="1" customWidth="1"/>
    <col min="15" max="15" width="0" style="0" hidden="1" customWidth="1"/>
  </cols>
  <sheetData>
    <row r="2" spans="1:17" ht="18" customHeight="1">
      <c r="A2" s="577" t="s">
        <v>229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17" ht="18" customHeight="1">
      <c r="A3" s="577" t="s">
        <v>123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</row>
    <row r="4" spans="1:15" ht="12.75">
      <c r="A4" s="531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</row>
    <row r="6" spans="1:16" ht="12.75">
      <c r="A6" s="576" t="s">
        <v>231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</row>
    <row r="7" spans="1:16" ht="15" customHeight="1">
      <c r="A7" s="573" t="s">
        <v>89</v>
      </c>
      <c r="B7" s="174"/>
      <c r="C7" s="172" t="s">
        <v>102</v>
      </c>
      <c r="D7" s="59" t="s">
        <v>5</v>
      </c>
      <c r="E7" s="59" t="s">
        <v>6</v>
      </c>
      <c r="F7" s="59" t="s">
        <v>7</v>
      </c>
      <c r="G7" s="59" t="s">
        <v>6</v>
      </c>
      <c r="H7" s="59" t="s">
        <v>8</v>
      </c>
      <c r="I7" s="59" t="s">
        <v>6</v>
      </c>
      <c r="J7" s="59" t="s">
        <v>9</v>
      </c>
      <c r="K7" s="59" t="s">
        <v>6</v>
      </c>
      <c r="L7" s="59" t="s">
        <v>10</v>
      </c>
      <c r="M7" s="59" t="s">
        <v>6</v>
      </c>
      <c r="N7" s="59" t="s">
        <v>11</v>
      </c>
      <c r="O7" s="59" t="s">
        <v>6</v>
      </c>
      <c r="P7" s="256" t="s">
        <v>138</v>
      </c>
    </row>
    <row r="8" spans="1:16" ht="12.75">
      <c r="A8" s="574"/>
      <c r="B8" s="43" t="s">
        <v>86</v>
      </c>
      <c r="C8" s="171" t="s">
        <v>254</v>
      </c>
      <c r="D8" s="26">
        <v>29</v>
      </c>
      <c r="E8" s="61" t="e">
        <f>IF($C8=0,"",$D8/$C8)</f>
        <v>#VALUE!</v>
      </c>
      <c r="F8" s="26">
        <v>24</v>
      </c>
      <c r="G8" s="61" t="e">
        <f>IF($C8=0,"",$F8/$C8)</f>
        <v>#VALUE!</v>
      </c>
      <c r="H8" s="26">
        <v>7</v>
      </c>
      <c r="I8" s="61" t="e">
        <f>IF($C8=0,"",$H8/$C8)</f>
        <v>#VALUE!</v>
      </c>
      <c r="J8" s="26">
        <v>25</v>
      </c>
      <c r="K8" s="61" t="e">
        <f>IF($C8=0,"",$J8/$C8)</f>
        <v>#VALUE!</v>
      </c>
      <c r="L8" s="26">
        <v>21</v>
      </c>
      <c r="M8" s="61" t="e">
        <f>IF($C8=0,"",$L8/$C8)</f>
        <v>#VALUE!</v>
      </c>
      <c r="N8" s="26">
        <v>12</v>
      </c>
      <c r="O8" s="61" t="e">
        <f>IF($C8=0,"",$N8/$C8)</f>
        <v>#VALUE!</v>
      </c>
      <c r="P8" s="229">
        <f>N8+L8+J8+H8+F8+D8</f>
        <v>118</v>
      </c>
    </row>
    <row r="9" spans="1:16" ht="12.75">
      <c r="A9" s="574"/>
      <c r="B9" s="43" t="s">
        <v>139</v>
      </c>
      <c r="C9" s="171" t="s">
        <v>254</v>
      </c>
      <c r="D9" s="26">
        <v>4</v>
      </c>
      <c r="E9" s="61" t="e">
        <f>IF($C9=0,"",$D9/$C9)</f>
        <v>#VALUE!</v>
      </c>
      <c r="F9" s="26">
        <v>8</v>
      </c>
      <c r="G9" s="61" t="e">
        <f>IF($C9=0,"",$F9/$C9)</f>
        <v>#VALUE!</v>
      </c>
      <c r="H9" s="26">
        <v>0</v>
      </c>
      <c r="I9" s="61" t="e">
        <f>IF($C9=0,"",$H9/$C9)</f>
        <v>#VALUE!</v>
      </c>
      <c r="J9" s="26">
        <v>21</v>
      </c>
      <c r="K9" s="61">
        <f>IF($C9=0,"",$K9/$C9)</f>
      </c>
      <c r="L9" s="26">
        <v>23</v>
      </c>
      <c r="M9" s="61" t="e">
        <f>IF($C9=0,"",$L9/$C9)</f>
        <v>#VALUE!</v>
      </c>
      <c r="N9" s="26">
        <v>29</v>
      </c>
      <c r="O9" s="61" t="e">
        <f>IF($C9=0,"",$N9/$C9)</f>
        <v>#VALUE!</v>
      </c>
      <c r="P9" s="229">
        <f>N9+L9+J9+H9+F9+D9</f>
        <v>85</v>
      </c>
    </row>
    <row r="10" spans="1:16" ht="12.75">
      <c r="A10" s="574"/>
      <c r="B10" s="43" t="s">
        <v>85</v>
      </c>
      <c r="C10" s="171" t="s">
        <v>254</v>
      </c>
      <c r="D10" s="26">
        <v>22</v>
      </c>
      <c r="E10" s="61" t="e">
        <f>IF($C10=0,"",$D10/$C10)</f>
        <v>#VALUE!</v>
      </c>
      <c r="F10" s="26">
        <v>37</v>
      </c>
      <c r="G10" s="61" t="e">
        <f>IF($C10=0,"",$F10/$C10)</f>
        <v>#VALUE!</v>
      </c>
      <c r="H10" s="26">
        <v>21</v>
      </c>
      <c r="I10" s="61" t="e">
        <f>IF($C10=0,"",$H10/$C10)</f>
        <v>#VALUE!</v>
      </c>
      <c r="J10" s="26">
        <v>22</v>
      </c>
      <c r="K10" s="61">
        <f>IF($C10=0,"",$K10/$C10)</f>
      </c>
      <c r="L10" s="26">
        <v>8</v>
      </c>
      <c r="M10" s="61" t="e">
        <f>IF($C10=0,"",$L10/$C10)</f>
        <v>#VALUE!</v>
      </c>
      <c r="N10" s="26">
        <v>15</v>
      </c>
      <c r="O10" s="61" t="e">
        <f>IF($C10=0,"",$N10/$C10)</f>
        <v>#VALUE!</v>
      </c>
      <c r="P10" s="229">
        <f>N10+L10+J10+H10+F10+D10</f>
        <v>125</v>
      </c>
    </row>
    <row r="11" spans="1:16" ht="12.75">
      <c r="A11" s="574"/>
      <c r="B11" s="43" t="s">
        <v>87</v>
      </c>
      <c r="C11" s="171" t="s">
        <v>254</v>
      </c>
      <c r="D11" s="26">
        <v>55</v>
      </c>
      <c r="E11" s="61" t="e">
        <f>IF($C11=0,"",$D11/$C11)</f>
        <v>#VALUE!</v>
      </c>
      <c r="F11" s="26">
        <v>41</v>
      </c>
      <c r="G11" s="61" t="e">
        <f>IF($C11=0,"",$F11/$C11)</f>
        <v>#VALUE!</v>
      </c>
      <c r="H11" s="26">
        <v>43</v>
      </c>
      <c r="I11" s="61" t="e">
        <f>IF($C11=0,"",$H11/$C11)</f>
        <v>#VALUE!</v>
      </c>
      <c r="J11" s="26">
        <v>23</v>
      </c>
      <c r="K11" s="61">
        <f>IF($C11=0,"",$K11/$C11)</f>
      </c>
      <c r="L11" s="26">
        <v>34</v>
      </c>
      <c r="M11" s="61" t="e">
        <f>IF($C11=0,"",$L11/$C11)</f>
        <v>#VALUE!</v>
      </c>
      <c r="N11" s="26">
        <v>57</v>
      </c>
      <c r="O11" s="61" t="e">
        <f>IF($C11=0,"",$N11/$C11)</f>
        <v>#VALUE!</v>
      </c>
      <c r="P11" s="229">
        <f>N11+L11+J11+H11+F11+D11</f>
        <v>253</v>
      </c>
    </row>
    <row r="12" spans="1:16" ht="12.75">
      <c r="A12" s="575"/>
      <c r="B12" s="173" t="s">
        <v>138</v>
      </c>
      <c r="C12" s="171"/>
      <c r="D12" s="59">
        <f>SUM(D8:D11)</f>
        <v>110</v>
      </c>
      <c r="E12" s="59" t="e">
        <f>SUM(E8:E11)</f>
        <v>#VALUE!</v>
      </c>
      <c r="F12" s="59">
        <f>SUM(F8:F11)</f>
        <v>110</v>
      </c>
      <c r="G12" s="59" t="e">
        <f>SUM(G8:G11)</f>
        <v>#VALUE!</v>
      </c>
      <c r="H12" s="59">
        <f>SUM(H8:H11)</f>
        <v>71</v>
      </c>
      <c r="I12" s="59">
        <f>IF(C12="",0,H12/C12)</f>
        <v>0</v>
      </c>
      <c r="J12" s="59">
        <f>SUM(J8:J11)</f>
        <v>91</v>
      </c>
      <c r="K12" s="59">
        <f>IF(C12="",0,J12/C12)</f>
        <v>0</v>
      </c>
      <c r="L12" s="59">
        <f>SUM(L8:L11)</f>
        <v>86</v>
      </c>
      <c r="M12" s="59">
        <f>IF(C12="",0,K12/C12)</f>
        <v>0</v>
      </c>
      <c r="N12" s="59">
        <f>SUM(N8:N11)</f>
        <v>113</v>
      </c>
      <c r="O12" s="59">
        <f>IF(C12="",0,N12/C12)</f>
        <v>0</v>
      </c>
      <c r="P12" s="511">
        <f>SUM(P8:P11)</f>
        <v>581</v>
      </c>
    </row>
    <row r="13" s="56" customFormat="1" ht="12.75"/>
    <row r="15" spans="1:16" ht="12.75">
      <c r="A15" s="576" t="s">
        <v>232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</row>
    <row r="16" spans="1:16" ht="12.75">
      <c r="A16" s="573" t="s">
        <v>89</v>
      </c>
      <c r="B16" s="71"/>
      <c r="C16" s="172" t="s">
        <v>102</v>
      </c>
      <c r="D16" s="59" t="s">
        <v>12</v>
      </c>
      <c r="E16" s="59" t="s">
        <v>6</v>
      </c>
      <c r="F16" s="59" t="s">
        <v>13</v>
      </c>
      <c r="G16" s="59" t="s">
        <v>6</v>
      </c>
      <c r="H16" s="59" t="s">
        <v>14</v>
      </c>
      <c r="I16" s="59" t="s">
        <v>6</v>
      </c>
      <c r="J16" s="59" t="s">
        <v>15</v>
      </c>
      <c r="K16" s="59" t="s">
        <v>6</v>
      </c>
      <c r="L16" s="59" t="s">
        <v>16</v>
      </c>
      <c r="M16" s="59" t="s">
        <v>6</v>
      </c>
      <c r="N16" s="59" t="s">
        <v>17</v>
      </c>
      <c r="O16" s="59" t="s">
        <v>6</v>
      </c>
      <c r="P16" s="59" t="s">
        <v>138</v>
      </c>
    </row>
    <row r="17" spans="1:16" ht="12.75">
      <c r="A17" s="574"/>
      <c r="B17" s="43" t="s">
        <v>86</v>
      </c>
      <c r="C17" s="171" t="s">
        <v>254</v>
      </c>
      <c r="D17" s="26">
        <v>29</v>
      </c>
      <c r="E17" s="61"/>
      <c r="F17" s="26">
        <v>23</v>
      </c>
      <c r="G17" s="61" t="e">
        <f>IF($C17=0,"",$F17/$C17)</f>
        <v>#VALUE!</v>
      </c>
      <c r="H17" s="26">
        <v>29</v>
      </c>
      <c r="I17" s="61" t="e">
        <f>IF($C17=0,"",$H17/$C17)</f>
        <v>#VALUE!</v>
      </c>
      <c r="J17" s="26">
        <v>18</v>
      </c>
      <c r="K17" s="61" t="e">
        <f>IF($C17=0,"",$J17/$C17)</f>
        <v>#VALUE!</v>
      </c>
      <c r="L17" s="26"/>
      <c r="M17" s="61" t="e">
        <f>IF($C17=0,"",$L17/$C17)</f>
        <v>#VALUE!</v>
      </c>
      <c r="N17" s="26"/>
      <c r="O17" s="61" t="e">
        <f>IF($C17=0,"",$N17/$C17)</f>
        <v>#VALUE!</v>
      </c>
      <c r="P17" s="26">
        <f>N17+L17+J17+H17+F17+D17</f>
        <v>99</v>
      </c>
    </row>
    <row r="18" spans="1:16" ht="12.75">
      <c r="A18" s="574"/>
      <c r="B18" s="43" t="s">
        <v>139</v>
      </c>
      <c r="C18" s="171" t="s">
        <v>254</v>
      </c>
      <c r="D18" s="26">
        <v>43</v>
      </c>
      <c r="E18" s="61"/>
      <c r="F18" s="26">
        <v>27</v>
      </c>
      <c r="G18" s="61" t="e">
        <f>IF($C18=0,"",$F18/$C18)</f>
        <v>#VALUE!</v>
      </c>
      <c r="H18" s="26">
        <v>16</v>
      </c>
      <c r="I18" s="61" t="e">
        <f>IF($C18=0,"",$H18/$C18)</f>
        <v>#VALUE!</v>
      </c>
      <c r="J18" s="26">
        <v>25</v>
      </c>
      <c r="K18" s="61" t="e">
        <f>IF($C18=0,"",$J18/$C18)</f>
        <v>#VALUE!</v>
      </c>
      <c r="L18" s="26"/>
      <c r="M18" s="61" t="e">
        <f>IF($C18=0,"",$L18/$C18)</f>
        <v>#VALUE!</v>
      </c>
      <c r="N18" s="26"/>
      <c r="O18" s="61" t="e">
        <f>IF($C18=0,"",$N18/$C18)</f>
        <v>#VALUE!</v>
      </c>
      <c r="P18" s="26">
        <f>N18+L18+J18+H18+F18+D18</f>
        <v>111</v>
      </c>
    </row>
    <row r="19" spans="1:16" ht="12.75">
      <c r="A19" s="574"/>
      <c r="B19" s="43" t="s">
        <v>85</v>
      </c>
      <c r="C19" s="171" t="s">
        <v>254</v>
      </c>
      <c r="D19" s="26">
        <v>7</v>
      </c>
      <c r="E19" s="61"/>
      <c r="F19" s="26">
        <v>30</v>
      </c>
      <c r="G19" s="61" t="e">
        <f>IF($C19=0,"",$F19/$C19)</f>
        <v>#VALUE!</v>
      </c>
      <c r="H19" s="26">
        <v>13</v>
      </c>
      <c r="I19" s="61" t="e">
        <f>IF($C19=0,"",$H19/$C19)</f>
        <v>#VALUE!</v>
      </c>
      <c r="J19" s="26">
        <v>7</v>
      </c>
      <c r="K19" s="61" t="e">
        <f>IF($C19=0,"",$J19/$C19)</f>
        <v>#VALUE!</v>
      </c>
      <c r="L19" s="26"/>
      <c r="M19" s="61" t="e">
        <f>IF($C19=0,"",$L19/$C19)</f>
        <v>#VALUE!</v>
      </c>
      <c r="N19" s="26"/>
      <c r="O19" s="61" t="e">
        <f>IF($C19=0,"",$N19/$C19)</f>
        <v>#VALUE!</v>
      </c>
      <c r="P19" s="26">
        <f>N19+L19+J19+H19+F19+D19</f>
        <v>57</v>
      </c>
    </row>
    <row r="20" spans="1:16" ht="12.75">
      <c r="A20" s="574"/>
      <c r="B20" s="43" t="s">
        <v>87</v>
      </c>
      <c r="C20" s="171" t="s">
        <v>254</v>
      </c>
      <c r="D20" s="26">
        <v>53</v>
      </c>
      <c r="E20" s="61"/>
      <c r="F20" s="26">
        <v>42</v>
      </c>
      <c r="G20" s="61" t="e">
        <f>IF($C20=0,"",$F20/$C20)</f>
        <v>#VALUE!</v>
      </c>
      <c r="H20" s="26">
        <v>52</v>
      </c>
      <c r="I20" s="61" t="e">
        <f>IF($C20=0,"",$H20/$C20)</f>
        <v>#VALUE!</v>
      </c>
      <c r="J20" s="26">
        <v>0</v>
      </c>
      <c r="K20" s="61" t="e">
        <f>IF($C20=0,"",$J20/$C20)</f>
        <v>#VALUE!</v>
      </c>
      <c r="L20" s="26"/>
      <c r="M20" s="61" t="e">
        <f>IF($C20=0,"",$L20/$C20)</f>
        <v>#VALUE!</v>
      </c>
      <c r="N20" s="26"/>
      <c r="O20" s="61" t="e">
        <f>IF($C20=0,"",$N20/$C20)</f>
        <v>#VALUE!</v>
      </c>
      <c r="P20" s="26">
        <f>N20+L20+J20+H20+F20+D20</f>
        <v>147</v>
      </c>
    </row>
    <row r="21" spans="1:16" ht="12.75">
      <c r="A21" s="575"/>
      <c r="B21" s="173" t="s">
        <v>138</v>
      </c>
      <c r="C21" s="171"/>
      <c r="D21" s="59">
        <f>SUM(D17:D20)</f>
        <v>132</v>
      </c>
      <c r="E21" s="59"/>
      <c r="F21" s="59">
        <f aca="true" t="shared" si="0" ref="F21:N21">SUM(F17:F20)</f>
        <v>122</v>
      </c>
      <c r="G21" s="59"/>
      <c r="H21" s="59">
        <f t="shared" si="0"/>
        <v>110</v>
      </c>
      <c r="I21" s="59"/>
      <c r="J21" s="59">
        <f t="shared" si="0"/>
        <v>50</v>
      </c>
      <c r="K21" s="59"/>
      <c r="L21" s="59">
        <f t="shared" si="0"/>
        <v>0</v>
      </c>
      <c r="M21" s="59"/>
      <c r="N21" s="59">
        <f t="shared" si="0"/>
        <v>0</v>
      </c>
      <c r="O21" s="59"/>
      <c r="P21" s="170">
        <f>N21+L21+J21+H21+F21+D21</f>
        <v>414</v>
      </c>
    </row>
    <row r="23" spans="14:16" ht="12.75">
      <c r="N23" s="267" t="s">
        <v>190</v>
      </c>
      <c r="O23" s="267"/>
      <c r="P23" s="259">
        <f>P21+P12</f>
        <v>995</v>
      </c>
    </row>
  </sheetData>
  <sheetProtection/>
  <mergeCells count="7">
    <mergeCell ref="A7:A12"/>
    <mergeCell ref="A16:A21"/>
    <mergeCell ref="A4:O4"/>
    <mergeCell ref="A15:P15"/>
    <mergeCell ref="A6:P6"/>
    <mergeCell ref="A2:Q2"/>
    <mergeCell ref="A3:Q3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N25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31.7109375" style="0" bestFit="1" customWidth="1"/>
    <col min="2" max="2" width="14.421875" style="0" bestFit="1" customWidth="1"/>
    <col min="3" max="3" width="11.28125" style="0" bestFit="1" customWidth="1"/>
    <col min="4" max="4" width="8.28125" style="0" customWidth="1"/>
    <col min="5" max="5" width="9.421875" style="0" bestFit="1" customWidth="1"/>
    <col min="6" max="6" width="9.7109375" style="0" customWidth="1"/>
    <col min="7" max="7" width="9.421875" style="0" bestFit="1" customWidth="1"/>
    <col min="8" max="8" width="10.8515625" style="0" customWidth="1"/>
    <col min="9" max="9" width="9.421875" style="0" bestFit="1" customWidth="1"/>
    <col min="10" max="10" width="9.7109375" style="0" customWidth="1"/>
    <col min="11" max="11" width="9.421875" style="0" bestFit="1" customWidth="1"/>
    <col min="12" max="12" width="10.8515625" style="0" customWidth="1"/>
    <col min="13" max="13" width="9.421875" style="0" bestFit="1" customWidth="1"/>
    <col min="14" max="14" width="11.421875" style="0" customWidth="1"/>
  </cols>
  <sheetData>
    <row r="2" spans="1:14" ht="18">
      <c r="A2" s="567" t="s">
        <v>233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</row>
    <row r="3" spans="1:14" ht="18">
      <c r="A3" s="567" t="s">
        <v>123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</row>
    <row r="4" spans="1:14" ht="18">
      <c r="A4" s="578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</row>
    <row r="6" spans="1:14" ht="15.75">
      <c r="A6" s="581" t="s">
        <v>234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3"/>
    </row>
    <row r="7" spans="1:14" ht="15.75" customHeight="1">
      <c r="A7" s="579" t="s">
        <v>107</v>
      </c>
      <c r="B7" s="584" t="s">
        <v>3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6"/>
    </row>
    <row r="8" spans="1:14" ht="15.75">
      <c r="A8" s="580"/>
      <c r="B8" s="161" t="s">
        <v>37</v>
      </c>
      <c r="C8" s="162" t="s">
        <v>5</v>
      </c>
      <c r="D8" s="162" t="s">
        <v>6</v>
      </c>
      <c r="E8" s="162" t="s">
        <v>7</v>
      </c>
      <c r="F8" s="162" t="s">
        <v>6</v>
      </c>
      <c r="G8" s="162" t="s">
        <v>8</v>
      </c>
      <c r="H8" s="162" t="s">
        <v>6</v>
      </c>
      <c r="I8" s="162" t="s">
        <v>9</v>
      </c>
      <c r="J8" s="162" t="s">
        <v>6</v>
      </c>
      <c r="K8" s="162" t="s">
        <v>10</v>
      </c>
      <c r="L8" s="162" t="s">
        <v>6</v>
      </c>
      <c r="M8" s="162" t="s">
        <v>11</v>
      </c>
      <c r="N8" s="163" t="s">
        <v>6</v>
      </c>
    </row>
    <row r="9" spans="1:14" ht="15.75">
      <c r="A9" s="29" t="s">
        <v>137</v>
      </c>
      <c r="B9" s="518" t="s">
        <v>254</v>
      </c>
      <c r="C9" s="36">
        <v>435</v>
      </c>
      <c r="D9" s="37"/>
      <c r="E9" s="36">
        <v>454</v>
      </c>
      <c r="F9" s="37"/>
      <c r="G9" s="36">
        <v>477</v>
      </c>
      <c r="H9" s="37"/>
      <c r="I9" s="36">
        <v>555</v>
      </c>
      <c r="J9" s="37"/>
      <c r="K9" s="36">
        <v>368</v>
      </c>
      <c r="L9" s="37"/>
      <c r="M9" s="36">
        <v>419</v>
      </c>
      <c r="N9" s="37"/>
    </row>
    <row r="10" spans="1:14" ht="15.75">
      <c r="A10" s="10" t="s">
        <v>20</v>
      </c>
      <c r="B10" s="6">
        <f>SUM(B9:B9)</f>
        <v>0</v>
      </c>
      <c r="C10" s="7">
        <f>SUM(C9:C9)</f>
        <v>435</v>
      </c>
      <c r="D10" s="37"/>
      <c r="E10" s="7">
        <f>SUM(E9:E9)</f>
        <v>454</v>
      </c>
      <c r="F10" s="37"/>
      <c r="G10" s="7">
        <f>SUM(G9:G9)</f>
        <v>477</v>
      </c>
      <c r="H10" s="37"/>
      <c r="I10" s="7">
        <f>SUM(I9:I9)</f>
        <v>555</v>
      </c>
      <c r="J10" s="37"/>
      <c r="K10" s="7">
        <f>SUM(K9:K9)</f>
        <v>368</v>
      </c>
      <c r="L10" s="37">
        <f>IF($B10=0,"",$K10/$B10)</f>
      </c>
      <c r="M10" s="7">
        <f>SUM(M9:M9)</f>
        <v>419</v>
      </c>
      <c r="N10" s="37"/>
    </row>
    <row r="14" spans="1:14" ht="15.75">
      <c r="A14" s="581" t="s">
        <v>234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3"/>
    </row>
    <row r="15" spans="1:14" ht="15.75" customHeight="1">
      <c r="A15" s="579" t="s">
        <v>107</v>
      </c>
      <c r="B15" s="584" t="s">
        <v>3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6"/>
    </row>
    <row r="16" spans="1:14" ht="15.75">
      <c r="A16" s="580"/>
      <c r="B16" s="161" t="s">
        <v>37</v>
      </c>
      <c r="C16" s="162" t="s">
        <v>12</v>
      </c>
      <c r="D16" s="162" t="s">
        <v>6</v>
      </c>
      <c r="E16" s="162" t="s">
        <v>13</v>
      </c>
      <c r="F16" s="162" t="s">
        <v>6</v>
      </c>
      <c r="G16" s="162" t="s">
        <v>14</v>
      </c>
      <c r="H16" s="162" t="s">
        <v>6</v>
      </c>
      <c r="I16" s="162" t="s">
        <v>15</v>
      </c>
      <c r="J16" s="162" t="s">
        <v>6</v>
      </c>
      <c r="K16" s="162" t="s">
        <v>16</v>
      </c>
      <c r="L16" s="162" t="s">
        <v>6</v>
      </c>
      <c r="M16" s="162" t="s">
        <v>17</v>
      </c>
      <c r="N16" s="163" t="s">
        <v>6</v>
      </c>
    </row>
    <row r="17" spans="1:14" ht="15.75">
      <c r="A17" s="29" t="s">
        <v>137</v>
      </c>
      <c r="B17" s="518" t="s">
        <v>254</v>
      </c>
      <c r="C17" s="36">
        <v>416</v>
      </c>
      <c r="D17" s="38"/>
      <c r="E17" s="36">
        <v>496</v>
      </c>
      <c r="F17" s="38"/>
      <c r="G17" s="36">
        <v>445</v>
      </c>
      <c r="H17" s="38">
        <f>IF($B17=0,"",$H17/$B17)</f>
      </c>
      <c r="I17" s="36">
        <v>384</v>
      </c>
      <c r="J17" s="38"/>
      <c r="K17" s="36"/>
      <c r="L17" s="38"/>
      <c r="M17" s="36"/>
      <c r="N17" s="38"/>
    </row>
    <row r="18" spans="1:14" ht="15.75">
      <c r="A18" s="10" t="s">
        <v>20</v>
      </c>
      <c r="B18" s="6">
        <f>SUM(B17:B17)</f>
        <v>0</v>
      </c>
      <c r="C18" s="11">
        <f>SUM(C17)</f>
        <v>416</v>
      </c>
      <c r="D18" s="38">
        <f>IF($B18=0,"",$C18/$B18)</f>
      </c>
      <c r="E18" s="11">
        <f>SUM(E17)</f>
        <v>496</v>
      </c>
      <c r="F18" s="38">
        <f>IF($B18=0,"",$E18/$B18)</f>
      </c>
      <c r="G18" s="11">
        <f>SUM(G17:G17)</f>
        <v>445</v>
      </c>
      <c r="H18" s="38">
        <f>IF($B18=0,"",$H18/$B18)</f>
      </c>
      <c r="I18" s="11">
        <f>SUM(I17:I17)</f>
        <v>384</v>
      </c>
      <c r="J18" s="38">
        <f>IF($B18=0,"",$I18/$B18)</f>
      </c>
      <c r="K18" s="11">
        <f>SUM(K17:K17)</f>
        <v>0</v>
      </c>
      <c r="L18" s="38">
        <f>IF($B18=0,"",$K18/$B18)</f>
      </c>
      <c r="M18" s="11">
        <f>SUM(M17:M17)</f>
        <v>0</v>
      </c>
      <c r="N18" s="38">
        <f>IF($B18=0,"",$M18/$B18)</f>
      </c>
    </row>
    <row r="20" spans="1:14" ht="12.75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ht="12.75">
      <c r="A21" s="182"/>
    </row>
    <row r="23" spans="1:14" ht="12.75">
      <c r="A23" s="424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31"/>
    </row>
    <row r="24" spans="1:14" ht="12.75">
      <c r="A24" s="424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431"/>
    </row>
    <row r="25" spans="1:13" ht="12.75">
      <c r="A25" s="376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</row>
  </sheetData>
  <sheetProtection/>
  <mergeCells count="9">
    <mergeCell ref="A2:N2"/>
    <mergeCell ref="A3:N3"/>
    <mergeCell ref="A4:N4"/>
    <mergeCell ref="A7:A8"/>
    <mergeCell ref="A15:A16"/>
    <mergeCell ref="A6:N6"/>
    <mergeCell ref="B7:N7"/>
    <mergeCell ref="A14:N14"/>
    <mergeCell ref="B15:N15"/>
  </mergeCells>
  <printOptions/>
  <pageMargins left="0.2362204724409449" right="0.2362204724409449" top="0.7874015748031497" bottom="0.5905511811023623" header="0.5118110236220472" footer="0.31496062992125984"/>
  <pageSetup horizontalDpi="600" verticalDpi="600" orientation="landscape" paperSize="9" scale="70" r:id="rId2"/>
  <headerFooter alignWithMargins="0">
    <oddFooter>&amp;LFonte: Boletim de Produção Ambulatórial (BPA)&amp;RPag.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Rogerio</dc:creator>
  <cp:keywords/>
  <dc:description/>
  <cp:lastModifiedBy>Luis Alberto de Souza Silva</cp:lastModifiedBy>
  <cp:lastPrinted>2019-05-17T18:15:10Z</cp:lastPrinted>
  <dcterms:created xsi:type="dcterms:W3CDTF">2010-09-14T15:20:10Z</dcterms:created>
  <dcterms:modified xsi:type="dcterms:W3CDTF">2020-05-11T16:00:48Z</dcterms:modified>
  <cp:category/>
  <cp:version/>
  <cp:contentType/>
  <cp:contentStatus/>
</cp:coreProperties>
</file>